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updateLinks="never" codeName="ThisWorkbook" hidePivotFieldList="1" autoCompressPictures="0"/>
  <mc:AlternateContent xmlns:mc="http://schemas.openxmlformats.org/markup-compatibility/2006">
    <mc:Choice Requires="x15">
      <x15ac:absPath xmlns:x15ac="http://schemas.microsoft.com/office/spreadsheetml/2010/11/ac" url="https://netorg541353.sharepoint.com/ThinkWell Data Storage/2. Programs/Global_ICAN/7. Supplement/4 Methodology/Questionnaires/"/>
    </mc:Choice>
  </mc:AlternateContent>
  <xr:revisionPtr revIDLastSave="1884" documentId="8_{D22FF6A3-E8C2-4220-864C-9B9497CCCA5A}" xr6:coauthVersionLast="47" xr6:coauthVersionMax="47" xr10:uidLastSave="{3D85BA2C-6C88-4F04-8493-2AE98A902841}"/>
  <bookViews>
    <workbookView xWindow="-120" yWindow="-120" windowWidth="29040" windowHeight="15840" tabRatio="857" firstSheet="1" activeTab="1" xr2:uid="{00000000-000D-0000-FFFF-FFFF00000000}"/>
  </bookViews>
  <sheets>
    <sheet name="Support - Sample lists" sheetId="74" state="hidden" r:id="rId1"/>
    <sheet name="Instructions" sheetId="71" r:id="rId2"/>
    <sheet name="0a. Country information" sheetId="67" r:id="rId3"/>
    <sheet name="0b. Sample" sheetId="73" r:id="rId4"/>
    <sheet name="0c. Unit costs" sheetId="55" r:id="rId5"/>
    <sheet name="0d. Salary grades" sheetId="78" r:id="rId6"/>
    <sheet name="0e. Support language" sheetId="58" r:id="rId7"/>
    <sheet name="1. General information" sheetId="72" r:id="rId8"/>
    <sheet name="2. Health facility data" sheetId="65" r:id="rId9"/>
    <sheet name="3. Campaign information" sheetId="69" r:id="rId10"/>
    <sheet name="4. Campaign staff" sheetId="56" r:id="rId11"/>
    <sheet name="5. Meetings, Trainings, Events" sheetId="57" r:id="rId12"/>
    <sheet name="6. Staff time" sheetId="60" r:id="rId13"/>
    <sheet name="7. Vehicles and transport" sheetId="59" r:id="rId14"/>
    <sheet name="8. Equipment and supplies" sheetId="70" r:id="rId15"/>
    <sheet name="9. Per diem and other expenses" sheetId="66" r:id="rId16"/>
    <sheet name="10. Review" sheetId="75" r:id="rId17"/>
    <sheet name="A. All data" sheetId="79" r:id="rId18"/>
    <sheet name="B. Intermediate calculations" sheetId="76" r:id="rId19"/>
    <sheet name="C. Cost" sheetId="77" r:id="rId20"/>
  </sheets>
  <externalReferences>
    <externalReference r:id="rId21"/>
  </externalReferences>
  <definedNames>
    <definedName name="_xlnm._FilterDatabase" localSheetId="3" hidden="1">'0b. Sample'!$L$8:$L$108</definedName>
    <definedName name="_xlnm._FilterDatabase" localSheetId="17" hidden="1">'A. All data'!$A$1:$H$1929</definedName>
    <definedName name="_xlnm._FilterDatabase" localSheetId="19" hidden="1">'C. Cost'!$A$1:$O$1717</definedName>
    <definedName name="_xlnm._FilterDatabase" localSheetId="0" hidden="1">'Support - Sample lists'!$E$103:$E$207</definedName>
    <definedName name="After_staffFunding" localSheetId="19">'B. Intermediate calculations'!$D$143:$D$167</definedName>
    <definedName name="After_staffFunding">'B. Intermediate calculations'!$D$143:$D$167</definedName>
    <definedName name="Before_staffFunding" localSheetId="19">'B. Intermediate calculations'!$D$85:$D$109</definedName>
    <definedName name="Before_staffFunding">'B. Intermediate calculations'!$D$85:$D$109</definedName>
    <definedName name="Before_stipendType">'B. Intermediate calculations'!#REF!</definedName>
    <definedName name="Cadre_name_intm">'B. Intermediate calculations'!$B$85:$B$109</definedName>
    <definedName name="ColdChainMR">'B. Intermediate calculations'!#REF!</definedName>
    <definedName name="ColdChainPolio">'B. Intermediate calculations'!#REF!</definedName>
    <definedName name="During_staffFunding" localSheetId="19">'B. Intermediate calculations'!$D$114:$D$138</definedName>
    <definedName name="During_staffFunding">'B. Intermediate calculations'!$D$114:$D$138</definedName>
    <definedName name="Exchange_rate">'[1]0a. Country information'!$R$11</definedName>
    <definedName name="_xlnm.Extract" localSheetId="3">'0b. Sample'!$T$7:$T$32</definedName>
    <definedName name="Level1" localSheetId="16">#REF!:INDEX(#REF!,MATCH("*",#REF!, -1),1)</definedName>
    <definedName name="Level1">'Support - Sample lists'!$J$2:INDEX('Support - Sample lists'!$J:$J,MATCH("*", 'Support - Sample lists'!$J:$J,-1),1)</definedName>
    <definedName name="Level2" localSheetId="16">#REF!:INDEX(#REF!,MATCH("*",#REF!, -1),1)</definedName>
    <definedName name="Level2">'Support - Sample lists'!$K$2:INDEX('Support - Sample lists'!$K:$K,MATCH("*", 'Support - Sample lists'!$K:$K,-1),1)</definedName>
    <definedName name="Level3" localSheetId="16">#REF!:INDEX(#REF!,MATCH("*",#REF!, -1),1)</definedName>
    <definedName name="Level3">'Support - Sample lists'!$L$2:INDEX('Support - Sample lists'!$L:$L,MATCH("*", 'Support - Sample lists'!$L:$L,-1),1)</definedName>
    <definedName name="Level4" localSheetId="16">#REF!:INDEX(#REF!,MATCH("*",#REF!, -1),1)</definedName>
    <definedName name="Level4">'Support - Sample lists'!$M$2:INDEX('Support - Sample lists'!$M:$M,MATCH("*", 'Support - Sample lists'!$M:$M,-1),1)</definedName>
    <definedName name="MenA_cold_share" localSheetId="19">'B. Intermediate calculations'!$C$41</definedName>
    <definedName name="MenA_cold_share">'B. Intermediate calculations'!$C$41</definedName>
    <definedName name="MenA_share" localSheetId="19">'B. Intermediate calculations'!$C$35</definedName>
    <definedName name="MenA_share">'B. Intermediate calculations'!$C$35</definedName>
    <definedName name="NGN">"Exchange_rate"</definedName>
    <definedName name="_xlnm.Print_Area" localSheetId="9">'3. Campaign information'!$B$1:$W$47</definedName>
    <definedName name="RegularVsSpecific">'4. Campaign staff'!$D$10:$D$34</definedName>
    <definedName name="stipendType" localSheetId="19">'B. Intermediate calculations'!#REF!</definedName>
    <definedName name="stipendType">'B. Intermediate calculations'!#REF!</definedName>
    <definedName name="YF_cold_share" localSheetId="19">'B. Intermediate calculations'!$C$40</definedName>
    <definedName name="YF_cold_share">'B. Intermediate calculations'!$C$40</definedName>
    <definedName name="YF_share" localSheetId="19">'B. Intermediate calculations'!$C$34</definedName>
    <definedName name="YF_share">'B. Intermediate calculations'!$C$34</definedName>
  </definedNames>
  <calcPr calcId="191029"/>
  <customWorkbookViews>
    <customWorkbookView name="Kelsey Vaughan - Personal View" guid="{9638750B-081B-4172-B9B5-6078869797CF}" mergeInterval="0" personalView="1" maximized="1" xWindow="-8" yWindow="-8" windowWidth="1382" windowHeight="744" tabRatio="902" activeSheetId="2" showComments="commIndAndComment"/>
    <customWorkbookView name="C Schutte - Personal View" guid="{102326A4-5BA3-4B68-B9EE-FE7D9599974C}" mergeInterval="0" personalView="1" maximized="1" windowWidth="1218" windowHeight="541" tabRatio="902" activeSheetId="9" showComments="commIndAndComment"/>
    <customWorkbookView name="   - Personal View" guid="{62A28031-BB72-409E-8219-7B624D8945FD}" mergeInterval="0" personalView="1" maximized="1" xWindow="1" yWindow="1" windowWidth="1440" windowHeight="679" tabRatio="930"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905" i="79" l="1"/>
  <c r="H1906" i="79"/>
  <c r="H1904" i="79"/>
  <c r="C1904" i="79"/>
  <c r="B1904" i="79" s="1"/>
  <c r="D1904" i="79"/>
  <c r="C1905" i="79"/>
  <c r="B1905" i="79" s="1"/>
  <c r="D1905" i="79"/>
  <c r="C1906" i="79"/>
  <c r="B1906" i="79" s="1"/>
  <c r="D1906" i="79"/>
  <c r="B50" i="55" l="1"/>
  <c r="B51" i="55" s="1"/>
  <c r="B52" i="55" s="1"/>
  <c r="B53" i="55" s="1"/>
  <c r="B30" i="55"/>
  <c r="B31" i="55" s="1"/>
  <c r="B32" i="55" s="1"/>
  <c r="B33" i="55" s="1"/>
  <c r="B34" i="55" s="1"/>
  <c r="B35" i="55" s="1"/>
  <c r="B36" i="55" s="1"/>
  <c r="B37" i="55" s="1"/>
  <c r="B38" i="55" s="1"/>
  <c r="B39" i="55" s="1"/>
  <c r="B40" i="55" s="1"/>
  <c r="B41" i="55" s="1"/>
  <c r="K29" i="55" s="1"/>
  <c r="K30" i="55" s="1"/>
  <c r="K31" i="55" s="1"/>
  <c r="K32" i="55" s="1"/>
  <c r="K33" i="55" s="1"/>
  <c r="K34" i="55" s="1"/>
  <c r="K35" i="55" s="1"/>
  <c r="K36" i="55" s="1"/>
  <c r="K37" i="55" s="1"/>
  <c r="N22" i="55"/>
  <c r="M22" i="55"/>
  <c r="L22" i="55"/>
  <c r="K22" i="55"/>
  <c r="N21" i="55"/>
  <c r="M21" i="55"/>
  <c r="L21" i="55"/>
  <c r="K21" i="55"/>
  <c r="C21" i="55"/>
  <c r="C22" i="55"/>
  <c r="M1707" i="77"/>
  <c r="M1706" i="77"/>
  <c r="M1705" i="77"/>
  <c r="M1704" i="77"/>
  <c r="M1703" i="77"/>
  <c r="M1702" i="77"/>
  <c r="M1701" i="77"/>
  <c r="M1700" i="77"/>
  <c r="M1699" i="77"/>
  <c r="M1698" i="77"/>
  <c r="M1697" i="77"/>
  <c r="M1696" i="77"/>
  <c r="M1695" i="77"/>
  <c r="M1694" i="77"/>
  <c r="M1693" i="77"/>
  <c r="M1692" i="77"/>
  <c r="M1691" i="77"/>
  <c r="M1690" i="77"/>
  <c r="M1671" i="77"/>
  <c r="M1670" i="77"/>
  <c r="M1669" i="77"/>
  <c r="M1668" i="77"/>
  <c r="M1667" i="77"/>
  <c r="M1666" i="77"/>
  <c r="M1665" i="77"/>
  <c r="M1664" i="77"/>
  <c r="M1663" i="77"/>
  <c r="M1662" i="77"/>
  <c r="M1661" i="77"/>
  <c r="M1660" i="77"/>
  <c r="M1659" i="77"/>
  <c r="M1658" i="77"/>
  <c r="M1657" i="77"/>
  <c r="M1656" i="77"/>
  <c r="M1655" i="77"/>
  <c r="M1654" i="77"/>
  <c r="M1645" i="77"/>
  <c r="M1644" i="77"/>
  <c r="M1643" i="77"/>
  <c r="M1642" i="77"/>
  <c r="M1641" i="77"/>
  <c r="M1640" i="77"/>
  <c r="M1639" i="77"/>
  <c r="M1638" i="77"/>
  <c r="M1637" i="77"/>
  <c r="M1636" i="77"/>
  <c r="M1635" i="77"/>
  <c r="M1634" i="77"/>
  <c r="M1633" i="77"/>
  <c r="M1632" i="77"/>
  <c r="M1631" i="77"/>
  <c r="M1630" i="77"/>
  <c r="M1629" i="77"/>
  <c r="M1628" i="77"/>
  <c r="M1627" i="77"/>
  <c r="M1626" i="77"/>
  <c r="M1625" i="77"/>
  <c r="M1624" i="77"/>
  <c r="M1623" i="77"/>
  <c r="M1622" i="77"/>
  <c r="M1621" i="77"/>
  <c r="M1620" i="77"/>
  <c r="M1593" i="77"/>
  <c r="M1592" i="77"/>
  <c r="M1591" i="77"/>
  <c r="M1590" i="77"/>
  <c r="M1589" i="77"/>
  <c r="M1588" i="77"/>
  <c r="M1587" i="77"/>
  <c r="M1586" i="77"/>
  <c r="M1585" i="77"/>
  <c r="M1584" i="77"/>
  <c r="M1583" i="77"/>
  <c r="M1582" i="77"/>
  <c r="M1581" i="77"/>
  <c r="M1580" i="77"/>
  <c r="M1579" i="77"/>
  <c r="M1578" i="77"/>
  <c r="M1577" i="77"/>
  <c r="M1576" i="77"/>
  <c r="M1575" i="77"/>
  <c r="M1574" i="77"/>
  <c r="M1573" i="77"/>
  <c r="M1572" i="77"/>
  <c r="M1571" i="77"/>
  <c r="M1570" i="77"/>
  <c r="M1569" i="77"/>
  <c r="M1568" i="77"/>
  <c r="M1565" i="77"/>
  <c r="M1564" i="77"/>
  <c r="M1563" i="77"/>
  <c r="M1562" i="77"/>
  <c r="M1561" i="77"/>
  <c r="M1560" i="77"/>
  <c r="M435" i="77" l="1"/>
  <c r="M434" i="77"/>
  <c r="M433" i="77"/>
  <c r="M432" i="77"/>
  <c r="M431" i="77"/>
  <c r="M430" i="77"/>
  <c r="M429" i="77"/>
  <c r="M428" i="77"/>
  <c r="M427" i="77"/>
  <c r="M426" i="77"/>
  <c r="M425" i="77"/>
  <c r="M424" i="77"/>
  <c r="M423" i="77"/>
  <c r="M422" i="77"/>
  <c r="M421" i="77"/>
  <c r="M420" i="77"/>
  <c r="M419" i="77"/>
  <c r="M418" i="77"/>
  <c r="M417" i="77"/>
  <c r="M416" i="77"/>
  <c r="M375" i="77"/>
  <c r="M374" i="77"/>
  <c r="M373" i="77"/>
  <c r="M372" i="77"/>
  <c r="M371" i="77"/>
  <c r="M370" i="77"/>
  <c r="M369" i="77"/>
  <c r="M368" i="77"/>
  <c r="M367" i="77"/>
  <c r="M366" i="77"/>
  <c r="M365" i="77"/>
  <c r="M364" i="77"/>
  <c r="M363" i="77"/>
  <c r="M362" i="77"/>
  <c r="M361" i="77"/>
  <c r="M360" i="77"/>
  <c r="M359" i="77"/>
  <c r="M358" i="77"/>
  <c r="M357" i="77"/>
  <c r="M356" i="77"/>
  <c r="M335" i="77"/>
  <c r="M334" i="77"/>
  <c r="M333" i="77"/>
  <c r="M332" i="77"/>
  <c r="M331" i="77"/>
  <c r="M330" i="77"/>
  <c r="M329" i="77"/>
  <c r="M328" i="77"/>
  <c r="M327" i="77"/>
  <c r="M326" i="77"/>
  <c r="M325" i="77"/>
  <c r="M324" i="77"/>
  <c r="M323" i="77"/>
  <c r="M322" i="77"/>
  <c r="M321" i="77"/>
  <c r="M320" i="77"/>
  <c r="M319" i="77"/>
  <c r="M318" i="77"/>
  <c r="M317" i="77"/>
  <c r="M316" i="77"/>
  <c r="M295" i="77"/>
  <c r="M294" i="77"/>
  <c r="M293" i="77"/>
  <c r="M292" i="77"/>
  <c r="M291" i="77"/>
  <c r="M290" i="77"/>
  <c r="M289" i="77"/>
  <c r="M288" i="77"/>
  <c r="M287" i="77"/>
  <c r="M286" i="77"/>
  <c r="M285" i="77"/>
  <c r="M284" i="77"/>
  <c r="M283" i="77"/>
  <c r="M282" i="77"/>
  <c r="M281" i="77"/>
  <c r="M280" i="77"/>
  <c r="M279" i="77"/>
  <c r="M278" i="77"/>
  <c r="M277" i="77"/>
  <c r="M276" i="77"/>
  <c r="M235" i="77"/>
  <c r="M234" i="77"/>
  <c r="M233" i="77"/>
  <c r="M232" i="77"/>
  <c r="M231" i="77"/>
  <c r="M230" i="77"/>
  <c r="M229" i="77"/>
  <c r="M228" i="77"/>
  <c r="M227" i="77"/>
  <c r="M226" i="77"/>
  <c r="M225" i="77"/>
  <c r="M224" i="77"/>
  <c r="M223" i="77"/>
  <c r="M222" i="77"/>
  <c r="M221" i="77"/>
  <c r="M220" i="77"/>
  <c r="M219" i="77"/>
  <c r="M218" i="77"/>
  <c r="M217" i="77"/>
  <c r="M216" i="77"/>
  <c r="M195" i="77"/>
  <c r="M194" i="77"/>
  <c r="M193" i="77"/>
  <c r="M192" i="77"/>
  <c r="M191" i="77"/>
  <c r="M190" i="77"/>
  <c r="M189" i="77"/>
  <c r="M188" i="77"/>
  <c r="M187" i="77"/>
  <c r="M186" i="77"/>
  <c r="M185" i="77"/>
  <c r="M184" i="77"/>
  <c r="M183" i="77"/>
  <c r="M182" i="77"/>
  <c r="M181" i="77"/>
  <c r="M180" i="77"/>
  <c r="M179" i="77"/>
  <c r="M178" i="77"/>
  <c r="M177" i="77"/>
  <c r="M176" i="77"/>
  <c r="M155" i="77"/>
  <c r="M154" i="77"/>
  <c r="M153" i="77"/>
  <c r="M152" i="77"/>
  <c r="M151" i="77"/>
  <c r="M150" i="77"/>
  <c r="M149" i="77"/>
  <c r="M148" i="77"/>
  <c r="M147" i="77"/>
  <c r="M146" i="77"/>
  <c r="M145" i="77"/>
  <c r="M144" i="77"/>
  <c r="M143" i="77"/>
  <c r="M142" i="77"/>
  <c r="M141" i="77"/>
  <c r="M140" i="77"/>
  <c r="M139" i="77"/>
  <c r="M138" i="77"/>
  <c r="M137" i="77"/>
  <c r="M136" i="77"/>
  <c r="M95" i="77"/>
  <c r="M94" i="77"/>
  <c r="M93" i="77"/>
  <c r="M92" i="77"/>
  <c r="M91" i="77"/>
  <c r="M90" i="77"/>
  <c r="M89" i="77"/>
  <c r="M88" i="77"/>
  <c r="M87" i="77"/>
  <c r="M86" i="77"/>
  <c r="M85" i="77"/>
  <c r="M84" i="77"/>
  <c r="M83" i="77"/>
  <c r="M82" i="77"/>
  <c r="M81" i="77"/>
  <c r="M80" i="77"/>
  <c r="M79" i="77"/>
  <c r="M78" i="77"/>
  <c r="M77" i="77"/>
  <c r="M76" i="77"/>
  <c r="M55" i="77"/>
  <c r="M54" i="77"/>
  <c r="M53" i="77"/>
  <c r="M52" i="77"/>
  <c r="M51" i="77"/>
  <c r="M50" i="77"/>
  <c r="M49" i="77"/>
  <c r="M48" i="77"/>
  <c r="M47" i="77"/>
  <c r="M46" i="77"/>
  <c r="M45" i="77"/>
  <c r="M44" i="77"/>
  <c r="M43" i="77"/>
  <c r="M42" i="77"/>
  <c r="M41" i="77"/>
  <c r="M40" i="77"/>
  <c r="M39" i="77"/>
  <c r="M38" i="77"/>
  <c r="M37" i="77"/>
  <c r="M36" i="77"/>
  <c r="M3" i="77"/>
  <c r="M2" i="77"/>
  <c r="M1689" i="77"/>
  <c r="M1688" i="77"/>
  <c r="M1687" i="77"/>
  <c r="M1686" i="77"/>
  <c r="M1685" i="77"/>
  <c r="M1684" i="77"/>
  <c r="M1683" i="77"/>
  <c r="M1682" i="77"/>
  <c r="M1681" i="77"/>
  <c r="M1680" i="77"/>
  <c r="M1679" i="77"/>
  <c r="M1678" i="77"/>
  <c r="M1677" i="77"/>
  <c r="M1676" i="77"/>
  <c r="M1675" i="77"/>
  <c r="M1674" i="77"/>
  <c r="M1673" i="77"/>
  <c r="M1672" i="77"/>
  <c r="M1653" i="77"/>
  <c r="M1652" i="77"/>
  <c r="M1651" i="77"/>
  <c r="M1650" i="77"/>
  <c r="M1649" i="77"/>
  <c r="M1648" i="77"/>
  <c r="M1647" i="77"/>
  <c r="M1646" i="77"/>
  <c r="M1619" i="77"/>
  <c r="M1618" i="77"/>
  <c r="M1617" i="77"/>
  <c r="M1616" i="77"/>
  <c r="M1615" i="77"/>
  <c r="M1614" i="77"/>
  <c r="M1613" i="77"/>
  <c r="M1612" i="77"/>
  <c r="M1611" i="77"/>
  <c r="M1610" i="77"/>
  <c r="M1609" i="77"/>
  <c r="M1608" i="77"/>
  <c r="M1607" i="77"/>
  <c r="M1606" i="77"/>
  <c r="M1605" i="77"/>
  <c r="M1604" i="77"/>
  <c r="M1603" i="77"/>
  <c r="M1602" i="77"/>
  <c r="M1601" i="77"/>
  <c r="M1600" i="77"/>
  <c r="M1599" i="77"/>
  <c r="M1598" i="77"/>
  <c r="M1597" i="77"/>
  <c r="M1596" i="77"/>
  <c r="M1595" i="77"/>
  <c r="M1594" i="77"/>
  <c r="M1567" i="77"/>
  <c r="M1566" i="77"/>
  <c r="M1559" i="77"/>
  <c r="M1558" i="77"/>
  <c r="M1557" i="77"/>
  <c r="M1556" i="77"/>
  <c r="M1555" i="77"/>
  <c r="M1554" i="77"/>
  <c r="M1553" i="77"/>
  <c r="M1552" i="77"/>
  <c r="M1551" i="77"/>
  <c r="M1550" i="77"/>
  <c r="M1549" i="77"/>
  <c r="M1548" i="77"/>
  <c r="M1547" i="77"/>
  <c r="M1546" i="77"/>
  <c r="M1545" i="77"/>
  <c r="M1544" i="77"/>
  <c r="M1543" i="77"/>
  <c r="M1542" i="77"/>
  <c r="M1541" i="77"/>
  <c r="M1540" i="77"/>
  <c r="M1539" i="77"/>
  <c r="M1538" i="77"/>
  <c r="M1537" i="77"/>
  <c r="M1536" i="77"/>
  <c r="M1535" i="77"/>
  <c r="M1534" i="77"/>
  <c r="M1533" i="77"/>
  <c r="M1532" i="77"/>
  <c r="M1531" i="77"/>
  <c r="M1530" i="77"/>
  <c r="M1529" i="77"/>
  <c r="M1528" i="77"/>
  <c r="M1491" i="77"/>
  <c r="M1490" i="77"/>
  <c r="M1489" i="77"/>
  <c r="M1488" i="77"/>
  <c r="M1487" i="77"/>
  <c r="M1486" i="77"/>
  <c r="M1485" i="77"/>
  <c r="M1484" i="77"/>
  <c r="M1483" i="77"/>
  <c r="M1482" i="77"/>
  <c r="M1481" i="77"/>
  <c r="M1480" i="77"/>
  <c r="M1479" i="77"/>
  <c r="M1478" i="77"/>
  <c r="M1477" i="77"/>
  <c r="M1476" i="77"/>
  <c r="M1475" i="77"/>
  <c r="M1474" i="77"/>
  <c r="M1473" i="77"/>
  <c r="M1472" i="77"/>
  <c r="M1471" i="77"/>
  <c r="M1470" i="77"/>
  <c r="M1469" i="77"/>
  <c r="M1468" i="77"/>
  <c r="M1467" i="77"/>
  <c r="M1466" i="77"/>
  <c r="M1465" i="77"/>
  <c r="M1464" i="77"/>
  <c r="M1463" i="77"/>
  <c r="M1462" i="77"/>
  <c r="M1461" i="77"/>
  <c r="M1460" i="77"/>
  <c r="M1459" i="77"/>
  <c r="M1458" i="77"/>
  <c r="M1457" i="77"/>
  <c r="M1456" i="77"/>
  <c r="M1455" i="77"/>
  <c r="M1253" i="77"/>
  <c r="M1252" i="77"/>
  <c r="M1251" i="77"/>
  <c r="M1250" i="77"/>
  <c r="M1249" i="77"/>
  <c r="M1248" i="77"/>
  <c r="M1247" i="77"/>
  <c r="M1246" i="77"/>
  <c r="M1245" i="77"/>
  <c r="M1244" i="77"/>
  <c r="M1243" i="77"/>
  <c r="M1242" i="77"/>
  <c r="M1241" i="77"/>
  <c r="M1240" i="77"/>
  <c r="M1239" i="77"/>
  <c r="M1238" i="77"/>
  <c r="M1237" i="77"/>
  <c r="M1236" i="77"/>
  <c r="M1235" i="77"/>
  <c r="M1234" i="77"/>
  <c r="M1233" i="77"/>
  <c r="M1232" i="77"/>
  <c r="M1231" i="77"/>
  <c r="M1230" i="77"/>
  <c r="M1229" i="77"/>
  <c r="M1228" i="77"/>
  <c r="M1227" i="77"/>
  <c r="M1226" i="77"/>
  <c r="M1225" i="77"/>
  <c r="M1224" i="77"/>
  <c r="M1223" i="77"/>
  <c r="M1222" i="77"/>
  <c r="M1221" i="77"/>
  <c r="M1220" i="77"/>
  <c r="M1219" i="77"/>
  <c r="M1218" i="77"/>
  <c r="M1217" i="77"/>
  <c r="M1216" i="77"/>
  <c r="M1215" i="77"/>
  <c r="M1214" i="77"/>
  <c r="M1213" i="77"/>
  <c r="M1212" i="77"/>
  <c r="M1211" i="77"/>
  <c r="M1210" i="77"/>
  <c r="M1209" i="77"/>
  <c r="M1208" i="77"/>
  <c r="M1207" i="77"/>
  <c r="M1206" i="77"/>
  <c r="M1205" i="77"/>
  <c r="M1204" i="77"/>
  <c r="M1203" i="77"/>
  <c r="M1202" i="77"/>
  <c r="M1201" i="77"/>
  <c r="M1200" i="77"/>
  <c r="M1199" i="77"/>
  <c r="M1198" i="77"/>
  <c r="M1197" i="77"/>
  <c r="M1196" i="77"/>
  <c r="M1195" i="77"/>
  <c r="M1194" i="77"/>
  <c r="M1193" i="77"/>
  <c r="M1192" i="77"/>
  <c r="M1191" i="77"/>
  <c r="M1190" i="77"/>
  <c r="M1189" i="77"/>
  <c r="M1188" i="77"/>
  <c r="M1187" i="77"/>
  <c r="M1186" i="77"/>
  <c r="M1185" i="77"/>
  <c r="M1184" i="77"/>
  <c r="M1183" i="77"/>
  <c r="M1182" i="77"/>
  <c r="M1181" i="77"/>
  <c r="M1180" i="77"/>
  <c r="M1179" i="77"/>
  <c r="M1178" i="77"/>
  <c r="M1177" i="77"/>
  <c r="M1176" i="77"/>
  <c r="M1175" i="77"/>
  <c r="M1174" i="77"/>
  <c r="M1173" i="77"/>
  <c r="M1172" i="77"/>
  <c r="M1171" i="77"/>
  <c r="M1170" i="77"/>
  <c r="M1169" i="77"/>
  <c r="M1168" i="77"/>
  <c r="M1167" i="77"/>
  <c r="M1166" i="77"/>
  <c r="M1165" i="77"/>
  <c r="M1164" i="77"/>
  <c r="M1163" i="77"/>
  <c r="M1162" i="77"/>
  <c r="M1161" i="77"/>
  <c r="M1160" i="77"/>
  <c r="M1159" i="77"/>
  <c r="M1158" i="77"/>
  <c r="M1157" i="77"/>
  <c r="M1156" i="77"/>
  <c r="M1155" i="77"/>
  <c r="M1154" i="77"/>
  <c r="M1153" i="77"/>
  <c r="M1152" i="77"/>
  <c r="M1151" i="77"/>
  <c r="M1150" i="77"/>
  <c r="M1149" i="77"/>
  <c r="M1148" i="77"/>
  <c r="M1147" i="77"/>
  <c r="M1146" i="77"/>
  <c r="M1145" i="77"/>
  <c r="M1144" i="77"/>
  <c r="M1143" i="77"/>
  <c r="M1142" i="77"/>
  <c r="M1141" i="77"/>
  <c r="M1140" i="77"/>
  <c r="M1139" i="77"/>
  <c r="M1138" i="77"/>
  <c r="M1137" i="77"/>
  <c r="M1136" i="77"/>
  <c r="M1135" i="77"/>
  <c r="M1134" i="77"/>
  <c r="M1133" i="77"/>
  <c r="M1132" i="77"/>
  <c r="M1131" i="77"/>
  <c r="M1130" i="77"/>
  <c r="M1129" i="77"/>
  <c r="M1128" i="77"/>
  <c r="M1127" i="77"/>
  <c r="M1126" i="77"/>
  <c r="M1125" i="77"/>
  <c r="M1124" i="77"/>
  <c r="M1123" i="77"/>
  <c r="M1122" i="77"/>
  <c r="M1121" i="77"/>
  <c r="M1120" i="77"/>
  <c r="M1119" i="77"/>
  <c r="M1118" i="77"/>
  <c r="M1117" i="77"/>
  <c r="M1116" i="77"/>
  <c r="M1115" i="77"/>
  <c r="M1114" i="77"/>
  <c r="M1113" i="77"/>
  <c r="M1112" i="77"/>
  <c r="M1111" i="77"/>
  <c r="M1110" i="77"/>
  <c r="M1109" i="77"/>
  <c r="M1108" i="77"/>
  <c r="M1107" i="77"/>
  <c r="M1106" i="77"/>
  <c r="M1105" i="77"/>
  <c r="M1104" i="77"/>
  <c r="M1103" i="77"/>
  <c r="M1102" i="77"/>
  <c r="M1101" i="77"/>
  <c r="M1100" i="77"/>
  <c r="M1099" i="77"/>
  <c r="M1098" i="77"/>
  <c r="M1097" i="77"/>
  <c r="M1096" i="77"/>
  <c r="M1095" i="77"/>
  <c r="M1094" i="77"/>
  <c r="M1093" i="77"/>
  <c r="M1092" i="77"/>
  <c r="M1091" i="77"/>
  <c r="M1090" i="77"/>
  <c r="M1089" i="77"/>
  <c r="M1088" i="77"/>
  <c r="M1087" i="77"/>
  <c r="M1086" i="77"/>
  <c r="M1085" i="77"/>
  <c r="M1084" i="77"/>
  <c r="M1083" i="77"/>
  <c r="M1082" i="77"/>
  <c r="M1081" i="77"/>
  <c r="M1080" i="77"/>
  <c r="M1079" i="77"/>
  <c r="M1078" i="77"/>
  <c r="M1077" i="77"/>
  <c r="M1076" i="77"/>
  <c r="M1075" i="77"/>
  <c r="M1074" i="77"/>
  <c r="M1073" i="77"/>
  <c r="M1072" i="77"/>
  <c r="M1071" i="77"/>
  <c r="M1070" i="77"/>
  <c r="M1069" i="77"/>
  <c r="M1068" i="77"/>
  <c r="M1067" i="77"/>
  <c r="M1066" i="77"/>
  <c r="M1065" i="77"/>
  <c r="M1064" i="77"/>
  <c r="M1063" i="77"/>
  <c r="M1062" i="77"/>
  <c r="M1061" i="77"/>
  <c r="M1060" i="77"/>
  <c r="M1059" i="77"/>
  <c r="M1058" i="77"/>
  <c r="M1057" i="77"/>
  <c r="M1056" i="77"/>
  <c r="M1055" i="77"/>
  <c r="M1054" i="77"/>
  <c r="M1053" i="77"/>
  <c r="M1052" i="77"/>
  <c r="M1051" i="77"/>
  <c r="M1050" i="77"/>
  <c r="M1049" i="77"/>
  <c r="M1048" i="77"/>
  <c r="M1047" i="77"/>
  <c r="M1046" i="77"/>
  <c r="M1045" i="77"/>
  <c r="M1044" i="77"/>
  <c r="M1043" i="77"/>
  <c r="M1042" i="77"/>
  <c r="M1041" i="77"/>
  <c r="M1040" i="77"/>
  <c r="M1039" i="77"/>
  <c r="M1038" i="77"/>
  <c r="M1037" i="77"/>
  <c r="M1036" i="77"/>
  <c r="M1035" i="77"/>
  <c r="M1034" i="77"/>
  <c r="M1033" i="77"/>
  <c r="M1032" i="77"/>
  <c r="M1031" i="77"/>
  <c r="M1030" i="77"/>
  <c r="M1029" i="77"/>
  <c r="M1028" i="77"/>
  <c r="M1027" i="77"/>
  <c r="M1026" i="77"/>
  <c r="M1025" i="77"/>
  <c r="M1024" i="77"/>
  <c r="M1023" i="77"/>
  <c r="M1022" i="77"/>
  <c r="M1021" i="77"/>
  <c r="M1020" i="77"/>
  <c r="M1019" i="77"/>
  <c r="M1018" i="77"/>
  <c r="M1017" i="77"/>
  <c r="M1016" i="77"/>
  <c r="M1015" i="77"/>
  <c r="M1014" i="77"/>
  <c r="M1013" i="77"/>
  <c r="M1012" i="77"/>
  <c r="M1011" i="77"/>
  <c r="M1010" i="77"/>
  <c r="M1009" i="77"/>
  <c r="M1008" i="77"/>
  <c r="M1007" i="77"/>
  <c r="M1006" i="77"/>
  <c r="M1005" i="77"/>
  <c r="M1004" i="77"/>
  <c r="M1003" i="77"/>
  <c r="M1002" i="77"/>
  <c r="M1001" i="77"/>
  <c r="M1000" i="77"/>
  <c r="M999" i="77"/>
  <c r="M998" i="77"/>
  <c r="M997" i="77"/>
  <c r="M996" i="77"/>
  <c r="M995" i="77"/>
  <c r="M994" i="77"/>
  <c r="M993" i="77"/>
  <c r="M992" i="77"/>
  <c r="M991" i="77"/>
  <c r="M990" i="77"/>
  <c r="M989" i="77"/>
  <c r="M988" i="77"/>
  <c r="M987" i="77"/>
  <c r="M986" i="77"/>
  <c r="M985" i="77"/>
  <c r="M984" i="77"/>
  <c r="M983" i="77"/>
  <c r="M982" i="77"/>
  <c r="M981" i="77"/>
  <c r="M980" i="77"/>
  <c r="M979" i="77"/>
  <c r="M978" i="77"/>
  <c r="M977" i="77"/>
  <c r="M976" i="77"/>
  <c r="M975" i="77"/>
  <c r="M974" i="77"/>
  <c r="M973" i="77"/>
  <c r="M972" i="77"/>
  <c r="M971" i="77"/>
  <c r="M970" i="77"/>
  <c r="M969" i="77"/>
  <c r="M968" i="77"/>
  <c r="M967" i="77"/>
  <c r="M966" i="77"/>
  <c r="M965" i="77"/>
  <c r="M964" i="77"/>
  <c r="M963" i="77"/>
  <c r="M962" i="77"/>
  <c r="M961" i="77"/>
  <c r="M960" i="77"/>
  <c r="M959" i="77"/>
  <c r="M958" i="77"/>
  <c r="M957" i="77"/>
  <c r="M956" i="77"/>
  <c r="M955" i="77"/>
  <c r="M954" i="77"/>
  <c r="M953" i="77"/>
  <c r="M952" i="77"/>
  <c r="M951" i="77"/>
  <c r="M950" i="77"/>
  <c r="M949" i="77"/>
  <c r="M948" i="77"/>
  <c r="M947" i="77"/>
  <c r="M946" i="77"/>
  <c r="M945" i="77"/>
  <c r="M944" i="77"/>
  <c r="M943" i="77"/>
  <c r="M942" i="77"/>
  <c r="M941" i="77"/>
  <c r="M940" i="77"/>
  <c r="M939" i="77"/>
  <c r="M938" i="77"/>
  <c r="M937" i="77"/>
  <c r="M936" i="77"/>
  <c r="M935" i="77"/>
  <c r="M934" i="77"/>
  <c r="M933" i="77"/>
  <c r="M932" i="77"/>
  <c r="M931" i="77"/>
  <c r="M930" i="77"/>
  <c r="M929" i="77"/>
  <c r="M928" i="77"/>
  <c r="M927" i="77"/>
  <c r="M926" i="77"/>
  <c r="M925" i="77"/>
  <c r="M924" i="77"/>
  <c r="M923" i="77"/>
  <c r="M922" i="77"/>
  <c r="M921" i="77"/>
  <c r="M920" i="77"/>
  <c r="M919" i="77"/>
  <c r="M918" i="77"/>
  <c r="M917" i="77"/>
  <c r="M916" i="77"/>
  <c r="M915" i="77"/>
  <c r="M914" i="77"/>
  <c r="M913" i="77"/>
  <c r="M912" i="77"/>
  <c r="M911" i="77"/>
  <c r="M910" i="77"/>
  <c r="M909" i="77"/>
  <c r="M908" i="77"/>
  <c r="M907" i="77"/>
  <c r="M906" i="77"/>
  <c r="M905" i="77"/>
  <c r="M904" i="77"/>
  <c r="M903" i="77"/>
  <c r="M902" i="77"/>
  <c r="M901" i="77"/>
  <c r="M900" i="77"/>
  <c r="M899" i="77"/>
  <c r="M898" i="77"/>
  <c r="M897" i="77"/>
  <c r="M896" i="77"/>
  <c r="M895" i="77"/>
  <c r="M894" i="77"/>
  <c r="M893" i="77"/>
  <c r="M892" i="77"/>
  <c r="M891" i="77"/>
  <c r="M890" i="77"/>
  <c r="M889" i="77"/>
  <c r="M888" i="77"/>
  <c r="M887" i="77"/>
  <c r="M886" i="77"/>
  <c r="M885" i="77"/>
  <c r="M884" i="77"/>
  <c r="M883" i="77"/>
  <c r="M882" i="77"/>
  <c r="M881" i="77"/>
  <c r="M880" i="77"/>
  <c r="M879" i="77"/>
  <c r="M878" i="77"/>
  <c r="M877" i="77"/>
  <c r="M876" i="77"/>
  <c r="M875" i="77"/>
  <c r="M874" i="77"/>
  <c r="M873" i="77"/>
  <c r="M872" i="77"/>
  <c r="M871" i="77"/>
  <c r="M870" i="77"/>
  <c r="M869" i="77"/>
  <c r="M868" i="77"/>
  <c r="M867" i="77"/>
  <c r="M866" i="77"/>
  <c r="M865" i="77"/>
  <c r="M864" i="77"/>
  <c r="M863" i="77"/>
  <c r="M862" i="77"/>
  <c r="M861" i="77"/>
  <c r="M860" i="77"/>
  <c r="M859" i="77"/>
  <c r="M858" i="77"/>
  <c r="M857" i="77"/>
  <c r="M856" i="77"/>
  <c r="M855" i="77"/>
  <c r="M854" i="77"/>
  <c r="M853" i="77"/>
  <c r="M852" i="77"/>
  <c r="M851" i="77"/>
  <c r="M850" i="77"/>
  <c r="M849" i="77"/>
  <c r="M848" i="77"/>
  <c r="M847" i="77"/>
  <c r="M846" i="77"/>
  <c r="M845" i="77"/>
  <c r="M844" i="77"/>
  <c r="M843" i="77"/>
  <c r="M842" i="77"/>
  <c r="M841" i="77"/>
  <c r="M840" i="77"/>
  <c r="M839" i="77"/>
  <c r="M838" i="77"/>
  <c r="M837" i="77"/>
  <c r="M836" i="77"/>
  <c r="M835" i="77"/>
  <c r="M834" i="77"/>
  <c r="M833" i="77"/>
  <c r="M832" i="77"/>
  <c r="M831" i="77"/>
  <c r="M830" i="77"/>
  <c r="M829" i="77"/>
  <c r="M828" i="77"/>
  <c r="M827" i="77"/>
  <c r="M826" i="77"/>
  <c r="M825" i="77"/>
  <c r="M824" i="77"/>
  <c r="M823" i="77"/>
  <c r="M822" i="77"/>
  <c r="M821" i="77"/>
  <c r="M820" i="77"/>
  <c r="M819" i="77"/>
  <c r="M818" i="77"/>
  <c r="M817" i="77"/>
  <c r="M816" i="77"/>
  <c r="M815" i="77"/>
  <c r="M814" i="77"/>
  <c r="M813" i="77"/>
  <c r="M812" i="77"/>
  <c r="M811" i="77"/>
  <c r="M810" i="77"/>
  <c r="M809" i="77"/>
  <c r="M808" i="77"/>
  <c r="M807" i="77"/>
  <c r="M806" i="77"/>
  <c r="M805" i="77"/>
  <c r="M804" i="77"/>
  <c r="M803" i="77"/>
  <c r="M802" i="77"/>
  <c r="M801" i="77"/>
  <c r="M800" i="77"/>
  <c r="M799" i="77"/>
  <c r="M798" i="77"/>
  <c r="M797" i="77"/>
  <c r="M796" i="77"/>
  <c r="M795" i="77"/>
  <c r="M794" i="77"/>
  <c r="M793" i="77"/>
  <c r="M792" i="77"/>
  <c r="M791" i="77"/>
  <c r="M790" i="77"/>
  <c r="M789" i="77"/>
  <c r="M788" i="77"/>
  <c r="M787" i="77"/>
  <c r="M786" i="77"/>
  <c r="M785" i="77"/>
  <c r="M784" i="77"/>
  <c r="M783" i="77"/>
  <c r="M782" i="77"/>
  <c r="M781" i="77"/>
  <c r="M780" i="77"/>
  <c r="M779" i="77"/>
  <c r="M778" i="77"/>
  <c r="M777" i="77"/>
  <c r="M776" i="77"/>
  <c r="M775" i="77"/>
  <c r="M774" i="77"/>
  <c r="M773" i="77"/>
  <c r="M772" i="77"/>
  <c r="M771" i="77"/>
  <c r="M770" i="77"/>
  <c r="M769" i="77"/>
  <c r="M768" i="77"/>
  <c r="M767" i="77"/>
  <c r="M766" i="77"/>
  <c r="M765" i="77"/>
  <c r="M764" i="77"/>
  <c r="M763" i="77"/>
  <c r="M762" i="77"/>
  <c r="M761" i="77"/>
  <c r="M760" i="77"/>
  <c r="M759" i="77"/>
  <c r="M758" i="77"/>
  <c r="M757" i="77"/>
  <c r="M756" i="77"/>
  <c r="M755" i="77"/>
  <c r="M754" i="77"/>
  <c r="M753" i="77"/>
  <c r="M752" i="77"/>
  <c r="M751" i="77"/>
  <c r="M750" i="77"/>
  <c r="M749" i="77"/>
  <c r="M748" i="77"/>
  <c r="M747" i="77"/>
  <c r="M746" i="77"/>
  <c r="M745" i="77"/>
  <c r="M744" i="77"/>
  <c r="M743" i="77"/>
  <c r="M742" i="77"/>
  <c r="M741" i="77"/>
  <c r="M740" i="77"/>
  <c r="M739" i="77"/>
  <c r="M738" i="77"/>
  <c r="M737" i="77"/>
  <c r="M736" i="77"/>
  <c r="M735" i="77"/>
  <c r="M734" i="77"/>
  <c r="M733" i="77"/>
  <c r="M732" i="77"/>
  <c r="M731" i="77"/>
  <c r="M730" i="77"/>
  <c r="M729" i="77"/>
  <c r="M728" i="77"/>
  <c r="M727" i="77"/>
  <c r="M726" i="77"/>
  <c r="M725" i="77"/>
  <c r="M724" i="77"/>
  <c r="M723" i="77"/>
  <c r="M722" i="77"/>
  <c r="M721" i="77"/>
  <c r="M720" i="77"/>
  <c r="M719" i="77"/>
  <c r="M718" i="77"/>
  <c r="M717" i="77"/>
  <c r="M716" i="77"/>
  <c r="M715" i="77"/>
  <c r="M714" i="77"/>
  <c r="M713" i="77"/>
  <c r="M712" i="77"/>
  <c r="M711" i="77"/>
  <c r="M710" i="77"/>
  <c r="M709" i="77"/>
  <c r="M708" i="77"/>
  <c r="M707" i="77"/>
  <c r="M706" i="77"/>
  <c r="M705" i="77"/>
  <c r="M704" i="77"/>
  <c r="M703" i="77"/>
  <c r="M702" i="77"/>
  <c r="M701" i="77"/>
  <c r="M700" i="77"/>
  <c r="M699" i="77"/>
  <c r="M698" i="77"/>
  <c r="M697" i="77"/>
  <c r="M696" i="77"/>
  <c r="M695" i="77"/>
  <c r="M694" i="77"/>
  <c r="M693" i="77"/>
  <c r="M692" i="77"/>
  <c r="M691" i="77"/>
  <c r="M690" i="77"/>
  <c r="M689" i="77"/>
  <c r="M688" i="77"/>
  <c r="M687" i="77"/>
  <c r="M686" i="77"/>
  <c r="M685" i="77"/>
  <c r="M684" i="77"/>
  <c r="M683" i="77"/>
  <c r="M682" i="77"/>
  <c r="M681" i="77"/>
  <c r="M680" i="77"/>
  <c r="M679" i="77"/>
  <c r="M678" i="77"/>
  <c r="M677" i="77"/>
  <c r="M676" i="77"/>
  <c r="M675" i="77"/>
  <c r="M674" i="77"/>
  <c r="M673" i="77"/>
  <c r="M672" i="77"/>
  <c r="M671" i="77"/>
  <c r="M670" i="77"/>
  <c r="M669" i="77"/>
  <c r="M668" i="77"/>
  <c r="M667" i="77"/>
  <c r="M666" i="77"/>
  <c r="M665" i="77"/>
  <c r="M664" i="77"/>
  <c r="M663" i="77"/>
  <c r="M662" i="77"/>
  <c r="M661" i="77"/>
  <c r="M660" i="77"/>
  <c r="M659" i="77"/>
  <c r="M658" i="77"/>
  <c r="M657" i="77"/>
  <c r="M656" i="77"/>
  <c r="M655" i="77"/>
  <c r="M654" i="77"/>
  <c r="M453" i="77"/>
  <c r="M452" i="77"/>
  <c r="M451" i="77"/>
  <c r="M450" i="77"/>
  <c r="M449" i="77"/>
  <c r="M448" i="77"/>
  <c r="M447" i="77"/>
  <c r="M446" i="77"/>
  <c r="M445" i="77"/>
  <c r="M444" i="77"/>
  <c r="M443" i="77"/>
  <c r="M442" i="77"/>
  <c r="M441" i="77"/>
  <c r="M440" i="77"/>
  <c r="M439" i="77"/>
  <c r="M438" i="77"/>
  <c r="M437" i="77"/>
  <c r="M436" i="77"/>
  <c r="M415" i="77"/>
  <c r="M414" i="77"/>
  <c r="M413" i="77"/>
  <c r="M412" i="77"/>
  <c r="M411" i="77"/>
  <c r="M410" i="77"/>
  <c r="M409" i="77"/>
  <c r="M408" i="77"/>
  <c r="M407" i="77"/>
  <c r="M406" i="77"/>
  <c r="M405" i="77"/>
  <c r="M404" i="77"/>
  <c r="M403" i="77"/>
  <c r="M402" i="77"/>
  <c r="M401" i="77"/>
  <c r="M400" i="77"/>
  <c r="M399" i="77"/>
  <c r="M398" i="77"/>
  <c r="M397" i="77"/>
  <c r="M396" i="77"/>
  <c r="M395" i="77"/>
  <c r="M394" i="77"/>
  <c r="M393" i="77"/>
  <c r="M392" i="77"/>
  <c r="M391" i="77"/>
  <c r="M390" i="77"/>
  <c r="M389" i="77"/>
  <c r="M388" i="77"/>
  <c r="M387" i="77"/>
  <c r="M386" i="77"/>
  <c r="M385" i="77"/>
  <c r="M384" i="77"/>
  <c r="M383" i="77"/>
  <c r="M382" i="77"/>
  <c r="M381" i="77"/>
  <c r="M380" i="77"/>
  <c r="M379" i="77"/>
  <c r="M378" i="77"/>
  <c r="M377" i="77"/>
  <c r="M376" i="77"/>
  <c r="M355" i="77"/>
  <c r="M354" i="77"/>
  <c r="M353" i="77"/>
  <c r="M352" i="77"/>
  <c r="M351" i="77"/>
  <c r="M350" i="77"/>
  <c r="M349" i="77"/>
  <c r="M348" i="77"/>
  <c r="M347" i="77"/>
  <c r="M346" i="77"/>
  <c r="M345" i="77"/>
  <c r="M344" i="77"/>
  <c r="M343" i="77"/>
  <c r="M342" i="77"/>
  <c r="M341" i="77"/>
  <c r="M340" i="77"/>
  <c r="M339" i="77"/>
  <c r="M338" i="77"/>
  <c r="M337" i="77"/>
  <c r="M336" i="77"/>
  <c r="M315" i="77"/>
  <c r="M314" i="77"/>
  <c r="M313" i="77"/>
  <c r="M312" i="77"/>
  <c r="M311" i="77"/>
  <c r="M310" i="77"/>
  <c r="M309" i="77"/>
  <c r="M308" i="77"/>
  <c r="M307" i="77"/>
  <c r="M306" i="77"/>
  <c r="M305" i="77"/>
  <c r="M304" i="77"/>
  <c r="M303" i="77"/>
  <c r="M302" i="77"/>
  <c r="M301" i="77"/>
  <c r="M300" i="77"/>
  <c r="M299" i="77"/>
  <c r="M298" i="77"/>
  <c r="M297" i="77"/>
  <c r="M296" i="77"/>
  <c r="M275" i="77"/>
  <c r="M274" i="77"/>
  <c r="M273" i="77"/>
  <c r="M272" i="77"/>
  <c r="M271" i="77"/>
  <c r="M270" i="77"/>
  <c r="M269" i="77"/>
  <c r="M268" i="77"/>
  <c r="M267" i="77"/>
  <c r="M266" i="77"/>
  <c r="M265" i="77"/>
  <c r="M264" i="77"/>
  <c r="M263" i="77"/>
  <c r="M262" i="77"/>
  <c r="M261" i="77"/>
  <c r="M260" i="77"/>
  <c r="M259" i="77"/>
  <c r="M258" i="77"/>
  <c r="M257" i="77"/>
  <c r="M256" i="77"/>
  <c r="M255" i="77"/>
  <c r="M254" i="77"/>
  <c r="M253" i="77"/>
  <c r="M252" i="77"/>
  <c r="M251" i="77"/>
  <c r="M250" i="77"/>
  <c r="M249" i="77"/>
  <c r="M248" i="77"/>
  <c r="M247" i="77"/>
  <c r="M246" i="77"/>
  <c r="M245" i="77"/>
  <c r="M244" i="77"/>
  <c r="M243" i="77"/>
  <c r="M242" i="77"/>
  <c r="M241" i="77"/>
  <c r="M240" i="77"/>
  <c r="M239" i="77"/>
  <c r="M238" i="77"/>
  <c r="M237" i="77"/>
  <c r="M236" i="77"/>
  <c r="M215" i="77"/>
  <c r="M214" i="77"/>
  <c r="M213" i="77"/>
  <c r="M212" i="77"/>
  <c r="M211" i="77"/>
  <c r="M210" i="77"/>
  <c r="M209" i="77"/>
  <c r="M208" i="77"/>
  <c r="M207" i="77"/>
  <c r="M206" i="77"/>
  <c r="M205" i="77"/>
  <c r="M204" i="77"/>
  <c r="M203" i="77"/>
  <c r="M202" i="77"/>
  <c r="M201" i="77"/>
  <c r="M200" i="77"/>
  <c r="M199" i="77"/>
  <c r="M198" i="77"/>
  <c r="M197" i="77"/>
  <c r="M196" i="77"/>
  <c r="M175" i="77"/>
  <c r="M174" i="77"/>
  <c r="M173" i="77"/>
  <c r="M172" i="77"/>
  <c r="M171" i="77"/>
  <c r="M170" i="77"/>
  <c r="M169" i="77"/>
  <c r="M168" i="77"/>
  <c r="M167" i="77"/>
  <c r="M166" i="77"/>
  <c r="M165" i="77"/>
  <c r="M164" i="77"/>
  <c r="M163" i="77"/>
  <c r="M162" i="77"/>
  <c r="M161" i="77"/>
  <c r="M160" i="77"/>
  <c r="M159" i="77"/>
  <c r="M158" i="77"/>
  <c r="M157" i="77"/>
  <c r="M156" i="77"/>
  <c r="M135" i="77"/>
  <c r="M134" i="77"/>
  <c r="M133" i="77"/>
  <c r="M132" i="77"/>
  <c r="M131" i="77"/>
  <c r="M130" i="77"/>
  <c r="M129" i="77"/>
  <c r="M128" i="77"/>
  <c r="M127" i="77"/>
  <c r="M126" i="77"/>
  <c r="M125" i="77"/>
  <c r="M124" i="77"/>
  <c r="M123" i="77"/>
  <c r="M122" i="77"/>
  <c r="M121" i="77"/>
  <c r="M120" i="77"/>
  <c r="M119" i="77"/>
  <c r="M118" i="77"/>
  <c r="M117" i="77"/>
  <c r="M116" i="77"/>
  <c r="M115" i="77"/>
  <c r="M114" i="77"/>
  <c r="M113" i="77"/>
  <c r="M112" i="77"/>
  <c r="M111" i="77"/>
  <c r="M110" i="77"/>
  <c r="M109" i="77"/>
  <c r="M108" i="77"/>
  <c r="M107" i="77"/>
  <c r="M106" i="77"/>
  <c r="M105" i="77"/>
  <c r="M104" i="77"/>
  <c r="M103" i="77"/>
  <c r="M102" i="77"/>
  <c r="M101" i="77"/>
  <c r="M100" i="77"/>
  <c r="M99" i="77"/>
  <c r="M98" i="77"/>
  <c r="M97" i="77"/>
  <c r="M96" i="77"/>
  <c r="M75" i="77"/>
  <c r="M74" i="77"/>
  <c r="M73" i="77"/>
  <c r="M72" i="77"/>
  <c r="M71" i="77"/>
  <c r="M70" i="77"/>
  <c r="M69" i="77"/>
  <c r="M68" i="77"/>
  <c r="M67" i="77"/>
  <c r="M66" i="77"/>
  <c r="M65" i="77"/>
  <c r="M64" i="77"/>
  <c r="M63" i="77"/>
  <c r="M62" i="77"/>
  <c r="M61" i="77"/>
  <c r="M60" i="77"/>
  <c r="M59" i="77"/>
  <c r="M58" i="77"/>
  <c r="M57" i="77"/>
  <c r="M56" i="77"/>
  <c r="M35" i="77"/>
  <c r="M34" i="77"/>
  <c r="M33" i="77"/>
  <c r="M32" i="77"/>
  <c r="M31" i="77"/>
  <c r="M30" i="77"/>
  <c r="M29" i="77"/>
  <c r="M28" i="77"/>
  <c r="M27" i="77"/>
  <c r="M26" i="77"/>
  <c r="M25" i="77"/>
  <c r="M24" i="77"/>
  <c r="M23" i="77"/>
  <c r="M22" i="77"/>
  <c r="M21" i="77"/>
  <c r="M20" i="77"/>
  <c r="M19" i="77"/>
  <c r="M18" i="77"/>
  <c r="M16" i="77"/>
  <c r="M17" i="77"/>
  <c r="M1454" i="77"/>
  <c r="M1453" i="77"/>
  <c r="M1452" i="77"/>
  <c r="M1451" i="77"/>
  <c r="M1450" i="77"/>
  <c r="M1449" i="77"/>
  <c r="M1448" i="77"/>
  <c r="M1447" i="77"/>
  <c r="M1446" i="77"/>
  <c r="M1445" i="77"/>
  <c r="M1444" i="77"/>
  <c r="M1443" i="77"/>
  <c r="M1442" i="77"/>
  <c r="M1441" i="77"/>
  <c r="M1440" i="77"/>
  <c r="M1439" i="77"/>
  <c r="M1438" i="77"/>
  <c r="M1437" i="77"/>
  <c r="M1436" i="77"/>
  <c r="M1435" i="77"/>
  <c r="M1434" i="77"/>
  <c r="M1433" i="77"/>
  <c r="M1432" i="77"/>
  <c r="M1431" i="77"/>
  <c r="M1430" i="77"/>
  <c r="M1429" i="77"/>
  <c r="M1428" i="77"/>
  <c r="M1427" i="77"/>
  <c r="M1426" i="77"/>
  <c r="M1425" i="77"/>
  <c r="M1424" i="77"/>
  <c r="M1423" i="77"/>
  <c r="M1422" i="77"/>
  <c r="M1421" i="77"/>
  <c r="M1420" i="77"/>
  <c r="M1419" i="77"/>
  <c r="M1418" i="77"/>
  <c r="M1417" i="77"/>
  <c r="M1416" i="77"/>
  <c r="M1415" i="77"/>
  <c r="M1414" i="77"/>
  <c r="M1413" i="77"/>
  <c r="M1412" i="77"/>
  <c r="M1411" i="77"/>
  <c r="M1410" i="77"/>
  <c r="M1409" i="77"/>
  <c r="M1408" i="77"/>
  <c r="M1407" i="77"/>
  <c r="M1406" i="77"/>
  <c r="M1405" i="77"/>
  <c r="M1404" i="77"/>
  <c r="M1403" i="77"/>
  <c r="M1402" i="77"/>
  <c r="M1401" i="77"/>
  <c r="M1400" i="77"/>
  <c r="M1399" i="77"/>
  <c r="M1398" i="77"/>
  <c r="M1397" i="77"/>
  <c r="M1396" i="77"/>
  <c r="M1395" i="77"/>
  <c r="M1394" i="77"/>
  <c r="M1393" i="77"/>
  <c r="M1392" i="77"/>
  <c r="M1391" i="77"/>
  <c r="M1390" i="77"/>
  <c r="M1389" i="77"/>
  <c r="M1388" i="77"/>
  <c r="M1387" i="77"/>
  <c r="M1386" i="77"/>
  <c r="M1385" i="77"/>
  <c r="M1384" i="77"/>
  <c r="M1383" i="77"/>
  <c r="M1382" i="77"/>
  <c r="M1381" i="77"/>
  <c r="M1380" i="77"/>
  <c r="M1379" i="77"/>
  <c r="M1378" i="77"/>
  <c r="M1377" i="77"/>
  <c r="M1376" i="77"/>
  <c r="M1375" i="77"/>
  <c r="M1374" i="77"/>
  <c r="M1373" i="77"/>
  <c r="M1372" i="77"/>
  <c r="M1371" i="77"/>
  <c r="M1370" i="77"/>
  <c r="M1369" i="77"/>
  <c r="M1368" i="77"/>
  <c r="M1367" i="77"/>
  <c r="M1366" i="77"/>
  <c r="M1365" i="77"/>
  <c r="M1364" i="77"/>
  <c r="M1363" i="77"/>
  <c r="M1362" i="77"/>
  <c r="M1361" i="77"/>
  <c r="M1360" i="77"/>
  <c r="M1359" i="77"/>
  <c r="M1358" i="77"/>
  <c r="M1357" i="77"/>
  <c r="M1356" i="77"/>
  <c r="M1355" i="77"/>
  <c r="M1354" i="77"/>
  <c r="M1353" i="77"/>
  <c r="M1352" i="77"/>
  <c r="M1351" i="77"/>
  <c r="M1350" i="77"/>
  <c r="M1349" i="77"/>
  <c r="M1348" i="77"/>
  <c r="M1347" i="77"/>
  <c r="M1346" i="77"/>
  <c r="M1345" i="77"/>
  <c r="M1344" i="77"/>
  <c r="M1343" i="77"/>
  <c r="M1342" i="77"/>
  <c r="M1341" i="77"/>
  <c r="M1340" i="77"/>
  <c r="M1339" i="77"/>
  <c r="M1338" i="77"/>
  <c r="M1337" i="77"/>
  <c r="M1336" i="77"/>
  <c r="M1335" i="77"/>
  <c r="M1334" i="77"/>
  <c r="M1333" i="77"/>
  <c r="M1332" i="77"/>
  <c r="M1331" i="77"/>
  <c r="M1330" i="77"/>
  <c r="M1329" i="77"/>
  <c r="M1328" i="77"/>
  <c r="M1327" i="77"/>
  <c r="M1326" i="77"/>
  <c r="M1325" i="77"/>
  <c r="M1324" i="77"/>
  <c r="M1323" i="77"/>
  <c r="M1322" i="77"/>
  <c r="M1321" i="77"/>
  <c r="M1320" i="77"/>
  <c r="M1319" i="77"/>
  <c r="M1318" i="77"/>
  <c r="M1317" i="77"/>
  <c r="M1316" i="77"/>
  <c r="M1315" i="77"/>
  <c r="M1314" i="77"/>
  <c r="M1313" i="77"/>
  <c r="M1312" i="77"/>
  <c r="M1311" i="77"/>
  <c r="M1310" i="77"/>
  <c r="M1309" i="77"/>
  <c r="M1308" i="77"/>
  <c r="M1307" i="77"/>
  <c r="M1306" i="77"/>
  <c r="M1305" i="77"/>
  <c r="M1304" i="77"/>
  <c r="M1303" i="77"/>
  <c r="M1302" i="77"/>
  <c r="M1301" i="77"/>
  <c r="M1300" i="77"/>
  <c r="M1299" i="77"/>
  <c r="M1298" i="77"/>
  <c r="M1297" i="77"/>
  <c r="M1296" i="77"/>
  <c r="M1295" i="77"/>
  <c r="M1294" i="77"/>
  <c r="M1293" i="77"/>
  <c r="M1292" i="77"/>
  <c r="M1291" i="77"/>
  <c r="M1290" i="77"/>
  <c r="M1289" i="77"/>
  <c r="M1288" i="77"/>
  <c r="M1287" i="77"/>
  <c r="M1286" i="77"/>
  <c r="M1285" i="77"/>
  <c r="M1284" i="77"/>
  <c r="M1283" i="77"/>
  <c r="M1282" i="77"/>
  <c r="M1281" i="77"/>
  <c r="M1280" i="77"/>
  <c r="M1279" i="77"/>
  <c r="M1278" i="77"/>
  <c r="M1277" i="77"/>
  <c r="M1276" i="77"/>
  <c r="M1275" i="77"/>
  <c r="M1274" i="77"/>
  <c r="M1273" i="77"/>
  <c r="M1272" i="77"/>
  <c r="M1271" i="77"/>
  <c r="M1270" i="77"/>
  <c r="M1269" i="77"/>
  <c r="M1268" i="77"/>
  <c r="M1267" i="77"/>
  <c r="M1266" i="77"/>
  <c r="M1265" i="77"/>
  <c r="M1264" i="77"/>
  <c r="M1263" i="77"/>
  <c r="M1262" i="77"/>
  <c r="M1261" i="77"/>
  <c r="M1260" i="77"/>
  <c r="M1259" i="77"/>
  <c r="M1258" i="77"/>
  <c r="M1257" i="77"/>
  <c r="M1256" i="77"/>
  <c r="M1255" i="77"/>
  <c r="M1254" i="77"/>
  <c r="M653" i="77"/>
  <c r="M652" i="77"/>
  <c r="M651" i="77"/>
  <c r="M650" i="77"/>
  <c r="M649" i="77"/>
  <c r="M648" i="77"/>
  <c r="M647" i="77"/>
  <c r="M646" i="77"/>
  <c r="M645" i="77"/>
  <c r="M644" i="77"/>
  <c r="M643" i="77"/>
  <c r="M642" i="77"/>
  <c r="M641" i="77"/>
  <c r="M640" i="77"/>
  <c r="M639" i="77"/>
  <c r="M638" i="77"/>
  <c r="M637" i="77"/>
  <c r="M636" i="77"/>
  <c r="M635" i="77"/>
  <c r="M634" i="77"/>
  <c r="M633" i="77"/>
  <c r="M632" i="77"/>
  <c r="M631" i="77"/>
  <c r="M630" i="77"/>
  <c r="M629" i="77"/>
  <c r="M628" i="77"/>
  <c r="M627" i="77"/>
  <c r="M626" i="77"/>
  <c r="M625" i="77"/>
  <c r="M624" i="77"/>
  <c r="M623" i="77"/>
  <c r="M622" i="77"/>
  <c r="M621" i="77"/>
  <c r="M620" i="77"/>
  <c r="M619" i="77"/>
  <c r="M618" i="77"/>
  <c r="M617" i="77"/>
  <c r="M616" i="77"/>
  <c r="M615" i="77"/>
  <c r="M614" i="77"/>
  <c r="M613" i="77"/>
  <c r="M612" i="77"/>
  <c r="M611" i="77"/>
  <c r="M610" i="77"/>
  <c r="M609" i="77"/>
  <c r="M608" i="77"/>
  <c r="M607" i="77"/>
  <c r="M606" i="77"/>
  <c r="M605" i="77"/>
  <c r="M604" i="77"/>
  <c r="M603" i="77"/>
  <c r="M602" i="77"/>
  <c r="M601" i="77"/>
  <c r="M600" i="77"/>
  <c r="M599" i="77"/>
  <c r="M598" i="77"/>
  <c r="M597" i="77"/>
  <c r="M596" i="77"/>
  <c r="M595" i="77"/>
  <c r="M594" i="77"/>
  <c r="M593" i="77"/>
  <c r="M592" i="77"/>
  <c r="M591" i="77"/>
  <c r="M590" i="77"/>
  <c r="M589" i="77"/>
  <c r="M588" i="77"/>
  <c r="M587" i="77"/>
  <c r="M586" i="77"/>
  <c r="M585" i="77"/>
  <c r="M584" i="77"/>
  <c r="M583" i="77"/>
  <c r="M582" i="77"/>
  <c r="M581" i="77"/>
  <c r="M580" i="77"/>
  <c r="M579" i="77"/>
  <c r="M578" i="77"/>
  <c r="M577" i="77"/>
  <c r="M576" i="77"/>
  <c r="M575" i="77"/>
  <c r="M574" i="77"/>
  <c r="M573" i="77"/>
  <c r="M572" i="77"/>
  <c r="M571" i="77"/>
  <c r="M570" i="77"/>
  <c r="M569" i="77"/>
  <c r="M568" i="77"/>
  <c r="M567" i="77"/>
  <c r="M566" i="77"/>
  <c r="M565" i="77"/>
  <c r="M564" i="77"/>
  <c r="M563" i="77"/>
  <c r="M562" i="77"/>
  <c r="M561" i="77"/>
  <c r="M560" i="77"/>
  <c r="M559" i="77"/>
  <c r="M558" i="77"/>
  <c r="M557" i="77"/>
  <c r="M556" i="77"/>
  <c r="M555" i="77"/>
  <c r="M554" i="77"/>
  <c r="M553" i="77"/>
  <c r="M552" i="77"/>
  <c r="M551" i="77"/>
  <c r="M550" i="77"/>
  <c r="M549" i="77"/>
  <c r="M548" i="77"/>
  <c r="M547" i="77"/>
  <c r="M546" i="77"/>
  <c r="M545" i="77"/>
  <c r="M544" i="77"/>
  <c r="M543" i="77"/>
  <c r="M542" i="77"/>
  <c r="M541" i="77"/>
  <c r="M540" i="77"/>
  <c r="M539" i="77"/>
  <c r="M538" i="77"/>
  <c r="M537" i="77"/>
  <c r="M536" i="77"/>
  <c r="M535" i="77"/>
  <c r="M534" i="77"/>
  <c r="M533" i="77"/>
  <c r="M532" i="77"/>
  <c r="M531" i="77"/>
  <c r="M530" i="77"/>
  <c r="M529" i="77"/>
  <c r="M528" i="77"/>
  <c r="M527" i="77"/>
  <c r="M526" i="77"/>
  <c r="M525" i="77"/>
  <c r="M524" i="77"/>
  <c r="M523" i="77"/>
  <c r="M522" i="77"/>
  <c r="M521" i="77"/>
  <c r="M520" i="77"/>
  <c r="M519" i="77"/>
  <c r="M518" i="77"/>
  <c r="M517" i="77"/>
  <c r="M516" i="77"/>
  <c r="M515" i="77"/>
  <c r="M514" i="77"/>
  <c r="M513" i="77"/>
  <c r="M512" i="77"/>
  <c r="M511" i="77"/>
  <c r="M510" i="77"/>
  <c r="M509" i="77"/>
  <c r="M508" i="77"/>
  <c r="M507" i="77"/>
  <c r="M506" i="77"/>
  <c r="M505" i="77"/>
  <c r="M504" i="77"/>
  <c r="M503" i="77"/>
  <c r="M502" i="77"/>
  <c r="M501" i="77"/>
  <c r="M500" i="77"/>
  <c r="M499" i="77"/>
  <c r="M498" i="77"/>
  <c r="M497" i="77"/>
  <c r="M496" i="77"/>
  <c r="M495" i="77"/>
  <c r="M494" i="77"/>
  <c r="M493" i="77"/>
  <c r="M492" i="77"/>
  <c r="M491" i="77"/>
  <c r="M490" i="77"/>
  <c r="M489" i="77"/>
  <c r="M488" i="77"/>
  <c r="M487" i="77"/>
  <c r="M486" i="77"/>
  <c r="M485" i="77"/>
  <c r="M484" i="77"/>
  <c r="M483" i="77"/>
  <c r="M482" i="77"/>
  <c r="M481" i="77"/>
  <c r="M480" i="77"/>
  <c r="M479" i="77"/>
  <c r="M478" i="77"/>
  <c r="M477" i="77"/>
  <c r="M476" i="77"/>
  <c r="M475" i="77"/>
  <c r="M474" i="77"/>
  <c r="M473" i="77"/>
  <c r="M472" i="77"/>
  <c r="M471" i="77"/>
  <c r="M470" i="77"/>
  <c r="M469" i="77"/>
  <c r="M468" i="77"/>
  <c r="M467" i="77"/>
  <c r="M466" i="77"/>
  <c r="M465" i="77"/>
  <c r="M464" i="77"/>
  <c r="M463" i="77"/>
  <c r="M462" i="77"/>
  <c r="M461" i="77"/>
  <c r="M460" i="77"/>
  <c r="M459" i="77"/>
  <c r="M458" i="77"/>
  <c r="M457" i="77"/>
  <c r="M456" i="77"/>
  <c r="M455" i="77"/>
  <c r="M454" i="77"/>
  <c r="M15" i="77"/>
  <c r="M14" i="77"/>
  <c r="M13" i="77"/>
  <c r="M12" i="77"/>
  <c r="M11" i="77"/>
  <c r="M10" i="77"/>
  <c r="M9" i="77"/>
  <c r="M8" i="77"/>
  <c r="M7" i="77"/>
  <c r="M6" i="77"/>
  <c r="M5" i="77"/>
  <c r="M4" i="77"/>
  <c r="H1693" i="79"/>
  <c r="H1692" i="79"/>
  <c r="H1691" i="79"/>
  <c r="H1690" i="79"/>
  <c r="G1693" i="79"/>
  <c r="G1692" i="79"/>
  <c r="G1691" i="79"/>
  <c r="G1690" i="79"/>
  <c r="H1689" i="79"/>
  <c r="C1690" i="79"/>
  <c r="B1690" i="79" s="1"/>
  <c r="D1690" i="79"/>
  <c r="C1691" i="79"/>
  <c r="D1691" i="79"/>
  <c r="C1692" i="79"/>
  <c r="D1692" i="79"/>
  <c r="C1693" i="79"/>
  <c r="B1693" i="79" s="1"/>
  <c r="D1693" i="79"/>
  <c r="C1689" i="79"/>
  <c r="D1689" i="79"/>
  <c r="F9" i="56"/>
  <c r="H1851" i="79"/>
  <c r="H1852" i="79"/>
  <c r="H1853" i="79"/>
  <c r="H1850" i="79"/>
  <c r="C1851" i="79"/>
  <c r="D1851" i="79"/>
  <c r="C1852" i="79"/>
  <c r="D1852" i="79"/>
  <c r="C1853" i="79"/>
  <c r="B1853" i="79" s="1"/>
  <c r="D1853" i="79"/>
  <c r="B1851" i="79" l="1"/>
  <c r="B1689" i="79"/>
  <c r="B1692" i="79"/>
  <c r="B1691" i="79"/>
  <c r="B1852" i="79"/>
  <c r="H27" i="79"/>
  <c r="H28" i="79"/>
  <c r="H29" i="79"/>
  <c r="C27" i="79"/>
  <c r="D27" i="79"/>
  <c r="C28" i="79"/>
  <c r="D28" i="79"/>
  <c r="C29" i="79"/>
  <c r="D29" i="79"/>
  <c r="H24" i="79"/>
  <c r="C24" i="79"/>
  <c r="D24" i="79"/>
  <c r="H22" i="79"/>
  <c r="H23" i="79"/>
  <c r="C22" i="79"/>
  <c r="D22" i="79"/>
  <c r="C23" i="79"/>
  <c r="D23" i="79"/>
  <c r="B29" i="79" l="1"/>
  <c r="B27" i="79"/>
  <c r="B23" i="79"/>
  <c r="B22" i="79"/>
  <c r="B28" i="79"/>
  <c r="B24" i="79"/>
  <c r="H18" i="79"/>
  <c r="H17" i="79"/>
  <c r="G16" i="79"/>
  <c r="G17" i="79"/>
  <c r="G18" i="79"/>
  <c r="G15" i="79"/>
  <c r="C17" i="79"/>
  <c r="D17" i="79"/>
  <c r="C18" i="79"/>
  <c r="D18" i="79"/>
  <c r="B17" i="79" l="1"/>
  <c r="B18" i="79"/>
  <c r="H6" i="79"/>
  <c r="H7" i="79"/>
  <c r="C6" i="79"/>
  <c r="D6" i="79"/>
  <c r="C7" i="79"/>
  <c r="D7" i="79"/>
  <c r="B6" i="79" l="1"/>
  <c r="B7" i="79"/>
  <c r="H1900" i="79"/>
  <c r="C1900" i="79"/>
  <c r="D1900" i="79"/>
  <c r="H1890" i="79"/>
  <c r="C1890" i="79"/>
  <c r="D1890" i="79"/>
  <c r="H1880" i="79"/>
  <c r="C1880" i="79"/>
  <c r="D1880" i="79"/>
  <c r="C3" i="78"/>
  <c r="K1671" i="77"/>
  <c r="K1670" i="77"/>
  <c r="K1669" i="77"/>
  <c r="K1668" i="77"/>
  <c r="K1667" i="77"/>
  <c r="K1666" i="77"/>
  <c r="K1665" i="77"/>
  <c r="K1664" i="77"/>
  <c r="K1663" i="77"/>
  <c r="K1662" i="77"/>
  <c r="K1661" i="77"/>
  <c r="K1660" i="77"/>
  <c r="K1659" i="77"/>
  <c r="K1658" i="77"/>
  <c r="K1657" i="77"/>
  <c r="K1656" i="77"/>
  <c r="K1655" i="77"/>
  <c r="K1654" i="77"/>
  <c r="B1900" i="79" l="1"/>
  <c r="B1890" i="79"/>
  <c r="B1880" i="79"/>
  <c r="K1593" i="77"/>
  <c r="K1592" i="77"/>
  <c r="K1591" i="77"/>
  <c r="K1590" i="77"/>
  <c r="K1589" i="77"/>
  <c r="K1588" i="77"/>
  <c r="K1587" i="77"/>
  <c r="K1586" i="77"/>
  <c r="K1585" i="77"/>
  <c r="K1584" i="77"/>
  <c r="K1583" i="77"/>
  <c r="K1582" i="77"/>
  <c r="K1581" i="77"/>
  <c r="K1580" i="77"/>
  <c r="K1579" i="77"/>
  <c r="K1578" i="77"/>
  <c r="K1577" i="77"/>
  <c r="K1576" i="77"/>
  <c r="K1575" i="77"/>
  <c r="K1574" i="77"/>
  <c r="K1573" i="77"/>
  <c r="K1572" i="77"/>
  <c r="K1571" i="77"/>
  <c r="K1570" i="77"/>
  <c r="K1569" i="77"/>
  <c r="K1568" i="77"/>
  <c r="K1689" i="77"/>
  <c r="K1688" i="77"/>
  <c r="K1687" i="77"/>
  <c r="K1686" i="77"/>
  <c r="K1685" i="77"/>
  <c r="K1684" i="77"/>
  <c r="K1683" i="77"/>
  <c r="K1682" i="77"/>
  <c r="K1681" i="77"/>
  <c r="K1680" i="77"/>
  <c r="K1679" i="77"/>
  <c r="K1678" i="77"/>
  <c r="K1677" i="77"/>
  <c r="K1676" i="77"/>
  <c r="K1675" i="77"/>
  <c r="K1674" i="77"/>
  <c r="K1673" i="77"/>
  <c r="K1672" i="77"/>
  <c r="K1619" i="77"/>
  <c r="K1618" i="77"/>
  <c r="K1617" i="77"/>
  <c r="K1616" i="77"/>
  <c r="K1615" i="77"/>
  <c r="K1614" i="77"/>
  <c r="K1613" i="77"/>
  <c r="K1612" i="77"/>
  <c r="K1611" i="77"/>
  <c r="K1610" i="77"/>
  <c r="K1609" i="77"/>
  <c r="K1608" i="77"/>
  <c r="K1607" i="77"/>
  <c r="K1606" i="77"/>
  <c r="K1605" i="77"/>
  <c r="K1604" i="77"/>
  <c r="K1603" i="77"/>
  <c r="K1602" i="77"/>
  <c r="K1601" i="77"/>
  <c r="K1600" i="77"/>
  <c r="K1599" i="77"/>
  <c r="K1598" i="77"/>
  <c r="K1597" i="77"/>
  <c r="K1596" i="77"/>
  <c r="K1595" i="77"/>
  <c r="K1594" i="77"/>
  <c r="K1559" i="77"/>
  <c r="K1558" i="77"/>
  <c r="K1557" i="77"/>
  <c r="K1556" i="77"/>
  <c r="K1555" i="77"/>
  <c r="K1554" i="77"/>
  <c r="K1553" i="77"/>
  <c r="K1552" i="77"/>
  <c r="K1551" i="77"/>
  <c r="K1550" i="77"/>
  <c r="K1549" i="77"/>
  <c r="K1548" i="77"/>
  <c r="K1543" i="77"/>
  <c r="K1542" i="77"/>
  <c r="K1537" i="77"/>
  <c r="K1536" i="77"/>
  <c r="K1535" i="77"/>
  <c r="K1534" i="77"/>
  <c r="K1" i="77"/>
  <c r="A66" i="58"/>
  <c r="H92" i="79" l="1"/>
  <c r="H93" i="79"/>
  <c r="H94" i="79"/>
  <c r="H95" i="79"/>
  <c r="H96" i="79"/>
  <c r="H97" i="79"/>
  <c r="H98" i="79"/>
  <c r="H99" i="79"/>
  <c r="H100" i="79"/>
  <c r="H101" i="79"/>
  <c r="H102" i="79"/>
  <c r="H103" i="79"/>
  <c r="H104" i="79"/>
  <c r="H105" i="79"/>
  <c r="H106" i="79"/>
  <c r="H107" i="79"/>
  <c r="H108" i="79"/>
  <c r="H109" i="79"/>
  <c r="H110" i="79"/>
  <c r="H111" i="79"/>
  <c r="H112" i="79"/>
  <c r="H113" i="79"/>
  <c r="H114" i="79"/>
  <c r="H115" i="79"/>
  <c r="H91" i="79"/>
  <c r="C91" i="79"/>
  <c r="D91" i="79"/>
  <c r="C92" i="79"/>
  <c r="D92" i="79"/>
  <c r="C93" i="79"/>
  <c r="D93" i="79"/>
  <c r="C94" i="79"/>
  <c r="D94" i="79"/>
  <c r="C95" i="79"/>
  <c r="D95" i="79"/>
  <c r="C96" i="79"/>
  <c r="D96" i="79"/>
  <c r="C97" i="79"/>
  <c r="D97" i="79"/>
  <c r="C98" i="79"/>
  <c r="D98" i="79"/>
  <c r="C99" i="79"/>
  <c r="D99" i="79"/>
  <c r="C100" i="79"/>
  <c r="D100" i="79"/>
  <c r="C101" i="79"/>
  <c r="D101" i="79"/>
  <c r="C102" i="79"/>
  <c r="D102" i="79"/>
  <c r="C103" i="79"/>
  <c r="D103" i="79"/>
  <c r="C104" i="79"/>
  <c r="D104" i="79"/>
  <c r="C105" i="79"/>
  <c r="D105" i="79"/>
  <c r="C106" i="79"/>
  <c r="D106" i="79"/>
  <c r="C107" i="79"/>
  <c r="D107" i="79"/>
  <c r="C108" i="79"/>
  <c r="D108" i="79"/>
  <c r="C109" i="79"/>
  <c r="D109" i="79"/>
  <c r="C110" i="79"/>
  <c r="D110" i="79"/>
  <c r="C111" i="79"/>
  <c r="D111" i="79"/>
  <c r="C112" i="79"/>
  <c r="D112" i="79"/>
  <c r="C113" i="79"/>
  <c r="D113" i="79"/>
  <c r="C114" i="79"/>
  <c r="D114" i="79"/>
  <c r="C115" i="79"/>
  <c r="D115" i="79"/>
  <c r="B93" i="79" l="1"/>
  <c r="B95" i="79"/>
  <c r="B99" i="79"/>
  <c r="B91" i="79"/>
  <c r="B105" i="79"/>
  <c r="B101" i="79"/>
  <c r="B92" i="79"/>
  <c r="B100" i="79"/>
  <c r="B109" i="79"/>
  <c r="B108" i="79"/>
  <c r="B104" i="79"/>
  <c r="B115" i="79"/>
  <c r="B111" i="79"/>
  <c r="B107" i="79"/>
  <c r="B103" i="79"/>
  <c r="B114" i="79"/>
  <c r="B110" i="79"/>
  <c r="B106" i="79"/>
  <c r="B102" i="79"/>
  <c r="B94" i="79"/>
  <c r="B112" i="79"/>
  <c r="B98" i="79"/>
  <c r="B97" i="79"/>
  <c r="B96" i="79"/>
  <c r="B113" i="79"/>
  <c r="H336" i="79"/>
  <c r="H335" i="79"/>
  <c r="H334" i="79"/>
  <c r="H333" i="79"/>
  <c r="H332" i="79"/>
  <c r="H331" i="79"/>
  <c r="H330" i="79"/>
  <c r="H329" i="79"/>
  <c r="H328" i="79"/>
  <c r="H327" i="79"/>
  <c r="C327" i="79"/>
  <c r="D327" i="79"/>
  <c r="C328" i="79"/>
  <c r="D328" i="79"/>
  <c r="C329" i="79"/>
  <c r="D329" i="79"/>
  <c r="C330" i="79"/>
  <c r="D330" i="79"/>
  <c r="C331" i="79"/>
  <c r="D331" i="79"/>
  <c r="C332" i="79"/>
  <c r="D332" i="79"/>
  <c r="C333" i="79"/>
  <c r="D333" i="79"/>
  <c r="C334" i="79"/>
  <c r="D334" i="79"/>
  <c r="C335" i="79"/>
  <c r="D335" i="79"/>
  <c r="C336" i="79"/>
  <c r="D336" i="79"/>
  <c r="B327" i="79" l="1"/>
  <c r="B335" i="79"/>
  <c r="B333" i="79"/>
  <c r="B332" i="79"/>
  <c r="B329" i="79"/>
  <c r="B336" i="79"/>
  <c r="B328" i="79"/>
  <c r="B331" i="79"/>
  <c r="B334" i="79"/>
  <c r="B330" i="79"/>
  <c r="H61" i="79"/>
  <c r="H62" i="79"/>
  <c r="H63" i="79"/>
  <c r="H64" i="79"/>
  <c r="H60" i="79"/>
  <c r="C60" i="79"/>
  <c r="D60" i="79"/>
  <c r="C61" i="79"/>
  <c r="D61" i="79"/>
  <c r="C62" i="79"/>
  <c r="D62" i="79"/>
  <c r="C63" i="79"/>
  <c r="D63" i="79"/>
  <c r="C64" i="79"/>
  <c r="D64" i="79"/>
  <c r="H56" i="79"/>
  <c r="H57" i="79"/>
  <c r="H58" i="79"/>
  <c r="H59" i="79"/>
  <c r="H55" i="79"/>
  <c r="C55" i="79"/>
  <c r="D55" i="79"/>
  <c r="C56" i="79"/>
  <c r="D56" i="79"/>
  <c r="C57" i="79"/>
  <c r="D57" i="79"/>
  <c r="C58" i="79"/>
  <c r="D58" i="79"/>
  <c r="C59" i="79"/>
  <c r="D59" i="79"/>
  <c r="H51" i="79"/>
  <c r="H52" i="79"/>
  <c r="H53" i="79"/>
  <c r="H54" i="79"/>
  <c r="H50" i="79"/>
  <c r="C50" i="79"/>
  <c r="D50" i="79"/>
  <c r="C51" i="79"/>
  <c r="D51" i="79"/>
  <c r="C52" i="79"/>
  <c r="D52" i="79"/>
  <c r="C53" i="79"/>
  <c r="D53" i="79"/>
  <c r="C54" i="79"/>
  <c r="D54" i="79"/>
  <c r="H46" i="79"/>
  <c r="H47" i="79"/>
  <c r="H48" i="79"/>
  <c r="H49" i="79"/>
  <c r="H45" i="79"/>
  <c r="C45" i="79"/>
  <c r="D45" i="79"/>
  <c r="C46" i="79"/>
  <c r="D46" i="79"/>
  <c r="C47" i="79"/>
  <c r="D47" i="79"/>
  <c r="C48" i="79"/>
  <c r="D48" i="79"/>
  <c r="C49" i="79"/>
  <c r="D49" i="79"/>
  <c r="H41" i="79"/>
  <c r="H42" i="79"/>
  <c r="H43" i="79"/>
  <c r="H44" i="79"/>
  <c r="H40" i="79"/>
  <c r="C42" i="79"/>
  <c r="D42" i="79"/>
  <c r="C43" i="79"/>
  <c r="D43" i="79"/>
  <c r="C44" i="79"/>
  <c r="D44" i="79"/>
  <c r="C40" i="79"/>
  <c r="D40" i="79"/>
  <c r="C41" i="79"/>
  <c r="D41" i="79"/>
  <c r="H36" i="79"/>
  <c r="H37" i="79"/>
  <c r="H38" i="79"/>
  <c r="H39" i="79"/>
  <c r="H35" i="79"/>
  <c r="C35" i="79"/>
  <c r="D35" i="79"/>
  <c r="C36" i="79"/>
  <c r="D36" i="79"/>
  <c r="C37" i="79"/>
  <c r="D37" i="79"/>
  <c r="C38" i="79"/>
  <c r="D38" i="79"/>
  <c r="C39" i="79"/>
  <c r="D39" i="79"/>
  <c r="H31" i="79"/>
  <c r="H32" i="79"/>
  <c r="H33" i="79"/>
  <c r="H34" i="79"/>
  <c r="H30" i="79"/>
  <c r="C32" i="79"/>
  <c r="D32" i="79"/>
  <c r="C33" i="79"/>
  <c r="D33" i="79"/>
  <c r="C34" i="79"/>
  <c r="D34" i="79"/>
  <c r="C30" i="79"/>
  <c r="D30" i="79"/>
  <c r="C31" i="79"/>
  <c r="D31" i="79"/>
  <c r="C24" i="59"/>
  <c r="B51" i="79" l="1"/>
  <c r="B58" i="79"/>
  <c r="B46" i="79"/>
  <c r="B62" i="79"/>
  <c r="B61" i="79"/>
  <c r="B63" i="79"/>
  <c r="B45" i="79"/>
  <c r="B56" i="79"/>
  <c r="B57" i="79"/>
  <c r="B48" i="79"/>
  <c r="B59" i="79"/>
  <c r="B55" i="79"/>
  <c r="B64" i="79"/>
  <c r="B60" i="79"/>
  <c r="B53" i="79"/>
  <c r="B47" i="79"/>
  <c r="B43" i="79"/>
  <c r="B49" i="79"/>
  <c r="B54" i="79"/>
  <c r="B36" i="79"/>
  <c r="B38" i="79"/>
  <c r="B40" i="79"/>
  <c r="B42" i="79"/>
  <c r="B50" i="79"/>
  <c r="B52" i="79"/>
  <c r="B44" i="79"/>
  <c r="B41" i="79"/>
  <c r="B33" i="79"/>
  <c r="B34" i="79"/>
  <c r="B39" i="79"/>
  <c r="B35" i="79"/>
  <c r="B37" i="79"/>
  <c r="B31" i="79"/>
  <c r="B32" i="79"/>
  <c r="B30" i="79"/>
  <c r="B41" i="76"/>
  <c r="B40" i="76"/>
  <c r="B39" i="76"/>
  <c r="B38" i="76"/>
  <c r="B35" i="76" l="1"/>
  <c r="B34" i="76"/>
  <c r="C40" i="59" l="1"/>
  <c r="H1929" i="79" l="1"/>
  <c r="D1929" i="79"/>
  <c r="C1929" i="79"/>
  <c r="H1928" i="79"/>
  <c r="D1928" i="79"/>
  <c r="C1928" i="79"/>
  <c r="H1927" i="79"/>
  <c r="D1927" i="79"/>
  <c r="C1927" i="79"/>
  <c r="H1926" i="79"/>
  <c r="D1926" i="79"/>
  <c r="C1926" i="79"/>
  <c r="H1925" i="79"/>
  <c r="D1925" i="79"/>
  <c r="C1925" i="79"/>
  <c r="H1924" i="79"/>
  <c r="D1924" i="79"/>
  <c r="C1924" i="79"/>
  <c r="H1923" i="79"/>
  <c r="D1923" i="79"/>
  <c r="C1923" i="79"/>
  <c r="H1922" i="79"/>
  <c r="D1922" i="79"/>
  <c r="C1922" i="79"/>
  <c r="H1921" i="79"/>
  <c r="D1921" i="79"/>
  <c r="C1921" i="79"/>
  <c r="H1920" i="79"/>
  <c r="D1920" i="79"/>
  <c r="C1920" i="79"/>
  <c r="H1919" i="79"/>
  <c r="D1919" i="79"/>
  <c r="C1919" i="79"/>
  <c r="H1918" i="79"/>
  <c r="D1918" i="79"/>
  <c r="C1918" i="79"/>
  <c r="H1917" i="79"/>
  <c r="D1917" i="79"/>
  <c r="C1917" i="79"/>
  <c r="H1916" i="79"/>
  <c r="D1916" i="79"/>
  <c r="C1916" i="79"/>
  <c r="H1915" i="79"/>
  <c r="D1915" i="79"/>
  <c r="C1915" i="79"/>
  <c r="H1914" i="79"/>
  <c r="D1914" i="79"/>
  <c r="C1914" i="79"/>
  <c r="H1913" i="79"/>
  <c r="D1913" i="79"/>
  <c r="C1913" i="79"/>
  <c r="H1912" i="79"/>
  <c r="D1912" i="79"/>
  <c r="C1912" i="79"/>
  <c r="H1911" i="79"/>
  <c r="D1911" i="79"/>
  <c r="C1911" i="79"/>
  <c r="H1910" i="79"/>
  <c r="D1910" i="79"/>
  <c r="C1910" i="79"/>
  <c r="H1909" i="79"/>
  <c r="D1909" i="79"/>
  <c r="C1909" i="79"/>
  <c r="H1908" i="79"/>
  <c r="D1908" i="79"/>
  <c r="C1908" i="79"/>
  <c r="H1907" i="79"/>
  <c r="D1907" i="79"/>
  <c r="C1907" i="79"/>
  <c r="H1903" i="79"/>
  <c r="D1903" i="79"/>
  <c r="C1903" i="79"/>
  <c r="H1902" i="79"/>
  <c r="D1902" i="79"/>
  <c r="C1902" i="79"/>
  <c r="H1901" i="79"/>
  <c r="D1901" i="79"/>
  <c r="C1901" i="79"/>
  <c r="H1899" i="79"/>
  <c r="D1899" i="79"/>
  <c r="C1899" i="79"/>
  <c r="H1898" i="79"/>
  <c r="D1898" i="79"/>
  <c r="C1898" i="79"/>
  <c r="H1897" i="79"/>
  <c r="D1897" i="79"/>
  <c r="C1897" i="79"/>
  <c r="H1896" i="79"/>
  <c r="D1896" i="79"/>
  <c r="C1896" i="79"/>
  <c r="H1895" i="79"/>
  <c r="D1895" i="79"/>
  <c r="C1895" i="79"/>
  <c r="H1894" i="79"/>
  <c r="D1894" i="79"/>
  <c r="C1894" i="79"/>
  <c r="H1893" i="79"/>
  <c r="D1893" i="79"/>
  <c r="C1893" i="79"/>
  <c r="H1892" i="79"/>
  <c r="D1892" i="79"/>
  <c r="C1892" i="79"/>
  <c r="H1891" i="79"/>
  <c r="D1891" i="79"/>
  <c r="C1891" i="79"/>
  <c r="H1889" i="79"/>
  <c r="D1889" i="79"/>
  <c r="C1889" i="79"/>
  <c r="H1888" i="79"/>
  <c r="D1888" i="79"/>
  <c r="C1888" i="79"/>
  <c r="H1887" i="79"/>
  <c r="D1887" i="79"/>
  <c r="C1887" i="79"/>
  <c r="H1886" i="79"/>
  <c r="D1886" i="79"/>
  <c r="C1886" i="79"/>
  <c r="H1885" i="79"/>
  <c r="D1885" i="79"/>
  <c r="C1885" i="79"/>
  <c r="H1884" i="79"/>
  <c r="D1884" i="79"/>
  <c r="C1884" i="79"/>
  <c r="H1883" i="79"/>
  <c r="D1883" i="79"/>
  <c r="C1883" i="79"/>
  <c r="H1882" i="79"/>
  <c r="D1882" i="79"/>
  <c r="C1882" i="79"/>
  <c r="H1881" i="79"/>
  <c r="D1881" i="79"/>
  <c r="C1881" i="79"/>
  <c r="H1879" i="79"/>
  <c r="D1879" i="79"/>
  <c r="C1879" i="79"/>
  <c r="H1878" i="79"/>
  <c r="D1878" i="79"/>
  <c r="C1878" i="79"/>
  <c r="H1877" i="79"/>
  <c r="D1877" i="79"/>
  <c r="C1877" i="79"/>
  <c r="H1876" i="79"/>
  <c r="D1876" i="79"/>
  <c r="C1876" i="79"/>
  <c r="H1875" i="79"/>
  <c r="D1875" i="79"/>
  <c r="C1875" i="79"/>
  <c r="H1874" i="79"/>
  <c r="D1874" i="79"/>
  <c r="C1874" i="79"/>
  <c r="H1873" i="79"/>
  <c r="D1873" i="79"/>
  <c r="C1873" i="79"/>
  <c r="H1872" i="79"/>
  <c r="D1872" i="79"/>
  <c r="C1872" i="79"/>
  <c r="H1871" i="79"/>
  <c r="D1871" i="79"/>
  <c r="C1871" i="79"/>
  <c r="H1870" i="79"/>
  <c r="D1870" i="79"/>
  <c r="C1870" i="79"/>
  <c r="H1869" i="79"/>
  <c r="D1869" i="79"/>
  <c r="C1869" i="79"/>
  <c r="H1868" i="79"/>
  <c r="D1868" i="79"/>
  <c r="C1868" i="79"/>
  <c r="H1867" i="79"/>
  <c r="D1867" i="79"/>
  <c r="C1867" i="79"/>
  <c r="H1866" i="79"/>
  <c r="D1866" i="79"/>
  <c r="C1866" i="79"/>
  <c r="H1865" i="79"/>
  <c r="D1865" i="79"/>
  <c r="C1865" i="79"/>
  <c r="H1864" i="79"/>
  <c r="D1864" i="79"/>
  <c r="C1864" i="79"/>
  <c r="H1863" i="79"/>
  <c r="D1863" i="79"/>
  <c r="C1863" i="79"/>
  <c r="H1862" i="79"/>
  <c r="D1862" i="79"/>
  <c r="C1862" i="79"/>
  <c r="H1861" i="79"/>
  <c r="D1861" i="79"/>
  <c r="C1861" i="79"/>
  <c r="H1860" i="79"/>
  <c r="D1860" i="79"/>
  <c r="C1860" i="79"/>
  <c r="H1859" i="79"/>
  <c r="D1859" i="79"/>
  <c r="C1859" i="79"/>
  <c r="H1858" i="79"/>
  <c r="D1858" i="79"/>
  <c r="C1858" i="79"/>
  <c r="H1857" i="79"/>
  <c r="D1857" i="79"/>
  <c r="C1857" i="79"/>
  <c r="H1856" i="79"/>
  <c r="D1856" i="79"/>
  <c r="C1856" i="79"/>
  <c r="H1855" i="79"/>
  <c r="D1855" i="79"/>
  <c r="C1855" i="79"/>
  <c r="H1854" i="79"/>
  <c r="D1854" i="79"/>
  <c r="C1854" i="79"/>
  <c r="D1850" i="79"/>
  <c r="C1850" i="79"/>
  <c r="H1849" i="79"/>
  <c r="D1849" i="79"/>
  <c r="C1849" i="79"/>
  <c r="H1848" i="79"/>
  <c r="D1848" i="79"/>
  <c r="C1848" i="79"/>
  <c r="H1847" i="79"/>
  <c r="D1847" i="79"/>
  <c r="C1847" i="79"/>
  <c r="H1846" i="79"/>
  <c r="D1846" i="79"/>
  <c r="C1846" i="79"/>
  <c r="H1845" i="79"/>
  <c r="D1845" i="79"/>
  <c r="C1845" i="79"/>
  <c r="H1844" i="79"/>
  <c r="D1844" i="79"/>
  <c r="C1844" i="79"/>
  <c r="H1843" i="79"/>
  <c r="D1843" i="79"/>
  <c r="B1843" i="79" s="1"/>
  <c r="C1843" i="79"/>
  <c r="H1842" i="79"/>
  <c r="D1842" i="79"/>
  <c r="C1842" i="79"/>
  <c r="H1841" i="79"/>
  <c r="D1841" i="79"/>
  <c r="C1841" i="79"/>
  <c r="H1840" i="79"/>
  <c r="D1840" i="79"/>
  <c r="C1840" i="79"/>
  <c r="H1839" i="79"/>
  <c r="D1839" i="79"/>
  <c r="C1839" i="79"/>
  <c r="H1838" i="79"/>
  <c r="D1838" i="79"/>
  <c r="C1838" i="79"/>
  <c r="H1837" i="79"/>
  <c r="D1837" i="79"/>
  <c r="C1837" i="79"/>
  <c r="H1836" i="79"/>
  <c r="D1836" i="79"/>
  <c r="C1836" i="79"/>
  <c r="H1835" i="79"/>
  <c r="D1835" i="79"/>
  <c r="C1835" i="79"/>
  <c r="H1834" i="79"/>
  <c r="D1834" i="79"/>
  <c r="C1834" i="79"/>
  <c r="H1833" i="79"/>
  <c r="D1833" i="79"/>
  <c r="C1833" i="79"/>
  <c r="H1832" i="79"/>
  <c r="D1832" i="79"/>
  <c r="C1832" i="79"/>
  <c r="H1831" i="79"/>
  <c r="D1831" i="79"/>
  <c r="C1831" i="79"/>
  <c r="H1830" i="79"/>
  <c r="D1830" i="79"/>
  <c r="C1830" i="79"/>
  <c r="H1829" i="79"/>
  <c r="D1829" i="79"/>
  <c r="C1829" i="79"/>
  <c r="H1828" i="79"/>
  <c r="D1828" i="79"/>
  <c r="C1828" i="79"/>
  <c r="H1827" i="79"/>
  <c r="D1827" i="79"/>
  <c r="B1827" i="79" s="1"/>
  <c r="C1827" i="79"/>
  <c r="H1826" i="79"/>
  <c r="D1826" i="79"/>
  <c r="C1826" i="79"/>
  <c r="H1825" i="79"/>
  <c r="D1825" i="79"/>
  <c r="C1825" i="79"/>
  <c r="H1824" i="79"/>
  <c r="D1824" i="79"/>
  <c r="C1824" i="79"/>
  <c r="H1823" i="79"/>
  <c r="D1823" i="79"/>
  <c r="C1823" i="79"/>
  <c r="H1822" i="79"/>
  <c r="D1822" i="79"/>
  <c r="C1822" i="79"/>
  <c r="H1821" i="79"/>
  <c r="D1821" i="79"/>
  <c r="C1821" i="79"/>
  <c r="H1820" i="79"/>
  <c r="D1820" i="79"/>
  <c r="C1820" i="79"/>
  <c r="H1819" i="79"/>
  <c r="D1819" i="79"/>
  <c r="C1819" i="79"/>
  <c r="H1818" i="79"/>
  <c r="D1818" i="79"/>
  <c r="C1818" i="79"/>
  <c r="H1817" i="79"/>
  <c r="D1817" i="79"/>
  <c r="C1817" i="79"/>
  <c r="H1816" i="79"/>
  <c r="D1816" i="79"/>
  <c r="C1816" i="79"/>
  <c r="H1815" i="79"/>
  <c r="D1815" i="79"/>
  <c r="C1815" i="79"/>
  <c r="H1814" i="79"/>
  <c r="D1814" i="79"/>
  <c r="C1814" i="79"/>
  <c r="H1813" i="79"/>
  <c r="D1813" i="79"/>
  <c r="C1813" i="79"/>
  <c r="H1812" i="79"/>
  <c r="D1812" i="79"/>
  <c r="C1812" i="79"/>
  <c r="H1811" i="79"/>
  <c r="D1811" i="79"/>
  <c r="B1811" i="79" s="1"/>
  <c r="C1811" i="79"/>
  <c r="H1810" i="79"/>
  <c r="D1810" i="79"/>
  <c r="C1810" i="79"/>
  <c r="H1809" i="79"/>
  <c r="D1809" i="79"/>
  <c r="C1809" i="79"/>
  <c r="H1808" i="79"/>
  <c r="D1808" i="79"/>
  <c r="C1808" i="79"/>
  <c r="H1807" i="79"/>
  <c r="D1807" i="79"/>
  <c r="C1807" i="79"/>
  <c r="H1806" i="79"/>
  <c r="D1806" i="79"/>
  <c r="C1806" i="79"/>
  <c r="H1805" i="79"/>
  <c r="D1805" i="79"/>
  <c r="C1805" i="79"/>
  <c r="H1804" i="79"/>
  <c r="D1804" i="79"/>
  <c r="C1804" i="79"/>
  <c r="H1803" i="79"/>
  <c r="D1803" i="79"/>
  <c r="C1803" i="79"/>
  <c r="H1802" i="79"/>
  <c r="D1802" i="79"/>
  <c r="C1802" i="79"/>
  <c r="H1801" i="79"/>
  <c r="D1801" i="79"/>
  <c r="C1801" i="79"/>
  <c r="H1800" i="79"/>
  <c r="D1800" i="79"/>
  <c r="C1800" i="79"/>
  <c r="H1799" i="79"/>
  <c r="D1799" i="79"/>
  <c r="C1799" i="79"/>
  <c r="H1798" i="79"/>
  <c r="D1798" i="79"/>
  <c r="C1798" i="79"/>
  <c r="H1797" i="79"/>
  <c r="D1797" i="79"/>
  <c r="C1797" i="79"/>
  <c r="H1796" i="79"/>
  <c r="D1796" i="79"/>
  <c r="C1796" i="79"/>
  <c r="H1795" i="79"/>
  <c r="D1795" i="79"/>
  <c r="B1795" i="79" s="1"/>
  <c r="C1795" i="79"/>
  <c r="H1794" i="79"/>
  <c r="D1794" i="79"/>
  <c r="C1794" i="79"/>
  <c r="H1793" i="79"/>
  <c r="D1793" i="79"/>
  <c r="C1793" i="79"/>
  <c r="H1792" i="79"/>
  <c r="D1792" i="79"/>
  <c r="C1792" i="79"/>
  <c r="H1791" i="79"/>
  <c r="D1791" i="79"/>
  <c r="C1791" i="79"/>
  <c r="H1790" i="79"/>
  <c r="D1790" i="79"/>
  <c r="C1790" i="79"/>
  <c r="H1789" i="79"/>
  <c r="D1789" i="79"/>
  <c r="C1789" i="79"/>
  <c r="H1788" i="79"/>
  <c r="D1788" i="79"/>
  <c r="C1788" i="79"/>
  <c r="H1787" i="79"/>
  <c r="D1787" i="79"/>
  <c r="C1787" i="79"/>
  <c r="H1786" i="79"/>
  <c r="D1786" i="79"/>
  <c r="C1786" i="79"/>
  <c r="H1785" i="79"/>
  <c r="D1785" i="79"/>
  <c r="C1785" i="79"/>
  <c r="H1784" i="79"/>
  <c r="D1784" i="79"/>
  <c r="C1784" i="79"/>
  <c r="H1783" i="79"/>
  <c r="D1783" i="79"/>
  <c r="C1783" i="79"/>
  <c r="H1782" i="79"/>
  <c r="D1782" i="79"/>
  <c r="C1782" i="79"/>
  <c r="H1781" i="79"/>
  <c r="D1781" i="79"/>
  <c r="C1781" i="79"/>
  <c r="H1780" i="79"/>
  <c r="D1780" i="79"/>
  <c r="C1780" i="79"/>
  <c r="H1779" i="79"/>
  <c r="D1779" i="79"/>
  <c r="B1779" i="79" s="1"/>
  <c r="C1779" i="79"/>
  <c r="H1778" i="79"/>
  <c r="D1778" i="79"/>
  <c r="C1778" i="79"/>
  <c r="H1777" i="79"/>
  <c r="D1777" i="79"/>
  <c r="C1777" i="79"/>
  <c r="H1776" i="79"/>
  <c r="D1776" i="79"/>
  <c r="C1776" i="79"/>
  <c r="H1775" i="79"/>
  <c r="D1775" i="79"/>
  <c r="C1775" i="79"/>
  <c r="H1774" i="79"/>
  <c r="D1774" i="79"/>
  <c r="C1774" i="79"/>
  <c r="H1773" i="79"/>
  <c r="D1773" i="79"/>
  <c r="C1773" i="79"/>
  <c r="H1772" i="79"/>
  <c r="D1772" i="79"/>
  <c r="C1772" i="79"/>
  <c r="H1771" i="79"/>
  <c r="D1771" i="79"/>
  <c r="C1771" i="79"/>
  <c r="H1770" i="79"/>
  <c r="D1770" i="79"/>
  <c r="C1770" i="79"/>
  <c r="H1769" i="79"/>
  <c r="D1769" i="79"/>
  <c r="C1769" i="79"/>
  <c r="H1768" i="79"/>
  <c r="D1768" i="79"/>
  <c r="C1768" i="79"/>
  <c r="H1767" i="79"/>
  <c r="D1767" i="79"/>
  <c r="C1767" i="79"/>
  <c r="H1766" i="79"/>
  <c r="D1766" i="79"/>
  <c r="C1766" i="79"/>
  <c r="H1765" i="79"/>
  <c r="D1765" i="79"/>
  <c r="C1765" i="79"/>
  <c r="H1764" i="79"/>
  <c r="D1764" i="79"/>
  <c r="C1764" i="79"/>
  <c r="H1763" i="79"/>
  <c r="D1763" i="79"/>
  <c r="B1763" i="79" s="1"/>
  <c r="C1763" i="79"/>
  <c r="H1762" i="79"/>
  <c r="D1762" i="79"/>
  <c r="C1762" i="79"/>
  <c r="H1761" i="79"/>
  <c r="D1761" i="79"/>
  <c r="C1761" i="79"/>
  <c r="H1760" i="79"/>
  <c r="D1760" i="79"/>
  <c r="C1760" i="79"/>
  <c r="H1759" i="79"/>
  <c r="D1759" i="79"/>
  <c r="C1759" i="79"/>
  <c r="H1758" i="79"/>
  <c r="D1758" i="79"/>
  <c r="C1758" i="79"/>
  <c r="H1757" i="79"/>
  <c r="D1757" i="79"/>
  <c r="C1757" i="79"/>
  <c r="H1756" i="79"/>
  <c r="D1756" i="79"/>
  <c r="C1756" i="79"/>
  <c r="H1755" i="79"/>
  <c r="D1755" i="79"/>
  <c r="C1755" i="79"/>
  <c r="H1754" i="79"/>
  <c r="D1754" i="79"/>
  <c r="C1754" i="79"/>
  <c r="H1753" i="79"/>
  <c r="D1753" i="79"/>
  <c r="C1753" i="79"/>
  <c r="H1752" i="79"/>
  <c r="D1752" i="79"/>
  <c r="C1752" i="79"/>
  <c r="H1751" i="79"/>
  <c r="D1751" i="79"/>
  <c r="C1751" i="79"/>
  <c r="H1750" i="79"/>
  <c r="D1750" i="79"/>
  <c r="C1750" i="79"/>
  <c r="H1749" i="79"/>
  <c r="D1749" i="79"/>
  <c r="C1749" i="79"/>
  <c r="H1748" i="79"/>
  <c r="D1748" i="79"/>
  <c r="C1748" i="79"/>
  <c r="H1747" i="79"/>
  <c r="D1747" i="79"/>
  <c r="B1747" i="79" s="1"/>
  <c r="C1747" i="79"/>
  <c r="H1746" i="79"/>
  <c r="D1746" i="79"/>
  <c r="C1746" i="79"/>
  <c r="H1745" i="79"/>
  <c r="D1745" i="79"/>
  <c r="C1745" i="79"/>
  <c r="H1744" i="79"/>
  <c r="D1744" i="79"/>
  <c r="C1744" i="79"/>
  <c r="H1743" i="79"/>
  <c r="D1743" i="79"/>
  <c r="C1743" i="79"/>
  <c r="H1742" i="79"/>
  <c r="D1742" i="79"/>
  <c r="C1742" i="79"/>
  <c r="H1741" i="79"/>
  <c r="D1741" i="79"/>
  <c r="C1741" i="79"/>
  <c r="H1740" i="79"/>
  <c r="D1740" i="79"/>
  <c r="C1740" i="79"/>
  <c r="H1739" i="79"/>
  <c r="D1739" i="79"/>
  <c r="C1739" i="79"/>
  <c r="H1738" i="79"/>
  <c r="D1738" i="79"/>
  <c r="C1738" i="79"/>
  <c r="H1737" i="79"/>
  <c r="D1737" i="79"/>
  <c r="C1737" i="79"/>
  <c r="H1736" i="79"/>
  <c r="D1736" i="79"/>
  <c r="C1736" i="79"/>
  <c r="H1735" i="79"/>
  <c r="D1735" i="79"/>
  <c r="C1735" i="79"/>
  <c r="H1734" i="79"/>
  <c r="D1734" i="79"/>
  <c r="C1734" i="79"/>
  <c r="H1733" i="79"/>
  <c r="D1733" i="79"/>
  <c r="C1733" i="79"/>
  <c r="H1732" i="79"/>
  <c r="D1732" i="79"/>
  <c r="C1732" i="79"/>
  <c r="H1731" i="79"/>
  <c r="D1731" i="79"/>
  <c r="B1731" i="79" s="1"/>
  <c r="C1731" i="79"/>
  <c r="H1730" i="79"/>
  <c r="D1730" i="79"/>
  <c r="C1730" i="79"/>
  <c r="H1729" i="79"/>
  <c r="D1729" i="79"/>
  <c r="C1729" i="79"/>
  <c r="H1728" i="79"/>
  <c r="D1728" i="79"/>
  <c r="C1728" i="79"/>
  <c r="H1727" i="79"/>
  <c r="D1727" i="79"/>
  <c r="C1727" i="79"/>
  <c r="H1726" i="79"/>
  <c r="D1726" i="79"/>
  <c r="C1726" i="79"/>
  <c r="H1725" i="79"/>
  <c r="D1725" i="79"/>
  <c r="C1725" i="79"/>
  <c r="H1724" i="79"/>
  <c r="D1724" i="79"/>
  <c r="C1724" i="79"/>
  <c r="H1723" i="79"/>
  <c r="D1723" i="79"/>
  <c r="C1723" i="79"/>
  <c r="H1722" i="79"/>
  <c r="D1722" i="79"/>
  <c r="C1722" i="79"/>
  <c r="H1721" i="79"/>
  <c r="D1721" i="79"/>
  <c r="C1721" i="79"/>
  <c r="H1720" i="79"/>
  <c r="D1720" i="79"/>
  <c r="C1720" i="79"/>
  <c r="H1719" i="79"/>
  <c r="D1719" i="79"/>
  <c r="C1719" i="79"/>
  <c r="H1718" i="79"/>
  <c r="D1718" i="79"/>
  <c r="C1718" i="79"/>
  <c r="H1717" i="79"/>
  <c r="D1717" i="79"/>
  <c r="C1717" i="79"/>
  <c r="H1716" i="79"/>
  <c r="D1716" i="79"/>
  <c r="C1716" i="79"/>
  <c r="H1715" i="79"/>
  <c r="D1715" i="79"/>
  <c r="B1715" i="79" s="1"/>
  <c r="C1715" i="79"/>
  <c r="H1714" i="79"/>
  <c r="D1714" i="79"/>
  <c r="C1714" i="79"/>
  <c r="H1713" i="79"/>
  <c r="D1713" i="79"/>
  <c r="C1713" i="79"/>
  <c r="H1712" i="79"/>
  <c r="D1712" i="79"/>
  <c r="C1712" i="79"/>
  <c r="H1711" i="79"/>
  <c r="D1711" i="79"/>
  <c r="C1711" i="79"/>
  <c r="H1710" i="79"/>
  <c r="D1710" i="79"/>
  <c r="C1710" i="79"/>
  <c r="H1709" i="79"/>
  <c r="D1709" i="79"/>
  <c r="C1709" i="79"/>
  <c r="H1708" i="79"/>
  <c r="D1708" i="79"/>
  <c r="C1708" i="79"/>
  <c r="H1707" i="79"/>
  <c r="D1707" i="79"/>
  <c r="C1707" i="79"/>
  <c r="H1706" i="79"/>
  <c r="D1706" i="79"/>
  <c r="C1706" i="79"/>
  <c r="H1705" i="79"/>
  <c r="D1705" i="79"/>
  <c r="C1705" i="79"/>
  <c r="H1704" i="79"/>
  <c r="D1704" i="79"/>
  <c r="C1704" i="79"/>
  <c r="H1703" i="79"/>
  <c r="D1703" i="79"/>
  <c r="C1703" i="79"/>
  <c r="H1702" i="79"/>
  <c r="D1702" i="79"/>
  <c r="C1702" i="79"/>
  <c r="H1701" i="79"/>
  <c r="D1701" i="79"/>
  <c r="C1701" i="79"/>
  <c r="H1700" i="79"/>
  <c r="D1700" i="79"/>
  <c r="C1700" i="79"/>
  <c r="H1699" i="79"/>
  <c r="D1699" i="79"/>
  <c r="B1699" i="79" s="1"/>
  <c r="C1699" i="79"/>
  <c r="H1698" i="79"/>
  <c r="D1698" i="79"/>
  <c r="C1698" i="79"/>
  <c r="H1697" i="79"/>
  <c r="D1697" i="79"/>
  <c r="C1697" i="79"/>
  <c r="H1696" i="79"/>
  <c r="D1696" i="79"/>
  <c r="C1696" i="79"/>
  <c r="H1695" i="79"/>
  <c r="D1695" i="79"/>
  <c r="C1695" i="79"/>
  <c r="H1694" i="79"/>
  <c r="D1694" i="79"/>
  <c r="C1694" i="79"/>
  <c r="H1688" i="79"/>
  <c r="D1688" i="79"/>
  <c r="C1688" i="79"/>
  <c r="H1687" i="79"/>
  <c r="D1687" i="79"/>
  <c r="C1687" i="79"/>
  <c r="H1686" i="79"/>
  <c r="D1686" i="79"/>
  <c r="C1686" i="79"/>
  <c r="H1685" i="79"/>
  <c r="D1685" i="79"/>
  <c r="C1685" i="79"/>
  <c r="H1684" i="79"/>
  <c r="D1684" i="79"/>
  <c r="C1684" i="79"/>
  <c r="H1683" i="79"/>
  <c r="D1683" i="79"/>
  <c r="C1683" i="79"/>
  <c r="H1682" i="79"/>
  <c r="D1682" i="79"/>
  <c r="C1682" i="79"/>
  <c r="H1681" i="79"/>
  <c r="D1681" i="79"/>
  <c r="C1681" i="79"/>
  <c r="H1680" i="79"/>
  <c r="D1680" i="79"/>
  <c r="C1680" i="79"/>
  <c r="H1679" i="79"/>
  <c r="D1679" i="79"/>
  <c r="C1679" i="79"/>
  <c r="H1678" i="79"/>
  <c r="D1678" i="79"/>
  <c r="C1678" i="79"/>
  <c r="H1677" i="79"/>
  <c r="D1677" i="79"/>
  <c r="C1677" i="79"/>
  <c r="H1676" i="79"/>
  <c r="D1676" i="79"/>
  <c r="C1676" i="79"/>
  <c r="H1675" i="79"/>
  <c r="D1675" i="79"/>
  <c r="C1675" i="79"/>
  <c r="H1674" i="79"/>
  <c r="D1674" i="79"/>
  <c r="C1674" i="79"/>
  <c r="H1673" i="79"/>
  <c r="D1673" i="79"/>
  <c r="C1673" i="79"/>
  <c r="H1672" i="79"/>
  <c r="D1672" i="79"/>
  <c r="C1672" i="79"/>
  <c r="H1671" i="79"/>
  <c r="D1671" i="79"/>
  <c r="C1671" i="79"/>
  <c r="H1670" i="79"/>
  <c r="D1670" i="79"/>
  <c r="C1670" i="79"/>
  <c r="H1669" i="79"/>
  <c r="D1669" i="79"/>
  <c r="C1669" i="79"/>
  <c r="H1668" i="79"/>
  <c r="D1668" i="79"/>
  <c r="C1668" i="79"/>
  <c r="H1667" i="79"/>
  <c r="D1667" i="79"/>
  <c r="C1667" i="79"/>
  <c r="H1666" i="79"/>
  <c r="D1666" i="79"/>
  <c r="C1666" i="79"/>
  <c r="H1665" i="79"/>
  <c r="D1665" i="79"/>
  <c r="C1665" i="79"/>
  <c r="H1664" i="79"/>
  <c r="D1664" i="79"/>
  <c r="C1664" i="79"/>
  <c r="H1663" i="79"/>
  <c r="D1663" i="79"/>
  <c r="C1663" i="79"/>
  <c r="B1663" i="79" s="1"/>
  <c r="H1662" i="79"/>
  <c r="D1662" i="79"/>
  <c r="C1662" i="79"/>
  <c r="H1661" i="79"/>
  <c r="D1661" i="79"/>
  <c r="C1661" i="79"/>
  <c r="H1660" i="79"/>
  <c r="D1660" i="79"/>
  <c r="C1660" i="79"/>
  <c r="H1659" i="79"/>
  <c r="D1659" i="79"/>
  <c r="C1659" i="79"/>
  <c r="H1658" i="79"/>
  <c r="D1658" i="79"/>
  <c r="C1658" i="79"/>
  <c r="H1657" i="79"/>
  <c r="D1657" i="79"/>
  <c r="C1657" i="79"/>
  <c r="H1656" i="79"/>
  <c r="D1656" i="79"/>
  <c r="C1656" i="79"/>
  <c r="H1655" i="79"/>
  <c r="D1655" i="79"/>
  <c r="C1655" i="79"/>
  <c r="H1654" i="79"/>
  <c r="D1654" i="79"/>
  <c r="C1654" i="79"/>
  <c r="H1653" i="79"/>
  <c r="D1653" i="79"/>
  <c r="C1653" i="79"/>
  <c r="H1652" i="79"/>
  <c r="D1652" i="79"/>
  <c r="C1652" i="79"/>
  <c r="H1651" i="79"/>
  <c r="D1651" i="79"/>
  <c r="C1651" i="79"/>
  <c r="H1650" i="79"/>
  <c r="D1650" i="79"/>
  <c r="C1650" i="79"/>
  <c r="H1649" i="79"/>
  <c r="D1649" i="79"/>
  <c r="C1649" i="79"/>
  <c r="H1648" i="79"/>
  <c r="D1648" i="79"/>
  <c r="C1648" i="79"/>
  <c r="H1647" i="79"/>
  <c r="D1647" i="79"/>
  <c r="C1647" i="79"/>
  <c r="H1646" i="79"/>
  <c r="D1646" i="79"/>
  <c r="C1646" i="79"/>
  <c r="H1645" i="79"/>
  <c r="D1645" i="79"/>
  <c r="C1645" i="79"/>
  <c r="H1644" i="79"/>
  <c r="D1644" i="79"/>
  <c r="C1644" i="79"/>
  <c r="H1643" i="79"/>
  <c r="D1643" i="79"/>
  <c r="C1643" i="79"/>
  <c r="H1642" i="79"/>
  <c r="D1642" i="79"/>
  <c r="C1642" i="79"/>
  <c r="H1641" i="79"/>
  <c r="D1641" i="79"/>
  <c r="C1641" i="79"/>
  <c r="H1640" i="79"/>
  <c r="D1640" i="79"/>
  <c r="C1640" i="79"/>
  <c r="H1639" i="79"/>
  <c r="D1639" i="79"/>
  <c r="C1639" i="79"/>
  <c r="H1638" i="79"/>
  <c r="D1638" i="79"/>
  <c r="C1638" i="79"/>
  <c r="H1637" i="79"/>
  <c r="D1637" i="79"/>
  <c r="C1637" i="79"/>
  <c r="H1636" i="79"/>
  <c r="D1636" i="79"/>
  <c r="C1636" i="79"/>
  <c r="H1635" i="79"/>
  <c r="D1635" i="79"/>
  <c r="C1635" i="79"/>
  <c r="H1634" i="79"/>
  <c r="D1634" i="79"/>
  <c r="C1634" i="79"/>
  <c r="H1633" i="79"/>
  <c r="D1633" i="79"/>
  <c r="C1633" i="79"/>
  <c r="H1632" i="79"/>
  <c r="D1632" i="79"/>
  <c r="C1632" i="79"/>
  <c r="H1631" i="79"/>
  <c r="D1631" i="79"/>
  <c r="C1631" i="79"/>
  <c r="H1630" i="79"/>
  <c r="D1630" i="79"/>
  <c r="C1630" i="79"/>
  <c r="H1629" i="79"/>
  <c r="D1629" i="79"/>
  <c r="C1629" i="79"/>
  <c r="H1628" i="79"/>
  <c r="D1628" i="79"/>
  <c r="C1628" i="79"/>
  <c r="H1627" i="79"/>
  <c r="D1627" i="79"/>
  <c r="C1627" i="79"/>
  <c r="H1626" i="79"/>
  <c r="D1626" i="79"/>
  <c r="C1626" i="79"/>
  <c r="H1625" i="79"/>
  <c r="D1625" i="79"/>
  <c r="C1625" i="79"/>
  <c r="H1624" i="79"/>
  <c r="D1624" i="79"/>
  <c r="C1624" i="79"/>
  <c r="H1623" i="79"/>
  <c r="D1623" i="79"/>
  <c r="C1623" i="79"/>
  <c r="H1622" i="79"/>
  <c r="D1622" i="79"/>
  <c r="C1622" i="79"/>
  <c r="H1621" i="79"/>
  <c r="D1621" i="79"/>
  <c r="C1621" i="79"/>
  <c r="H1620" i="79"/>
  <c r="D1620" i="79"/>
  <c r="C1620" i="79"/>
  <c r="H1619" i="79"/>
  <c r="D1619" i="79"/>
  <c r="C1619" i="79"/>
  <c r="H1618" i="79"/>
  <c r="D1618" i="79"/>
  <c r="C1618" i="79"/>
  <c r="H1617" i="79"/>
  <c r="D1617" i="79"/>
  <c r="C1617" i="79"/>
  <c r="H1616" i="79"/>
  <c r="D1616" i="79"/>
  <c r="C1616" i="79"/>
  <c r="H1615" i="79"/>
  <c r="D1615" i="79"/>
  <c r="C1615" i="79"/>
  <c r="H1614" i="79"/>
  <c r="D1614" i="79"/>
  <c r="C1614" i="79"/>
  <c r="H1613" i="79"/>
  <c r="D1613" i="79"/>
  <c r="C1613" i="79"/>
  <c r="H1612" i="79"/>
  <c r="D1612" i="79"/>
  <c r="C1612" i="79"/>
  <c r="H1611" i="79"/>
  <c r="D1611" i="79"/>
  <c r="C1611" i="79"/>
  <c r="H1610" i="79"/>
  <c r="D1610" i="79"/>
  <c r="C1610" i="79"/>
  <c r="H1609" i="79"/>
  <c r="D1609" i="79"/>
  <c r="C1609" i="79"/>
  <c r="H1608" i="79"/>
  <c r="D1608" i="79"/>
  <c r="C1608" i="79"/>
  <c r="H1607" i="79"/>
  <c r="D1607" i="79"/>
  <c r="C1607" i="79"/>
  <c r="H1606" i="79"/>
  <c r="D1606" i="79"/>
  <c r="C1606" i="79"/>
  <c r="H1605" i="79"/>
  <c r="D1605" i="79"/>
  <c r="C1605" i="79"/>
  <c r="H1604" i="79"/>
  <c r="D1604" i="79"/>
  <c r="C1604" i="79"/>
  <c r="H1603" i="79"/>
  <c r="D1603" i="79"/>
  <c r="C1603" i="79"/>
  <c r="H1602" i="79"/>
  <c r="D1602" i="79"/>
  <c r="C1602" i="79"/>
  <c r="H1601" i="79"/>
  <c r="D1601" i="79"/>
  <c r="C1601" i="79"/>
  <c r="H1600" i="79"/>
  <c r="D1600" i="79"/>
  <c r="C1600" i="79"/>
  <c r="H1599" i="79"/>
  <c r="D1599" i="79"/>
  <c r="C1599" i="79"/>
  <c r="H1598" i="79"/>
  <c r="D1598" i="79"/>
  <c r="C1598" i="79"/>
  <c r="H1597" i="79"/>
  <c r="D1597" i="79"/>
  <c r="C1597" i="79"/>
  <c r="H1596" i="79"/>
  <c r="D1596" i="79"/>
  <c r="C1596" i="79"/>
  <c r="H1595" i="79"/>
  <c r="D1595" i="79"/>
  <c r="C1595" i="79"/>
  <c r="H1594" i="79"/>
  <c r="D1594" i="79"/>
  <c r="C1594" i="79"/>
  <c r="H1593" i="79"/>
  <c r="D1593" i="79"/>
  <c r="C1593" i="79"/>
  <c r="H1592" i="79"/>
  <c r="D1592" i="79"/>
  <c r="C1592" i="79"/>
  <c r="H1591" i="79"/>
  <c r="D1591" i="79"/>
  <c r="C1591" i="79"/>
  <c r="H1590" i="79"/>
  <c r="D1590" i="79"/>
  <c r="C1590" i="79"/>
  <c r="H1589" i="79"/>
  <c r="D1589" i="79"/>
  <c r="C1589" i="79"/>
  <c r="H1588" i="79"/>
  <c r="D1588" i="79"/>
  <c r="C1588" i="79"/>
  <c r="H1587" i="79"/>
  <c r="D1587" i="79"/>
  <c r="C1587" i="79"/>
  <c r="H1586" i="79"/>
  <c r="D1586" i="79"/>
  <c r="C1586" i="79"/>
  <c r="H1585" i="79"/>
  <c r="D1585" i="79"/>
  <c r="C1585" i="79"/>
  <c r="H1584" i="79"/>
  <c r="D1584" i="79"/>
  <c r="C1584" i="79"/>
  <c r="H1583" i="79"/>
  <c r="D1583" i="79"/>
  <c r="C1583" i="79"/>
  <c r="B1583" i="79" s="1"/>
  <c r="H1582" i="79"/>
  <c r="D1582" i="79"/>
  <c r="C1582" i="79"/>
  <c r="H1581" i="79"/>
  <c r="D1581" i="79"/>
  <c r="C1581" i="79"/>
  <c r="H1580" i="79"/>
  <c r="D1580" i="79"/>
  <c r="C1580" i="79"/>
  <c r="H1579" i="79"/>
  <c r="D1579" i="79"/>
  <c r="C1579" i="79"/>
  <c r="H1578" i="79"/>
  <c r="D1578" i="79"/>
  <c r="C1578" i="79"/>
  <c r="H1577" i="79"/>
  <c r="D1577" i="79"/>
  <c r="C1577" i="79"/>
  <c r="H1576" i="79"/>
  <c r="D1576" i="79"/>
  <c r="C1576" i="79"/>
  <c r="H1575" i="79"/>
  <c r="D1575" i="79"/>
  <c r="C1575" i="79"/>
  <c r="H1574" i="79"/>
  <c r="D1574" i="79"/>
  <c r="C1574" i="79"/>
  <c r="H1573" i="79"/>
  <c r="D1573" i="79"/>
  <c r="C1573" i="79"/>
  <c r="H1572" i="79"/>
  <c r="D1572" i="79"/>
  <c r="C1572" i="79"/>
  <c r="H1571" i="79"/>
  <c r="D1571" i="79"/>
  <c r="C1571" i="79"/>
  <c r="H1570" i="79"/>
  <c r="D1570" i="79"/>
  <c r="C1570" i="79"/>
  <c r="H1569" i="79"/>
  <c r="D1569" i="79"/>
  <c r="C1569" i="79"/>
  <c r="H1568" i="79"/>
  <c r="D1568" i="79"/>
  <c r="C1568" i="79"/>
  <c r="H1567" i="79"/>
  <c r="D1567" i="79"/>
  <c r="C1567" i="79"/>
  <c r="H1566" i="79"/>
  <c r="D1566" i="79"/>
  <c r="C1566" i="79"/>
  <c r="H1565" i="79"/>
  <c r="D1565" i="79"/>
  <c r="C1565" i="79"/>
  <c r="H1564" i="79"/>
  <c r="D1564" i="79"/>
  <c r="C1564" i="79"/>
  <c r="H1563" i="79"/>
  <c r="D1563" i="79"/>
  <c r="C1563" i="79"/>
  <c r="H1562" i="79"/>
  <c r="D1562" i="79"/>
  <c r="C1562" i="79"/>
  <c r="H1561" i="79"/>
  <c r="D1561" i="79"/>
  <c r="C1561" i="79"/>
  <c r="H1560" i="79"/>
  <c r="D1560" i="79"/>
  <c r="C1560" i="79"/>
  <c r="H1559" i="79"/>
  <c r="D1559" i="79"/>
  <c r="C1559" i="79"/>
  <c r="H1558" i="79"/>
  <c r="D1558" i="79"/>
  <c r="C1558" i="79"/>
  <c r="H1557" i="79"/>
  <c r="D1557" i="79"/>
  <c r="C1557" i="79"/>
  <c r="H1556" i="79"/>
  <c r="D1556" i="79"/>
  <c r="C1556" i="79"/>
  <c r="H1555" i="79"/>
  <c r="D1555" i="79"/>
  <c r="C1555" i="79"/>
  <c r="H1554" i="79"/>
  <c r="D1554" i="79"/>
  <c r="C1554" i="79"/>
  <c r="H1553" i="79"/>
  <c r="D1553" i="79"/>
  <c r="C1553" i="79"/>
  <c r="H1552" i="79"/>
  <c r="D1552" i="79"/>
  <c r="C1552" i="79"/>
  <c r="H1551" i="79"/>
  <c r="D1551" i="79"/>
  <c r="C1551" i="79"/>
  <c r="H1550" i="79"/>
  <c r="D1550" i="79"/>
  <c r="C1550" i="79"/>
  <c r="H1549" i="79"/>
  <c r="D1549" i="79"/>
  <c r="C1549" i="79"/>
  <c r="H1548" i="79"/>
  <c r="D1548" i="79"/>
  <c r="C1548" i="79"/>
  <c r="H1547" i="79"/>
  <c r="D1547" i="79"/>
  <c r="C1547" i="79"/>
  <c r="H1546" i="79"/>
  <c r="D1546" i="79"/>
  <c r="C1546" i="79"/>
  <c r="H1545" i="79"/>
  <c r="D1545" i="79"/>
  <c r="C1545" i="79"/>
  <c r="H1544" i="79"/>
  <c r="D1544" i="79"/>
  <c r="C1544" i="79"/>
  <c r="H1543" i="79"/>
  <c r="D1543" i="79"/>
  <c r="C1543" i="79"/>
  <c r="H1542" i="79"/>
  <c r="D1542" i="79"/>
  <c r="C1542" i="79"/>
  <c r="H1541" i="79"/>
  <c r="D1541" i="79"/>
  <c r="C1541" i="79"/>
  <c r="H1540" i="79"/>
  <c r="D1540" i="79"/>
  <c r="C1540" i="79"/>
  <c r="H1539" i="79"/>
  <c r="D1539" i="79"/>
  <c r="C1539" i="79"/>
  <c r="H1538" i="79"/>
  <c r="D1538" i="79"/>
  <c r="C1538" i="79"/>
  <c r="H1537" i="79"/>
  <c r="D1537" i="79"/>
  <c r="C1537" i="79"/>
  <c r="H1536" i="79"/>
  <c r="D1536" i="79"/>
  <c r="C1536" i="79"/>
  <c r="H1535" i="79"/>
  <c r="D1535" i="79"/>
  <c r="C1535" i="79"/>
  <c r="H1534" i="79"/>
  <c r="D1534" i="79"/>
  <c r="C1534" i="79"/>
  <c r="H1533" i="79"/>
  <c r="D1533" i="79"/>
  <c r="C1533" i="79"/>
  <c r="H1532" i="79"/>
  <c r="D1532" i="79"/>
  <c r="C1532" i="79"/>
  <c r="H1531" i="79"/>
  <c r="D1531" i="79"/>
  <c r="C1531" i="79"/>
  <c r="H1530" i="79"/>
  <c r="D1530" i="79"/>
  <c r="C1530" i="79"/>
  <c r="H1529" i="79"/>
  <c r="D1529" i="79"/>
  <c r="C1529" i="79"/>
  <c r="H1528" i="79"/>
  <c r="D1528" i="79"/>
  <c r="C1528" i="79"/>
  <c r="H1527" i="79"/>
  <c r="D1527" i="79"/>
  <c r="C1527" i="79"/>
  <c r="H1526" i="79"/>
  <c r="D1526" i="79"/>
  <c r="C1526" i="79"/>
  <c r="H1525" i="79"/>
  <c r="D1525" i="79"/>
  <c r="C1525" i="79"/>
  <c r="H1524" i="79"/>
  <c r="D1524" i="79"/>
  <c r="C1524" i="79"/>
  <c r="H1523" i="79"/>
  <c r="D1523" i="79"/>
  <c r="C1523" i="79"/>
  <c r="H1522" i="79"/>
  <c r="D1522" i="79"/>
  <c r="C1522" i="79"/>
  <c r="H1521" i="79"/>
  <c r="D1521" i="79"/>
  <c r="C1521" i="79"/>
  <c r="H1520" i="79"/>
  <c r="D1520" i="79"/>
  <c r="C1520" i="79"/>
  <c r="H1519" i="79"/>
  <c r="D1519" i="79"/>
  <c r="C1519" i="79"/>
  <c r="H1518" i="79"/>
  <c r="D1518" i="79"/>
  <c r="C1518" i="79"/>
  <c r="H1517" i="79"/>
  <c r="D1517" i="79"/>
  <c r="C1517" i="79"/>
  <c r="H1516" i="79"/>
  <c r="D1516" i="79"/>
  <c r="C1516" i="79"/>
  <c r="H1515" i="79"/>
  <c r="D1515" i="79"/>
  <c r="C1515" i="79"/>
  <c r="H1514" i="79"/>
  <c r="D1514" i="79"/>
  <c r="C1514" i="79"/>
  <c r="H1513" i="79"/>
  <c r="D1513" i="79"/>
  <c r="C1513" i="79"/>
  <c r="H1512" i="79"/>
  <c r="D1512" i="79"/>
  <c r="C1512" i="79"/>
  <c r="H1511" i="79"/>
  <c r="D1511" i="79"/>
  <c r="C1511" i="79"/>
  <c r="H1510" i="79"/>
  <c r="D1510" i="79"/>
  <c r="C1510" i="79"/>
  <c r="H1509" i="79"/>
  <c r="D1509" i="79"/>
  <c r="C1509" i="79"/>
  <c r="H1508" i="79"/>
  <c r="D1508" i="79"/>
  <c r="C1508" i="79"/>
  <c r="H1507" i="79"/>
  <c r="D1507" i="79"/>
  <c r="C1507" i="79"/>
  <c r="H1506" i="79"/>
  <c r="D1506" i="79"/>
  <c r="C1506" i="79"/>
  <c r="H1505" i="79"/>
  <c r="D1505" i="79"/>
  <c r="C1505" i="79"/>
  <c r="H1504" i="79"/>
  <c r="D1504" i="79"/>
  <c r="C1504" i="79"/>
  <c r="H1503" i="79"/>
  <c r="D1503" i="79"/>
  <c r="C1503" i="79"/>
  <c r="H1502" i="79"/>
  <c r="D1502" i="79"/>
  <c r="C1502" i="79"/>
  <c r="H1501" i="79"/>
  <c r="D1501" i="79"/>
  <c r="C1501" i="79"/>
  <c r="H1500" i="79"/>
  <c r="D1500" i="79"/>
  <c r="C1500" i="79"/>
  <c r="H1499" i="79"/>
  <c r="D1499" i="79"/>
  <c r="C1499" i="79"/>
  <c r="H1498" i="79"/>
  <c r="D1498" i="79"/>
  <c r="C1498" i="79"/>
  <c r="H1497" i="79"/>
  <c r="D1497" i="79"/>
  <c r="C1497" i="79"/>
  <c r="H1496" i="79"/>
  <c r="D1496" i="79"/>
  <c r="C1496" i="79"/>
  <c r="H1495" i="79"/>
  <c r="D1495" i="79"/>
  <c r="C1495" i="79"/>
  <c r="H1494" i="79"/>
  <c r="D1494" i="79"/>
  <c r="C1494" i="79"/>
  <c r="H1493" i="79"/>
  <c r="D1493" i="79"/>
  <c r="C1493" i="79"/>
  <c r="H1492" i="79"/>
  <c r="D1492" i="79"/>
  <c r="C1492" i="79"/>
  <c r="H1491" i="79"/>
  <c r="D1491" i="79"/>
  <c r="C1491" i="79"/>
  <c r="H1490" i="79"/>
  <c r="D1490" i="79"/>
  <c r="C1490" i="79"/>
  <c r="H1489" i="79"/>
  <c r="D1489" i="79"/>
  <c r="C1489" i="79"/>
  <c r="H1488" i="79"/>
  <c r="D1488" i="79"/>
  <c r="C1488" i="79"/>
  <c r="H1487" i="79"/>
  <c r="D1487" i="79"/>
  <c r="C1487" i="79"/>
  <c r="H1486" i="79"/>
  <c r="D1486" i="79"/>
  <c r="C1486" i="79"/>
  <c r="H1485" i="79"/>
  <c r="D1485" i="79"/>
  <c r="C1485" i="79"/>
  <c r="H1484" i="79"/>
  <c r="D1484" i="79"/>
  <c r="C1484" i="79"/>
  <c r="H1483" i="79"/>
  <c r="D1483" i="79"/>
  <c r="C1483" i="79"/>
  <c r="H1482" i="79"/>
  <c r="D1482" i="79"/>
  <c r="C1482" i="79"/>
  <c r="H1481" i="79"/>
  <c r="D1481" i="79"/>
  <c r="C1481" i="79"/>
  <c r="H1480" i="79"/>
  <c r="D1480" i="79"/>
  <c r="C1480" i="79"/>
  <c r="H1479" i="79"/>
  <c r="D1479" i="79"/>
  <c r="C1479" i="79"/>
  <c r="H1478" i="79"/>
  <c r="D1478" i="79"/>
  <c r="C1478" i="79"/>
  <c r="H1477" i="79"/>
  <c r="D1477" i="79"/>
  <c r="C1477" i="79"/>
  <c r="H1476" i="79"/>
  <c r="D1476" i="79"/>
  <c r="C1476" i="79"/>
  <c r="H1475" i="79"/>
  <c r="D1475" i="79"/>
  <c r="C1475" i="79"/>
  <c r="H1474" i="79"/>
  <c r="D1474" i="79"/>
  <c r="C1474" i="79"/>
  <c r="H1473" i="79"/>
  <c r="D1473" i="79"/>
  <c r="C1473" i="79"/>
  <c r="H1472" i="79"/>
  <c r="D1472" i="79"/>
  <c r="C1472" i="79"/>
  <c r="H1471" i="79"/>
  <c r="D1471" i="79"/>
  <c r="C1471" i="79"/>
  <c r="H1470" i="79"/>
  <c r="D1470" i="79"/>
  <c r="C1470" i="79"/>
  <c r="H1469" i="79"/>
  <c r="D1469" i="79"/>
  <c r="C1469" i="79"/>
  <c r="H1468" i="79"/>
  <c r="D1468" i="79"/>
  <c r="C1468" i="79"/>
  <c r="H1467" i="79"/>
  <c r="D1467" i="79"/>
  <c r="C1467" i="79"/>
  <c r="H1466" i="79"/>
  <c r="D1466" i="79"/>
  <c r="C1466" i="79"/>
  <c r="H1465" i="79"/>
  <c r="D1465" i="79"/>
  <c r="C1465" i="79"/>
  <c r="H1464" i="79"/>
  <c r="D1464" i="79"/>
  <c r="C1464" i="79"/>
  <c r="H1463" i="79"/>
  <c r="D1463" i="79"/>
  <c r="C1463" i="79"/>
  <c r="H1462" i="79"/>
  <c r="D1462" i="79"/>
  <c r="C1462" i="79"/>
  <c r="H1461" i="79"/>
  <c r="D1461" i="79"/>
  <c r="C1461" i="79"/>
  <c r="H1460" i="79"/>
  <c r="D1460" i="79"/>
  <c r="C1460" i="79"/>
  <c r="H1459" i="79"/>
  <c r="D1459" i="79"/>
  <c r="C1459" i="79"/>
  <c r="H1458" i="79"/>
  <c r="D1458" i="79"/>
  <c r="C1458" i="79"/>
  <c r="H1457" i="79"/>
  <c r="D1457" i="79"/>
  <c r="C1457" i="79"/>
  <c r="H1456" i="79"/>
  <c r="D1456" i="79"/>
  <c r="C1456" i="79"/>
  <c r="H1455" i="79"/>
  <c r="D1455" i="79"/>
  <c r="C1455" i="79"/>
  <c r="H1454" i="79"/>
  <c r="D1454" i="79"/>
  <c r="C1454" i="79"/>
  <c r="H1453" i="79"/>
  <c r="D1453" i="79"/>
  <c r="C1453" i="79"/>
  <c r="H1452" i="79"/>
  <c r="D1452" i="79"/>
  <c r="C1452" i="79"/>
  <c r="H1451" i="79"/>
  <c r="D1451" i="79"/>
  <c r="C1451" i="79"/>
  <c r="H1450" i="79"/>
  <c r="D1450" i="79"/>
  <c r="C1450" i="79"/>
  <c r="H1449" i="79"/>
  <c r="D1449" i="79"/>
  <c r="C1449" i="79"/>
  <c r="H1448" i="79"/>
  <c r="D1448" i="79"/>
  <c r="C1448" i="79"/>
  <c r="H1447" i="79"/>
  <c r="D1447" i="79"/>
  <c r="C1447" i="79"/>
  <c r="H1446" i="79"/>
  <c r="D1446" i="79"/>
  <c r="C1446" i="79"/>
  <c r="H1445" i="79"/>
  <c r="D1445" i="79"/>
  <c r="C1445" i="79"/>
  <c r="H1444" i="79"/>
  <c r="D1444" i="79"/>
  <c r="C1444" i="79"/>
  <c r="H1443" i="79"/>
  <c r="D1443" i="79"/>
  <c r="C1443" i="79"/>
  <c r="H1442" i="79"/>
  <c r="D1442" i="79"/>
  <c r="C1442" i="79"/>
  <c r="H1441" i="79"/>
  <c r="D1441" i="79"/>
  <c r="C1441" i="79"/>
  <c r="H1440" i="79"/>
  <c r="D1440" i="79"/>
  <c r="C1440" i="79"/>
  <c r="H1439" i="79"/>
  <c r="D1439" i="79"/>
  <c r="C1439" i="79"/>
  <c r="H1438" i="79"/>
  <c r="D1438" i="79"/>
  <c r="C1438" i="79"/>
  <c r="H1437" i="79"/>
  <c r="D1437" i="79"/>
  <c r="C1437" i="79"/>
  <c r="H1436" i="79"/>
  <c r="D1436" i="79"/>
  <c r="C1436" i="79"/>
  <c r="H1435" i="79"/>
  <c r="D1435" i="79"/>
  <c r="C1435" i="79"/>
  <c r="H1434" i="79"/>
  <c r="D1434" i="79"/>
  <c r="C1434" i="79"/>
  <c r="H1433" i="79"/>
  <c r="D1433" i="79"/>
  <c r="C1433" i="79"/>
  <c r="H1432" i="79"/>
  <c r="D1432" i="79"/>
  <c r="C1432" i="79"/>
  <c r="H1431" i="79"/>
  <c r="D1431" i="79"/>
  <c r="C1431" i="79"/>
  <c r="H1430" i="79"/>
  <c r="D1430" i="79"/>
  <c r="C1430" i="79"/>
  <c r="H1429" i="79"/>
  <c r="D1429" i="79"/>
  <c r="C1429" i="79"/>
  <c r="H1428" i="79"/>
  <c r="D1428" i="79"/>
  <c r="C1428" i="79"/>
  <c r="H1427" i="79"/>
  <c r="D1427" i="79"/>
  <c r="C1427" i="79"/>
  <c r="H1426" i="79"/>
  <c r="D1426" i="79"/>
  <c r="C1426" i="79"/>
  <c r="H1425" i="79"/>
  <c r="D1425" i="79"/>
  <c r="C1425" i="79"/>
  <c r="H1424" i="79"/>
  <c r="D1424" i="79"/>
  <c r="C1424" i="79"/>
  <c r="H1423" i="79"/>
  <c r="D1423" i="79"/>
  <c r="C1423" i="79"/>
  <c r="H1422" i="79"/>
  <c r="D1422" i="79"/>
  <c r="C1422" i="79"/>
  <c r="H1421" i="79"/>
  <c r="D1421" i="79"/>
  <c r="C1421" i="79"/>
  <c r="H1420" i="79"/>
  <c r="D1420" i="79"/>
  <c r="C1420" i="79"/>
  <c r="H1419" i="79"/>
  <c r="D1419" i="79"/>
  <c r="C1419" i="79"/>
  <c r="H1418" i="79"/>
  <c r="D1418" i="79"/>
  <c r="C1418" i="79"/>
  <c r="H1417" i="79"/>
  <c r="D1417" i="79"/>
  <c r="C1417" i="79"/>
  <c r="H1416" i="79"/>
  <c r="D1416" i="79"/>
  <c r="C1416" i="79"/>
  <c r="H1415" i="79"/>
  <c r="D1415" i="79"/>
  <c r="C1415" i="79"/>
  <c r="H1414" i="79"/>
  <c r="D1414" i="79"/>
  <c r="C1414" i="79"/>
  <c r="H1413" i="79"/>
  <c r="D1413" i="79"/>
  <c r="C1413" i="79"/>
  <c r="H1412" i="79"/>
  <c r="D1412" i="79"/>
  <c r="C1412" i="79"/>
  <c r="H1411" i="79"/>
  <c r="D1411" i="79"/>
  <c r="C1411" i="79"/>
  <c r="H1410" i="79"/>
  <c r="D1410" i="79"/>
  <c r="C1410" i="79"/>
  <c r="H1409" i="79"/>
  <c r="D1409" i="79"/>
  <c r="C1409" i="79"/>
  <c r="H1408" i="79"/>
  <c r="D1408" i="79"/>
  <c r="C1408" i="79"/>
  <c r="H1407" i="79"/>
  <c r="D1407" i="79"/>
  <c r="C1407" i="79"/>
  <c r="H1406" i="79"/>
  <c r="D1406" i="79"/>
  <c r="C1406" i="79"/>
  <c r="H1405" i="79"/>
  <c r="D1405" i="79"/>
  <c r="C1405" i="79"/>
  <c r="H1404" i="79"/>
  <c r="D1404" i="79"/>
  <c r="C1404" i="79"/>
  <c r="H1403" i="79"/>
  <c r="D1403" i="79"/>
  <c r="C1403" i="79"/>
  <c r="H1402" i="79"/>
  <c r="D1402" i="79"/>
  <c r="C1402" i="79"/>
  <c r="H1401" i="79"/>
  <c r="D1401" i="79"/>
  <c r="C1401" i="79"/>
  <c r="H1400" i="79"/>
  <c r="D1400" i="79"/>
  <c r="C1400" i="79"/>
  <c r="H1399" i="79"/>
  <c r="D1399" i="79"/>
  <c r="C1399" i="79"/>
  <c r="H1398" i="79"/>
  <c r="D1398" i="79"/>
  <c r="C1398" i="79"/>
  <c r="H1397" i="79"/>
  <c r="D1397" i="79"/>
  <c r="C1397" i="79"/>
  <c r="H1396" i="79"/>
  <c r="D1396" i="79"/>
  <c r="C1396" i="79"/>
  <c r="H1395" i="79"/>
  <c r="D1395" i="79"/>
  <c r="C1395" i="79"/>
  <c r="H1394" i="79"/>
  <c r="D1394" i="79"/>
  <c r="C1394" i="79"/>
  <c r="H1393" i="79"/>
  <c r="D1393" i="79"/>
  <c r="C1393" i="79"/>
  <c r="H1392" i="79"/>
  <c r="D1392" i="79"/>
  <c r="C1392" i="79"/>
  <c r="H1391" i="79"/>
  <c r="D1391" i="79"/>
  <c r="C1391" i="79"/>
  <c r="H1390" i="79"/>
  <c r="D1390" i="79"/>
  <c r="C1390" i="79"/>
  <c r="H1389" i="79"/>
  <c r="D1389" i="79"/>
  <c r="C1389" i="79"/>
  <c r="H1388" i="79"/>
  <c r="D1388" i="79"/>
  <c r="C1388" i="79"/>
  <c r="H1387" i="79"/>
  <c r="D1387" i="79"/>
  <c r="C1387" i="79"/>
  <c r="H1386" i="79"/>
  <c r="D1386" i="79"/>
  <c r="C1386" i="79"/>
  <c r="H1385" i="79"/>
  <c r="D1385" i="79"/>
  <c r="C1385" i="79"/>
  <c r="H1384" i="79"/>
  <c r="D1384" i="79"/>
  <c r="C1384" i="79"/>
  <c r="H1383" i="79"/>
  <c r="D1383" i="79"/>
  <c r="C1383" i="79"/>
  <c r="H1382" i="79"/>
  <c r="D1382" i="79"/>
  <c r="C1382" i="79"/>
  <c r="H1381" i="79"/>
  <c r="D1381" i="79"/>
  <c r="C1381" i="79"/>
  <c r="H1380" i="79"/>
  <c r="D1380" i="79"/>
  <c r="C1380" i="79"/>
  <c r="H1379" i="79"/>
  <c r="D1379" i="79"/>
  <c r="C1379" i="79"/>
  <c r="H1378" i="79"/>
  <c r="D1378" i="79"/>
  <c r="C1378" i="79"/>
  <c r="H1377" i="79"/>
  <c r="D1377" i="79"/>
  <c r="C1377" i="79"/>
  <c r="H1376" i="79"/>
  <c r="D1376" i="79"/>
  <c r="C1376" i="79"/>
  <c r="H1375" i="79"/>
  <c r="D1375" i="79"/>
  <c r="C1375" i="79"/>
  <c r="B1375" i="79" s="1"/>
  <c r="H1374" i="79"/>
  <c r="D1374" i="79"/>
  <c r="C1374" i="79"/>
  <c r="H1373" i="79"/>
  <c r="D1373" i="79"/>
  <c r="C1373" i="79"/>
  <c r="H1372" i="79"/>
  <c r="D1372" i="79"/>
  <c r="C1372" i="79"/>
  <c r="H1371" i="79"/>
  <c r="D1371" i="79"/>
  <c r="C1371" i="79"/>
  <c r="H1370" i="79"/>
  <c r="D1370" i="79"/>
  <c r="C1370" i="79"/>
  <c r="H1369" i="79"/>
  <c r="D1369" i="79"/>
  <c r="C1369" i="79"/>
  <c r="H1368" i="79"/>
  <c r="D1368" i="79"/>
  <c r="C1368" i="79"/>
  <c r="H1367" i="79"/>
  <c r="D1367" i="79"/>
  <c r="C1367" i="79"/>
  <c r="H1366" i="79"/>
  <c r="D1366" i="79"/>
  <c r="C1366" i="79"/>
  <c r="H1365" i="79"/>
  <c r="D1365" i="79"/>
  <c r="C1365" i="79"/>
  <c r="H1364" i="79"/>
  <c r="D1364" i="79"/>
  <c r="C1364" i="79"/>
  <c r="H1363" i="79"/>
  <c r="D1363" i="79"/>
  <c r="C1363" i="79"/>
  <c r="H1362" i="79"/>
  <c r="D1362" i="79"/>
  <c r="C1362" i="79"/>
  <c r="H1361" i="79"/>
  <c r="D1361" i="79"/>
  <c r="C1361" i="79"/>
  <c r="H1360" i="79"/>
  <c r="D1360" i="79"/>
  <c r="C1360" i="79"/>
  <c r="H1359" i="79"/>
  <c r="D1359" i="79"/>
  <c r="C1359" i="79"/>
  <c r="H1358" i="79"/>
  <c r="D1358" i="79"/>
  <c r="C1358" i="79"/>
  <c r="H1357" i="79"/>
  <c r="D1357" i="79"/>
  <c r="C1357" i="79"/>
  <c r="H1356" i="79"/>
  <c r="D1356" i="79"/>
  <c r="C1356" i="79"/>
  <c r="H1355" i="79"/>
  <c r="D1355" i="79"/>
  <c r="C1355" i="79"/>
  <c r="H1354" i="79"/>
  <c r="D1354" i="79"/>
  <c r="C1354" i="79"/>
  <c r="H1353" i="79"/>
  <c r="D1353" i="79"/>
  <c r="C1353" i="79"/>
  <c r="H1352" i="79"/>
  <c r="D1352" i="79"/>
  <c r="C1352" i="79"/>
  <c r="H1351" i="79"/>
  <c r="D1351" i="79"/>
  <c r="C1351" i="79"/>
  <c r="H1350" i="79"/>
  <c r="D1350" i="79"/>
  <c r="C1350" i="79"/>
  <c r="H1349" i="79"/>
  <c r="D1349" i="79"/>
  <c r="C1349" i="79"/>
  <c r="H1348" i="79"/>
  <c r="D1348" i="79"/>
  <c r="C1348" i="79"/>
  <c r="H1347" i="79"/>
  <c r="D1347" i="79"/>
  <c r="C1347" i="79"/>
  <c r="H1346" i="79"/>
  <c r="D1346" i="79"/>
  <c r="C1346" i="79"/>
  <c r="H1345" i="79"/>
  <c r="D1345" i="79"/>
  <c r="C1345" i="79"/>
  <c r="H1344" i="79"/>
  <c r="D1344" i="79"/>
  <c r="C1344" i="79"/>
  <c r="H1343" i="79"/>
  <c r="D1343" i="79"/>
  <c r="C1343" i="79"/>
  <c r="H1342" i="79"/>
  <c r="D1342" i="79"/>
  <c r="C1342" i="79"/>
  <c r="H1341" i="79"/>
  <c r="D1341" i="79"/>
  <c r="C1341" i="79"/>
  <c r="H1340" i="79"/>
  <c r="D1340" i="79"/>
  <c r="C1340" i="79"/>
  <c r="H1339" i="79"/>
  <c r="D1339" i="79"/>
  <c r="C1339" i="79"/>
  <c r="H1338" i="79"/>
  <c r="D1338" i="79"/>
  <c r="C1338" i="79"/>
  <c r="H1337" i="79"/>
  <c r="D1337" i="79"/>
  <c r="C1337" i="79"/>
  <c r="H1336" i="79"/>
  <c r="D1336" i="79"/>
  <c r="C1336" i="79"/>
  <c r="H1335" i="79"/>
  <c r="D1335" i="79"/>
  <c r="C1335" i="79"/>
  <c r="H1334" i="79"/>
  <c r="D1334" i="79"/>
  <c r="C1334" i="79"/>
  <c r="H1333" i="79"/>
  <c r="D1333" i="79"/>
  <c r="C1333" i="79"/>
  <c r="H1332" i="79"/>
  <c r="D1332" i="79"/>
  <c r="C1332" i="79"/>
  <c r="H1331" i="79"/>
  <c r="D1331" i="79"/>
  <c r="C1331" i="79"/>
  <c r="H1330" i="79"/>
  <c r="D1330" i="79"/>
  <c r="C1330" i="79"/>
  <c r="H1329" i="79"/>
  <c r="D1329" i="79"/>
  <c r="C1329" i="79"/>
  <c r="H1328" i="79"/>
  <c r="D1328" i="79"/>
  <c r="C1328" i="79"/>
  <c r="H1327" i="79"/>
  <c r="D1327" i="79"/>
  <c r="C1327" i="79"/>
  <c r="H1326" i="79"/>
  <c r="D1326" i="79"/>
  <c r="C1326" i="79"/>
  <c r="H1325" i="79"/>
  <c r="D1325" i="79"/>
  <c r="C1325" i="79"/>
  <c r="H1324" i="79"/>
  <c r="D1324" i="79"/>
  <c r="C1324" i="79"/>
  <c r="H1323" i="79"/>
  <c r="D1323" i="79"/>
  <c r="C1323" i="79"/>
  <c r="H1322" i="79"/>
  <c r="D1322" i="79"/>
  <c r="C1322" i="79"/>
  <c r="H1321" i="79"/>
  <c r="D1321" i="79"/>
  <c r="C1321" i="79"/>
  <c r="H1320" i="79"/>
  <c r="D1320" i="79"/>
  <c r="C1320" i="79"/>
  <c r="H1319" i="79"/>
  <c r="D1319" i="79"/>
  <c r="C1319" i="79"/>
  <c r="H1318" i="79"/>
  <c r="D1318" i="79"/>
  <c r="C1318" i="79"/>
  <c r="H1317" i="79"/>
  <c r="D1317" i="79"/>
  <c r="C1317" i="79"/>
  <c r="H1316" i="79"/>
  <c r="D1316" i="79"/>
  <c r="C1316" i="79"/>
  <c r="H1315" i="79"/>
  <c r="D1315" i="79"/>
  <c r="C1315" i="79"/>
  <c r="H1314" i="79"/>
  <c r="D1314" i="79"/>
  <c r="C1314" i="79"/>
  <c r="H1313" i="79"/>
  <c r="D1313" i="79"/>
  <c r="C1313" i="79"/>
  <c r="H1312" i="79"/>
  <c r="D1312" i="79"/>
  <c r="C1312" i="79"/>
  <c r="H1311" i="79"/>
  <c r="D1311" i="79"/>
  <c r="C1311" i="79"/>
  <c r="H1310" i="79"/>
  <c r="D1310" i="79"/>
  <c r="C1310" i="79"/>
  <c r="H1309" i="79"/>
  <c r="D1309" i="79"/>
  <c r="C1309" i="79"/>
  <c r="H1308" i="79"/>
  <c r="D1308" i="79"/>
  <c r="C1308" i="79"/>
  <c r="H1307" i="79"/>
  <c r="D1307" i="79"/>
  <c r="C1307" i="79"/>
  <c r="H1306" i="79"/>
  <c r="D1306" i="79"/>
  <c r="C1306" i="79"/>
  <c r="H1305" i="79"/>
  <c r="D1305" i="79"/>
  <c r="C1305" i="79"/>
  <c r="H1304" i="79"/>
  <c r="D1304" i="79"/>
  <c r="C1304" i="79"/>
  <c r="H1303" i="79"/>
  <c r="D1303" i="79"/>
  <c r="C1303" i="79"/>
  <c r="H1302" i="79"/>
  <c r="D1302" i="79"/>
  <c r="C1302" i="79"/>
  <c r="H1301" i="79"/>
  <c r="D1301" i="79"/>
  <c r="C1301" i="79"/>
  <c r="H1300" i="79"/>
  <c r="D1300" i="79"/>
  <c r="C1300" i="79"/>
  <c r="H1299" i="79"/>
  <c r="D1299" i="79"/>
  <c r="C1299" i="79"/>
  <c r="H1298" i="79"/>
  <c r="D1298" i="79"/>
  <c r="C1298" i="79"/>
  <c r="H1297" i="79"/>
  <c r="D1297" i="79"/>
  <c r="C1297" i="79"/>
  <c r="H1296" i="79"/>
  <c r="D1296" i="79"/>
  <c r="C1296" i="79"/>
  <c r="H1295" i="79"/>
  <c r="D1295" i="79"/>
  <c r="C1295" i="79"/>
  <c r="H1294" i="79"/>
  <c r="D1294" i="79"/>
  <c r="C1294" i="79"/>
  <c r="H1293" i="79"/>
  <c r="D1293" i="79"/>
  <c r="C1293" i="79"/>
  <c r="H1292" i="79"/>
  <c r="D1292" i="79"/>
  <c r="C1292" i="79"/>
  <c r="H1291" i="79"/>
  <c r="D1291" i="79"/>
  <c r="C1291" i="79"/>
  <c r="H1290" i="79"/>
  <c r="D1290" i="79"/>
  <c r="C1290" i="79"/>
  <c r="H1289" i="79"/>
  <c r="D1289" i="79"/>
  <c r="C1289" i="79"/>
  <c r="H1288" i="79"/>
  <c r="D1288" i="79"/>
  <c r="C1288" i="79"/>
  <c r="H1287" i="79"/>
  <c r="D1287" i="79"/>
  <c r="C1287" i="79"/>
  <c r="H1286" i="79"/>
  <c r="D1286" i="79"/>
  <c r="C1286" i="79"/>
  <c r="H1285" i="79"/>
  <c r="D1285" i="79"/>
  <c r="C1285" i="79"/>
  <c r="H1284" i="79"/>
  <c r="D1284" i="79"/>
  <c r="C1284" i="79"/>
  <c r="H1283" i="79"/>
  <c r="D1283" i="79"/>
  <c r="C1283" i="79"/>
  <c r="H1282" i="79"/>
  <c r="D1282" i="79"/>
  <c r="C1282" i="79"/>
  <c r="H1281" i="79"/>
  <c r="D1281" i="79"/>
  <c r="C1281" i="79"/>
  <c r="H1280" i="79"/>
  <c r="D1280" i="79"/>
  <c r="C1280" i="79"/>
  <c r="H1279" i="79"/>
  <c r="D1279" i="79"/>
  <c r="C1279" i="79"/>
  <c r="H1278" i="79"/>
  <c r="D1278" i="79"/>
  <c r="C1278" i="79"/>
  <c r="H1277" i="79"/>
  <c r="D1277" i="79"/>
  <c r="C1277" i="79"/>
  <c r="H1276" i="79"/>
  <c r="D1276" i="79"/>
  <c r="C1276" i="79"/>
  <c r="H1275" i="79"/>
  <c r="D1275" i="79"/>
  <c r="C1275" i="79"/>
  <c r="H1274" i="79"/>
  <c r="D1274" i="79"/>
  <c r="C1274" i="79"/>
  <c r="H1273" i="79"/>
  <c r="D1273" i="79"/>
  <c r="C1273" i="79"/>
  <c r="H1272" i="79"/>
  <c r="D1272" i="79"/>
  <c r="C1272" i="79"/>
  <c r="H1271" i="79"/>
  <c r="D1271" i="79"/>
  <c r="C1271" i="79"/>
  <c r="H1270" i="79"/>
  <c r="D1270" i="79"/>
  <c r="C1270" i="79"/>
  <c r="H1269" i="79"/>
  <c r="D1269" i="79"/>
  <c r="C1269" i="79"/>
  <c r="H1268" i="79"/>
  <c r="D1268" i="79"/>
  <c r="C1268" i="79"/>
  <c r="H1267" i="79"/>
  <c r="D1267" i="79"/>
  <c r="C1267" i="79"/>
  <c r="H1266" i="79"/>
  <c r="D1266" i="79"/>
  <c r="C1266" i="79"/>
  <c r="H1265" i="79"/>
  <c r="D1265" i="79"/>
  <c r="C1265" i="79"/>
  <c r="H1264" i="79"/>
  <c r="D1264" i="79"/>
  <c r="C1264" i="79"/>
  <c r="H1263" i="79"/>
  <c r="D1263" i="79"/>
  <c r="C1263" i="79"/>
  <c r="H1262" i="79"/>
  <c r="D1262" i="79"/>
  <c r="C1262" i="79"/>
  <c r="H1261" i="79"/>
  <c r="D1261" i="79"/>
  <c r="C1261" i="79"/>
  <c r="H1260" i="79"/>
  <c r="D1260" i="79"/>
  <c r="C1260" i="79"/>
  <c r="H1259" i="79"/>
  <c r="D1259" i="79"/>
  <c r="C1259" i="79"/>
  <c r="H1258" i="79"/>
  <c r="D1258" i="79"/>
  <c r="C1258" i="79"/>
  <c r="H1257" i="79"/>
  <c r="D1257" i="79"/>
  <c r="C1257" i="79"/>
  <c r="H1256" i="79"/>
  <c r="D1256" i="79"/>
  <c r="C1256" i="79"/>
  <c r="H1255" i="79"/>
  <c r="D1255" i="79"/>
  <c r="C1255" i="79"/>
  <c r="H1254" i="79"/>
  <c r="D1254" i="79"/>
  <c r="C1254" i="79"/>
  <c r="H1253" i="79"/>
  <c r="D1253" i="79"/>
  <c r="C1253" i="79"/>
  <c r="H1252" i="79"/>
  <c r="D1252" i="79"/>
  <c r="C1252" i="79"/>
  <c r="H1251" i="79"/>
  <c r="D1251" i="79"/>
  <c r="C1251" i="79"/>
  <c r="H1250" i="79"/>
  <c r="D1250" i="79"/>
  <c r="C1250" i="79"/>
  <c r="H1249" i="79"/>
  <c r="D1249" i="79"/>
  <c r="C1249" i="79"/>
  <c r="H1248" i="79"/>
  <c r="D1248" i="79"/>
  <c r="C1248" i="79"/>
  <c r="H1247" i="79"/>
  <c r="D1247" i="79"/>
  <c r="C1247" i="79"/>
  <c r="H1246" i="79"/>
  <c r="D1246" i="79"/>
  <c r="C1246" i="79"/>
  <c r="H1245" i="79"/>
  <c r="D1245" i="79"/>
  <c r="C1245" i="79"/>
  <c r="H1244" i="79"/>
  <c r="D1244" i="79"/>
  <c r="C1244" i="79"/>
  <c r="H1243" i="79"/>
  <c r="D1243" i="79"/>
  <c r="C1243" i="79"/>
  <c r="H1242" i="79"/>
  <c r="D1242" i="79"/>
  <c r="C1242" i="79"/>
  <c r="H1241" i="79"/>
  <c r="D1241" i="79"/>
  <c r="C1241" i="79"/>
  <c r="H1240" i="79"/>
  <c r="D1240" i="79"/>
  <c r="C1240" i="79"/>
  <c r="H1239" i="79"/>
  <c r="D1239" i="79"/>
  <c r="C1239" i="79"/>
  <c r="H1238" i="79"/>
  <c r="D1238" i="79"/>
  <c r="C1238" i="79"/>
  <c r="H1237" i="79"/>
  <c r="D1237" i="79"/>
  <c r="C1237" i="79"/>
  <c r="H1236" i="79"/>
  <c r="D1236" i="79"/>
  <c r="C1236" i="79"/>
  <c r="H1235" i="79"/>
  <c r="D1235" i="79"/>
  <c r="C1235" i="79"/>
  <c r="H1234" i="79"/>
  <c r="D1234" i="79"/>
  <c r="C1234" i="79"/>
  <c r="H1233" i="79"/>
  <c r="D1233" i="79"/>
  <c r="C1233" i="79"/>
  <c r="H1232" i="79"/>
  <c r="D1232" i="79"/>
  <c r="C1232" i="79"/>
  <c r="H1231" i="79"/>
  <c r="D1231" i="79"/>
  <c r="C1231" i="79"/>
  <c r="H1230" i="79"/>
  <c r="D1230" i="79"/>
  <c r="C1230" i="79"/>
  <c r="H1229" i="79"/>
  <c r="D1229" i="79"/>
  <c r="C1229" i="79"/>
  <c r="H1228" i="79"/>
  <c r="D1228" i="79"/>
  <c r="C1228" i="79"/>
  <c r="H1227" i="79"/>
  <c r="D1227" i="79"/>
  <c r="C1227" i="79"/>
  <c r="H1226" i="79"/>
  <c r="D1226" i="79"/>
  <c r="C1226" i="79"/>
  <c r="H1225" i="79"/>
  <c r="D1225" i="79"/>
  <c r="C1225" i="79"/>
  <c r="H1224" i="79"/>
  <c r="D1224" i="79"/>
  <c r="C1224" i="79"/>
  <c r="H1223" i="79"/>
  <c r="D1223" i="79"/>
  <c r="C1223" i="79"/>
  <c r="H1222" i="79"/>
  <c r="D1222" i="79"/>
  <c r="C1222" i="79"/>
  <c r="H1221" i="79"/>
  <c r="D1221" i="79"/>
  <c r="C1221" i="79"/>
  <c r="H1220" i="79"/>
  <c r="D1220" i="79"/>
  <c r="C1220" i="79"/>
  <c r="H1219" i="79"/>
  <c r="D1219" i="79"/>
  <c r="C1219" i="79"/>
  <c r="H1218" i="79"/>
  <c r="D1218" i="79"/>
  <c r="C1218" i="79"/>
  <c r="H1217" i="79"/>
  <c r="D1217" i="79"/>
  <c r="C1217" i="79"/>
  <c r="H1216" i="79"/>
  <c r="D1216" i="79"/>
  <c r="C1216" i="79"/>
  <c r="H1215" i="79"/>
  <c r="D1215" i="79"/>
  <c r="C1215" i="79"/>
  <c r="H1214" i="79"/>
  <c r="D1214" i="79"/>
  <c r="C1214" i="79"/>
  <c r="H1213" i="79"/>
  <c r="D1213" i="79"/>
  <c r="C1213" i="79"/>
  <c r="H1212" i="79"/>
  <c r="D1212" i="79"/>
  <c r="C1212" i="79"/>
  <c r="H1211" i="79"/>
  <c r="D1211" i="79"/>
  <c r="C1211" i="79"/>
  <c r="H1210" i="79"/>
  <c r="D1210" i="79"/>
  <c r="C1210" i="79"/>
  <c r="H1209" i="79"/>
  <c r="D1209" i="79"/>
  <c r="C1209" i="79"/>
  <c r="H1208" i="79"/>
  <c r="D1208" i="79"/>
  <c r="C1208" i="79"/>
  <c r="H1207" i="79"/>
  <c r="D1207" i="79"/>
  <c r="C1207" i="79"/>
  <c r="H1206" i="79"/>
  <c r="D1206" i="79"/>
  <c r="C1206" i="79"/>
  <c r="H1205" i="79"/>
  <c r="D1205" i="79"/>
  <c r="C1205" i="79"/>
  <c r="H1204" i="79"/>
  <c r="D1204" i="79"/>
  <c r="C1204" i="79"/>
  <c r="H1203" i="79"/>
  <c r="D1203" i="79"/>
  <c r="C1203" i="79"/>
  <c r="H1202" i="79"/>
  <c r="D1202" i="79"/>
  <c r="C1202" i="79"/>
  <c r="H1201" i="79"/>
  <c r="D1201" i="79"/>
  <c r="C1201" i="79"/>
  <c r="H1200" i="79"/>
  <c r="D1200" i="79"/>
  <c r="C1200" i="79"/>
  <c r="H1199" i="79"/>
  <c r="D1199" i="79"/>
  <c r="C1199" i="79"/>
  <c r="H1198" i="79"/>
  <c r="D1198" i="79"/>
  <c r="C1198" i="79"/>
  <c r="H1197" i="79"/>
  <c r="D1197" i="79"/>
  <c r="C1197" i="79"/>
  <c r="H1196" i="79"/>
  <c r="D1196" i="79"/>
  <c r="C1196" i="79"/>
  <c r="H1195" i="79"/>
  <c r="D1195" i="79"/>
  <c r="C1195" i="79"/>
  <c r="H1194" i="79"/>
  <c r="D1194" i="79"/>
  <c r="C1194" i="79"/>
  <c r="H1193" i="79"/>
  <c r="D1193" i="79"/>
  <c r="C1193" i="79"/>
  <c r="H1192" i="79"/>
  <c r="D1192" i="79"/>
  <c r="C1192" i="79"/>
  <c r="H1191" i="79"/>
  <c r="D1191" i="79"/>
  <c r="C1191" i="79"/>
  <c r="H1190" i="79"/>
  <c r="D1190" i="79"/>
  <c r="C1190" i="79"/>
  <c r="H1189" i="79"/>
  <c r="D1189" i="79"/>
  <c r="C1189" i="79"/>
  <c r="H1188" i="79"/>
  <c r="D1188" i="79"/>
  <c r="C1188" i="79"/>
  <c r="H1187" i="79"/>
  <c r="D1187" i="79"/>
  <c r="C1187" i="79"/>
  <c r="H1186" i="79"/>
  <c r="D1186" i="79"/>
  <c r="C1186" i="79"/>
  <c r="H1185" i="79"/>
  <c r="D1185" i="79"/>
  <c r="C1185" i="79"/>
  <c r="H1184" i="79"/>
  <c r="D1184" i="79"/>
  <c r="C1184" i="79"/>
  <c r="H1183" i="79"/>
  <c r="D1183" i="79"/>
  <c r="C1183" i="79"/>
  <c r="H1182" i="79"/>
  <c r="D1182" i="79"/>
  <c r="C1182" i="79"/>
  <c r="H1181" i="79"/>
  <c r="D1181" i="79"/>
  <c r="C1181" i="79"/>
  <c r="H1180" i="79"/>
  <c r="D1180" i="79"/>
  <c r="C1180" i="79"/>
  <c r="H1179" i="79"/>
  <c r="D1179" i="79"/>
  <c r="C1179" i="79"/>
  <c r="H1178" i="79"/>
  <c r="D1178" i="79"/>
  <c r="C1178" i="79"/>
  <c r="H1177" i="79"/>
  <c r="D1177" i="79"/>
  <c r="C1177" i="79"/>
  <c r="H1176" i="79"/>
  <c r="D1176" i="79"/>
  <c r="C1176" i="79"/>
  <c r="H1175" i="79"/>
  <c r="D1175" i="79"/>
  <c r="C1175" i="79"/>
  <c r="H1174" i="79"/>
  <c r="D1174" i="79"/>
  <c r="C1174" i="79"/>
  <c r="H1173" i="79"/>
  <c r="D1173" i="79"/>
  <c r="C1173" i="79"/>
  <c r="H1172" i="79"/>
  <c r="D1172" i="79"/>
  <c r="C1172" i="79"/>
  <c r="H1171" i="79"/>
  <c r="D1171" i="79"/>
  <c r="C1171" i="79"/>
  <c r="H1170" i="79"/>
  <c r="D1170" i="79"/>
  <c r="C1170" i="79"/>
  <c r="H1169" i="79"/>
  <c r="D1169" i="79"/>
  <c r="C1169" i="79"/>
  <c r="H1168" i="79"/>
  <c r="D1168" i="79"/>
  <c r="C1168" i="79"/>
  <c r="H1167" i="79"/>
  <c r="D1167" i="79"/>
  <c r="C1167" i="79"/>
  <c r="H1166" i="79"/>
  <c r="D1166" i="79"/>
  <c r="C1166" i="79"/>
  <c r="H1165" i="79"/>
  <c r="D1165" i="79"/>
  <c r="C1165" i="79"/>
  <c r="H1164" i="79"/>
  <c r="D1164" i="79"/>
  <c r="C1164" i="79"/>
  <c r="H1163" i="79"/>
  <c r="D1163" i="79"/>
  <c r="C1163" i="79"/>
  <c r="H1162" i="79"/>
  <c r="D1162" i="79"/>
  <c r="C1162" i="79"/>
  <c r="H1161" i="79"/>
  <c r="D1161" i="79"/>
  <c r="C1161" i="79"/>
  <c r="H1160" i="79"/>
  <c r="D1160" i="79"/>
  <c r="C1160" i="79"/>
  <c r="H1159" i="79"/>
  <c r="D1159" i="79"/>
  <c r="C1159" i="79"/>
  <c r="H1158" i="79"/>
  <c r="D1158" i="79"/>
  <c r="C1158" i="79"/>
  <c r="H1157" i="79"/>
  <c r="D1157" i="79"/>
  <c r="C1157" i="79"/>
  <c r="H1156" i="79"/>
  <c r="D1156" i="79"/>
  <c r="C1156" i="79"/>
  <c r="H1155" i="79"/>
  <c r="D1155" i="79"/>
  <c r="C1155" i="79"/>
  <c r="H1154" i="79"/>
  <c r="D1154" i="79"/>
  <c r="C1154" i="79"/>
  <c r="H1153" i="79"/>
  <c r="D1153" i="79"/>
  <c r="C1153" i="79"/>
  <c r="H1152" i="79"/>
  <c r="D1152" i="79"/>
  <c r="C1152" i="79"/>
  <c r="H1151" i="79"/>
  <c r="D1151" i="79"/>
  <c r="C1151" i="79"/>
  <c r="B1151" i="79" s="1"/>
  <c r="H1150" i="79"/>
  <c r="D1150" i="79"/>
  <c r="C1150" i="79"/>
  <c r="H1149" i="79"/>
  <c r="D1149" i="79"/>
  <c r="C1149" i="79"/>
  <c r="H1148" i="79"/>
  <c r="D1148" i="79"/>
  <c r="C1148" i="79"/>
  <c r="H1147" i="79"/>
  <c r="D1147" i="79"/>
  <c r="C1147" i="79"/>
  <c r="H1146" i="79"/>
  <c r="D1146" i="79"/>
  <c r="C1146" i="79"/>
  <c r="H1145" i="79"/>
  <c r="D1145" i="79"/>
  <c r="C1145" i="79"/>
  <c r="H1144" i="79"/>
  <c r="D1144" i="79"/>
  <c r="C1144" i="79"/>
  <c r="H1143" i="79"/>
  <c r="D1143" i="79"/>
  <c r="C1143" i="79"/>
  <c r="H1142" i="79"/>
  <c r="D1142" i="79"/>
  <c r="C1142" i="79"/>
  <c r="H1141" i="79"/>
  <c r="D1141" i="79"/>
  <c r="C1141" i="79"/>
  <c r="H1140" i="79"/>
  <c r="D1140" i="79"/>
  <c r="C1140" i="79"/>
  <c r="H1139" i="79"/>
  <c r="D1139" i="79"/>
  <c r="C1139" i="79"/>
  <c r="H1138" i="79"/>
  <c r="D1138" i="79"/>
  <c r="C1138" i="79"/>
  <c r="H1137" i="79"/>
  <c r="D1137" i="79"/>
  <c r="C1137" i="79"/>
  <c r="H1136" i="79"/>
  <c r="D1136" i="79"/>
  <c r="C1136" i="79"/>
  <c r="H1135" i="79"/>
  <c r="D1135" i="79"/>
  <c r="C1135" i="79"/>
  <c r="H1134" i="79"/>
  <c r="D1134" i="79"/>
  <c r="C1134" i="79"/>
  <c r="H1133" i="79"/>
  <c r="D1133" i="79"/>
  <c r="C1133" i="79"/>
  <c r="H1132" i="79"/>
  <c r="D1132" i="79"/>
  <c r="C1132" i="79"/>
  <c r="H1131" i="79"/>
  <c r="D1131" i="79"/>
  <c r="C1131" i="79"/>
  <c r="H1130" i="79"/>
  <c r="D1130" i="79"/>
  <c r="C1130" i="79"/>
  <c r="H1129" i="79"/>
  <c r="D1129" i="79"/>
  <c r="C1129" i="79"/>
  <c r="H1128" i="79"/>
  <c r="D1128" i="79"/>
  <c r="C1128" i="79"/>
  <c r="H1127" i="79"/>
  <c r="D1127" i="79"/>
  <c r="C1127" i="79"/>
  <c r="H1126" i="79"/>
  <c r="D1126" i="79"/>
  <c r="C1126" i="79"/>
  <c r="H1125" i="79"/>
  <c r="D1125" i="79"/>
  <c r="C1125" i="79"/>
  <c r="H1124" i="79"/>
  <c r="D1124" i="79"/>
  <c r="C1124" i="79"/>
  <c r="H1123" i="79"/>
  <c r="D1123" i="79"/>
  <c r="C1123" i="79"/>
  <c r="H1122" i="79"/>
  <c r="D1122" i="79"/>
  <c r="C1122" i="79"/>
  <c r="H1121" i="79"/>
  <c r="D1121" i="79"/>
  <c r="C1121" i="79"/>
  <c r="H1120" i="79"/>
  <c r="D1120" i="79"/>
  <c r="C1120" i="79"/>
  <c r="H1119" i="79"/>
  <c r="D1119" i="79"/>
  <c r="C1119" i="79"/>
  <c r="H1118" i="79"/>
  <c r="D1118" i="79"/>
  <c r="C1118" i="79"/>
  <c r="H1117" i="79"/>
  <c r="D1117" i="79"/>
  <c r="C1117" i="79"/>
  <c r="H1116" i="79"/>
  <c r="D1116" i="79"/>
  <c r="C1116" i="79"/>
  <c r="H1115" i="79"/>
  <c r="D1115" i="79"/>
  <c r="C1115" i="79"/>
  <c r="H1114" i="79"/>
  <c r="D1114" i="79"/>
  <c r="C1114" i="79"/>
  <c r="H1113" i="79"/>
  <c r="D1113" i="79"/>
  <c r="C1113" i="79"/>
  <c r="H1112" i="79"/>
  <c r="D1112" i="79"/>
  <c r="C1112" i="79"/>
  <c r="H1111" i="79"/>
  <c r="D1111" i="79"/>
  <c r="C1111" i="79"/>
  <c r="H1110" i="79"/>
  <c r="D1110" i="79"/>
  <c r="C1110" i="79"/>
  <c r="H1109" i="79"/>
  <c r="D1109" i="79"/>
  <c r="C1109" i="79"/>
  <c r="H1108" i="79"/>
  <c r="D1108" i="79"/>
  <c r="C1108" i="79"/>
  <c r="H1107" i="79"/>
  <c r="D1107" i="79"/>
  <c r="C1107" i="79"/>
  <c r="H1106" i="79"/>
  <c r="D1106" i="79"/>
  <c r="C1106" i="79"/>
  <c r="H1105" i="79"/>
  <c r="D1105" i="79"/>
  <c r="C1105" i="79"/>
  <c r="H1104" i="79"/>
  <c r="D1104" i="79"/>
  <c r="C1104" i="79"/>
  <c r="H1103" i="79"/>
  <c r="D1103" i="79"/>
  <c r="C1103" i="79"/>
  <c r="H1102" i="79"/>
  <c r="D1102" i="79"/>
  <c r="C1102" i="79"/>
  <c r="H1101" i="79"/>
  <c r="D1101" i="79"/>
  <c r="C1101" i="79"/>
  <c r="H1100" i="79"/>
  <c r="D1100" i="79"/>
  <c r="C1100" i="79"/>
  <c r="H1099" i="79"/>
  <c r="D1099" i="79"/>
  <c r="C1099" i="79"/>
  <c r="H1098" i="79"/>
  <c r="D1098" i="79"/>
  <c r="C1098" i="79"/>
  <c r="H1097" i="79"/>
  <c r="D1097" i="79"/>
  <c r="C1097" i="79"/>
  <c r="H1096" i="79"/>
  <c r="D1096" i="79"/>
  <c r="C1096" i="79"/>
  <c r="H1095" i="79"/>
  <c r="D1095" i="79"/>
  <c r="C1095" i="79"/>
  <c r="H1094" i="79"/>
  <c r="D1094" i="79"/>
  <c r="C1094" i="79"/>
  <c r="H1093" i="79"/>
  <c r="D1093" i="79"/>
  <c r="C1093" i="79"/>
  <c r="H1092" i="79"/>
  <c r="D1092" i="79"/>
  <c r="C1092" i="79"/>
  <c r="H1091" i="79"/>
  <c r="D1091" i="79"/>
  <c r="C1091" i="79"/>
  <c r="H1090" i="79"/>
  <c r="D1090" i="79"/>
  <c r="C1090" i="79"/>
  <c r="H1089" i="79"/>
  <c r="D1089" i="79"/>
  <c r="C1089" i="79"/>
  <c r="H1088" i="79"/>
  <c r="D1088" i="79"/>
  <c r="C1088" i="79"/>
  <c r="H1087" i="79"/>
  <c r="D1087" i="79"/>
  <c r="C1087" i="79"/>
  <c r="H1086" i="79"/>
  <c r="D1086" i="79"/>
  <c r="C1086" i="79"/>
  <c r="H1085" i="79"/>
  <c r="D1085" i="79"/>
  <c r="C1085" i="79"/>
  <c r="H1084" i="79"/>
  <c r="D1084" i="79"/>
  <c r="C1084" i="79"/>
  <c r="H1083" i="79"/>
  <c r="D1083" i="79"/>
  <c r="C1083" i="79"/>
  <c r="H1082" i="79"/>
  <c r="D1082" i="79"/>
  <c r="C1082" i="79"/>
  <c r="H1081" i="79"/>
  <c r="D1081" i="79"/>
  <c r="C1081" i="79"/>
  <c r="H1080" i="79"/>
  <c r="D1080" i="79"/>
  <c r="C1080" i="79"/>
  <c r="H1079" i="79"/>
  <c r="D1079" i="79"/>
  <c r="C1079" i="79"/>
  <c r="H1078" i="79"/>
  <c r="D1078" i="79"/>
  <c r="C1078" i="79"/>
  <c r="H1077" i="79"/>
  <c r="D1077" i="79"/>
  <c r="C1077" i="79"/>
  <c r="H1076" i="79"/>
  <c r="D1076" i="79"/>
  <c r="C1076" i="79"/>
  <c r="H1075" i="79"/>
  <c r="D1075" i="79"/>
  <c r="C1075" i="79"/>
  <c r="H1074" i="79"/>
  <c r="D1074" i="79"/>
  <c r="C1074" i="79"/>
  <c r="H1073" i="79"/>
  <c r="D1073" i="79"/>
  <c r="C1073" i="79"/>
  <c r="H1072" i="79"/>
  <c r="D1072" i="79"/>
  <c r="C1072" i="79"/>
  <c r="H1071" i="79"/>
  <c r="D1071" i="79"/>
  <c r="C1071" i="79"/>
  <c r="H1070" i="79"/>
  <c r="D1070" i="79"/>
  <c r="C1070" i="79"/>
  <c r="H1069" i="79"/>
  <c r="D1069" i="79"/>
  <c r="C1069" i="79"/>
  <c r="H1068" i="79"/>
  <c r="D1068" i="79"/>
  <c r="C1068" i="79"/>
  <c r="H1067" i="79"/>
  <c r="D1067" i="79"/>
  <c r="C1067" i="79"/>
  <c r="H1066" i="79"/>
  <c r="D1066" i="79"/>
  <c r="C1066" i="79"/>
  <c r="H1065" i="79"/>
  <c r="D1065" i="79"/>
  <c r="C1065" i="79"/>
  <c r="H1064" i="79"/>
  <c r="D1064" i="79"/>
  <c r="C1064" i="79"/>
  <c r="H1063" i="79"/>
  <c r="D1063" i="79"/>
  <c r="C1063" i="79"/>
  <c r="H1062" i="79"/>
  <c r="D1062" i="79"/>
  <c r="C1062" i="79"/>
  <c r="H1061" i="79"/>
  <c r="D1061" i="79"/>
  <c r="C1061" i="79"/>
  <c r="H1060" i="79"/>
  <c r="D1060" i="79"/>
  <c r="C1060" i="79"/>
  <c r="H1059" i="79"/>
  <c r="D1059" i="79"/>
  <c r="C1059" i="79"/>
  <c r="H1058" i="79"/>
  <c r="D1058" i="79"/>
  <c r="C1058" i="79"/>
  <c r="H1057" i="79"/>
  <c r="D1057" i="79"/>
  <c r="C1057" i="79"/>
  <c r="H1056" i="79"/>
  <c r="D1056" i="79"/>
  <c r="C1056" i="79"/>
  <c r="H1055" i="79"/>
  <c r="D1055" i="79"/>
  <c r="C1055" i="79"/>
  <c r="H1054" i="79"/>
  <c r="D1054" i="79"/>
  <c r="C1054" i="79"/>
  <c r="H1053" i="79"/>
  <c r="D1053" i="79"/>
  <c r="C1053" i="79"/>
  <c r="H1052" i="79"/>
  <c r="D1052" i="79"/>
  <c r="C1052" i="79"/>
  <c r="H1051" i="79"/>
  <c r="D1051" i="79"/>
  <c r="C1051" i="79"/>
  <c r="H1050" i="79"/>
  <c r="D1050" i="79"/>
  <c r="C1050" i="79"/>
  <c r="H1049" i="79"/>
  <c r="D1049" i="79"/>
  <c r="C1049" i="79"/>
  <c r="H1048" i="79"/>
  <c r="D1048" i="79"/>
  <c r="C1048" i="79"/>
  <c r="H1047" i="79"/>
  <c r="D1047" i="79"/>
  <c r="C1047" i="79"/>
  <c r="H1046" i="79"/>
  <c r="D1046" i="79"/>
  <c r="C1046" i="79"/>
  <c r="H1045" i="79"/>
  <c r="D1045" i="79"/>
  <c r="C1045" i="79"/>
  <c r="H1044" i="79"/>
  <c r="D1044" i="79"/>
  <c r="C1044" i="79"/>
  <c r="H1043" i="79"/>
  <c r="D1043" i="79"/>
  <c r="C1043" i="79"/>
  <c r="H1042" i="79"/>
  <c r="D1042" i="79"/>
  <c r="C1042" i="79"/>
  <c r="H1041" i="79"/>
  <c r="D1041" i="79"/>
  <c r="C1041" i="79"/>
  <c r="H1040" i="79"/>
  <c r="D1040" i="79"/>
  <c r="C1040" i="79"/>
  <c r="H1039" i="79"/>
  <c r="D1039" i="79"/>
  <c r="C1039" i="79"/>
  <c r="H1038" i="79"/>
  <c r="D1038" i="79"/>
  <c r="C1038" i="79"/>
  <c r="H1037" i="79"/>
  <c r="D1037" i="79"/>
  <c r="C1037" i="79"/>
  <c r="H1036" i="79"/>
  <c r="D1036" i="79"/>
  <c r="C1036" i="79"/>
  <c r="H1035" i="79"/>
  <c r="D1035" i="79"/>
  <c r="C1035" i="79"/>
  <c r="H1034" i="79"/>
  <c r="D1034" i="79"/>
  <c r="C1034" i="79"/>
  <c r="H1033" i="79"/>
  <c r="D1033" i="79"/>
  <c r="C1033" i="79"/>
  <c r="H1032" i="79"/>
  <c r="D1032" i="79"/>
  <c r="C1032" i="79"/>
  <c r="H1031" i="79"/>
  <c r="D1031" i="79"/>
  <c r="C1031" i="79"/>
  <c r="H1030" i="79"/>
  <c r="D1030" i="79"/>
  <c r="C1030" i="79"/>
  <c r="H1029" i="79"/>
  <c r="D1029" i="79"/>
  <c r="C1029" i="79"/>
  <c r="H1028" i="79"/>
  <c r="D1028" i="79"/>
  <c r="C1028" i="79"/>
  <c r="H1027" i="79"/>
  <c r="D1027" i="79"/>
  <c r="C1027" i="79"/>
  <c r="H1026" i="79"/>
  <c r="D1026" i="79"/>
  <c r="C1026" i="79"/>
  <c r="H1025" i="79"/>
  <c r="D1025" i="79"/>
  <c r="C1025" i="79"/>
  <c r="H1024" i="79"/>
  <c r="D1024" i="79"/>
  <c r="C1024" i="79"/>
  <c r="H1023" i="79"/>
  <c r="D1023" i="79"/>
  <c r="C1023" i="79"/>
  <c r="H1022" i="79"/>
  <c r="D1022" i="79"/>
  <c r="C1022" i="79"/>
  <c r="H1021" i="79"/>
  <c r="D1021" i="79"/>
  <c r="C1021" i="79"/>
  <c r="H1020" i="79"/>
  <c r="D1020" i="79"/>
  <c r="C1020" i="79"/>
  <c r="H1019" i="79"/>
  <c r="D1019" i="79"/>
  <c r="C1019" i="79"/>
  <c r="H1018" i="79"/>
  <c r="D1018" i="79"/>
  <c r="C1018" i="79"/>
  <c r="H1017" i="79"/>
  <c r="D1017" i="79"/>
  <c r="C1017" i="79"/>
  <c r="H1016" i="79"/>
  <c r="D1016" i="79"/>
  <c r="C1016" i="79"/>
  <c r="H1015" i="79"/>
  <c r="D1015" i="79"/>
  <c r="C1015" i="79"/>
  <c r="H1014" i="79"/>
  <c r="D1014" i="79"/>
  <c r="C1014" i="79"/>
  <c r="H1013" i="79"/>
  <c r="D1013" i="79"/>
  <c r="C1013" i="79"/>
  <c r="H1012" i="79"/>
  <c r="D1012" i="79"/>
  <c r="C1012" i="79"/>
  <c r="H1011" i="79"/>
  <c r="D1011" i="79"/>
  <c r="C1011" i="79"/>
  <c r="H1010" i="79"/>
  <c r="D1010" i="79"/>
  <c r="C1010" i="79"/>
  <c r="H1009" i="79"/>
  <c r="D1009" i="79"/>
  <c r="C1009" i="79"/>
  <c r="H1008" i="79"/>
  <c r="D1008" i="79"/>
  <c r="C1008" i="79"/>
  <c r="H1007" i="79"/>
  <c r="D1007" i="79"/>
  <c r="C1007" i="79"/>
  <c r="H1006" i="79"/>
  <c r="D1006" i="79"/>
  <c r="C1006" i="79"/>
  <c r="H1005" i="79"/>
  <c r="D1005" i="79"/>
  <c r="C1005" i="79"/>
  <c r="H1004" i="79"/>
  <c r="D1004" i="79"/>
  <c r="C1004" i="79"/>
  <c r="H1003" i="79"/>
  <c r="D1003" i="79"/>
  <c r="C1003" i="79"/>
  <c r="H1002" i="79"/>
  <c r="D1002" i="79"/>
  <c r="C1002" i="79"/>
  <c r="H1001" i="79"/>
  <c r="D1001" i="79"/>
  <c r="C1001" i="79"/>
  <c r="H1000" i="79"/>
  <c r="D1000" i="79"/>
  <c r="C1000" i="79"/>
  <c r="H999" i="79"/>
  <c r="D999" i="79"/>
  <c r="C999" i="79"/>
  <c r="H998" i="79"/>
  <c r="D998" i="79"/>
  <c r="C998" i="79"/>
  <c r="H997" i="79"/>
  <c r="D997" i="79"/>
  <c r="C997" i="79"/>
  <c r="H996" i="79"/>
  <c r="D996" i="79"/>
  <c r="C996" i="79"/>
  <c r="H995" i="79"/>
  <c r="D995" i="79"/>
  <c r="C995" i="79"/>
  <c r="H994" i="79"/>
  <c r="D994" i="79"/>
  <c r="C994" i="79"/>
  <c r="H993" i="79"/>
  <c r="D993" i="79"/>
  <c r="C993" i="79"/>
  <c r="H992" i="79"/>
  <c r="D992" i="79"/>
  <c r="C992" i="79"/>
  <c r="H991" i="79"/>
  <c r="D991" i="79"/>
  <c r="C991" i="79"/>
  <c r="H990" i="79"/>
  <c r="D990" i="79"/>
  <c r="C990" i="79"/>
  <c r="H989" i="79"/>
  <c r="D989" i="79"/>
  <c r="C989" i="79"/>
  <c r="H988" i="79"/>
  <c r="D988" i="79"/>
  <c r="C988" i="79"/>
  <c r="H987" i="79"/>
  <c r="D987" i="79"/>
  <c r="C987" i="79"/>
  <c r="H986" i="79"/>
  <c r="D986" i="79"/>
  <c r="C986" i="79"/>
  <c r="H985" i="79"/>
  <c r="D985" i="79"/>
  <c r="C985" i="79"/>
  <c r="H984" i="79"/>
  <c r="D984" i="79"/>
  <c r="C984" i="79"/>
  <c r="H983" i="79"/>
  <c r="D983" i="79"/>
  <c r="C983" i="79"/>
  <c r="H982" i="79"/>
  <c r="D982" i="79"/>
  <c r="C982" i="79"/>
  <c r="H981" i="79"/>
  <c r="D981" i="79"/>
  <c r="C981" i="79"/>
  <c r="H980" i="79"/>
  <c r="D980" i="79"/>
  <c r="C980" i="79"/>
  <c r="H979" i="79"/>
  <c r="D979" i="79"/>
  <c r="C979" i="79"/>
  <c r="H978" i="79"/>
  <c r="D978" i="79"/>
  <c r="C978" i="79"/>
  <c r="H977" i="79"/>
  <c r="D977" i="79"/>
  <c r="C977" i="79"/>
  <c r="H976" i="79"/>
  <c r="D976" i="79"/>
  <c r="C976" i="79"/>
  <c r="H975" i="79"/>
  <c r="D975" i="79"/>
  <c r="C975" i="79"/>
  <c r="H974" i="79"/>
  <c r="D974" i="79"/>
  <c r="C974" i="79"/>
  <c r="H973" i="79"/>
  <c r="D973" i="79"/>
  <c r="C973" i="79"/>
  <c r="H972" i="79"/>
  <c r="D972" i="79"/>
  <c r="C972" i="79"/>
  <c r="H971" i="79"/>
  <c r="D971" i="79"/>
  <c r="C971" i="79"/>
  <c r="H970" i="79"/>
  <c r="D970" i="79"/>
  <c r="C970" i="79"/>
  <c r="H969" i="79"/>
  <c r="D969" i="79"/>
  <c r="C969" i="79"/>
  <c r="H968" i="79"/>
  <c r="D968" i="79"/>
  <c r="C968" i="79"/>
  <c r="H967" i="79"/>
  <c r="D967" i="79"/>
  <c r="C967" i="79"/>
  <c r="H966" i="79"/>
  <c r="D966" i="79"/>
  <c r="C966" i="79"/>
  <c r="H965" i="79"/>
  <c r="D965" i="79"/>
  <c r="C965" i="79"/>
  <c r="H964" i="79"/>
  <c r="D964" i="79"/>
  <c r="C964" i="79"/>
  <c r="H963" i="79"/>
  <c r="D963" i="79"/>
  <c r="C963" i="79"/>
  <c r="H962" i="79"/>
  <c r="D962" i="79"/>
  <c r="C962" i="79"/>
  <c r="H961" i="79"/>
  <c r="D961" i="79"/>
  <c r="C961" i="79"/>
  <c r="H960" i="79"/>
  <c r="D960" i="79"/>
  <c r="C960" i="79"/>
  <c r="H959" i="79"/>
  <c r="D959" i="79"/>
  <c r="C959" i="79"/>
  <c r="H958" i="79"/>
  <c r="D958" i="79"/>
  <c r="C958" i="79"/>
  <c r="H957" i="79"/>
  <c r="D957" i="79"/>
  <c r="C957" i="79"/>
  <c r="H956" i="79"/>
  <c r="D956" i="79"/>
  <c r="C956" i="79"/>
  <c r="H955" i="79"/>
  <c r="D955" i="79"/>
  <c r="C955" i="79"/>
  <c r="H954" i="79"/>
  <c r="D954" i="79"/>
  <c r="C954" i="79"/>
  <c r="H953" i="79"/>
  <c r="D953" i="79"/>
  <c r="C953" i="79"/>
  <c r="H952" i="79"/>
  <c r="D952" i="79"/>
  <c r="C952" i="79"/>
  <c r="H951" i="79"/>
  <c r="D951" i="79"/>
  <c r="C951" i="79"/>
  <c r="H950" i="79"/>
  <c r="D950" i="79"/>
  <c r="C950" i="79"/>
  <c r="H949" i="79"/>
  <c r="D949" i="79"/>
  <c r="C949" i="79"/>
  <c r="H948" i="79"/>
  <c r="D948" i="79"/>
  <c r="C948" i="79"/>
  <c r="H947" i="79"/>
  <c r="D947" i="79"/>
  <c r="C947" i="79"/>
  <c r="H946" i="79"/>
  <c r="D946" i="79"/>
  <c r="C946" i="79"/>
  <c r="H945" i="79"/>
  <c r="D945" i="79"/>
  <c r="C945" i="79"/>
  <c r="H944" i="79"/>
  <c r="D944" i="79"/>
  <c r="C944" i="79"/>
  <c r="H943" i="79"/>
  <c r="D943" i="79"/>
  <c r="C943" i="79"/>
  <c r="H942" i="79"/>
  <c r="D942" i="79"/>
  <c r="C942" i="79"/>
  <c r="H941" i="79"/>
  <c r="D941" i="79"/>
  <c r="C941" i="79"/>
  <c r="H940" i="79"/>
  <c r="D940" i="79"/>
  <c r="C940" i="79"/>
  <c r="H939" i="79"/>
  <c r="D939" i="79"/>
  <c r="C939" i="79"/>
  <c r="H938" i="79"/>
  <c r="D938" i="79"/>
  <c r="C938" i="79"/>
  <c r="H937" i="79"/>
  <c r="D937" i="79"/>
  <c r="C937" i="79"/>
  <c r="H936" i="79"/>
  <c r="D936" i="79"/>
  <c r="C936" i="79"/>
  <c r="H935" i="79"/>
  <c r="D935" i="79"/>
  <c r="C935" i="79"/>
  <c r="H934" i="79"/>
  <c r="D934" i="79"/>
  <c r="C934" i="79"/>
  <c r="H933" i="79"/>
  <c r="D933" i="79"/>
  <c r="C933" i="79"/>
  <c r="H932" i="79"/>
  <c r="D932" i="79"/>
  <c r="C932" i="79"/>
  <c r="H931" i="79"/>
  <c r="D931" i="79"/>
  <c r="C931" i="79"/>
  <c r="H930" i="79"/>
  <c r="D930" i="79"/>
  <c r="C930" i="79"/>
  <c r="H929" i="79"/>
  <c r="D929" i="79"/>
  <c r="C929" i="79"/>
  <c r="H928" i="79"/>
  <c r="D928" i="79"/>
  <c r="C928" i="79"/>
  <c r="H927" i="79"/>
  <c r="D927" i="79"/>
  <c r="C927" i="79"/>
  <c r="H926" i="79"/>
  <c r="D926" i="79"/>
  <c r="C926" i="79"/>
  <c r="H925" i="79"/>
  <c r="D925" i="79"/>
  <c r="C925" i="79"/>
  <c r="H924" i="79"/>
  <c r="D924" i="79"/>
  <c r="C924" i="79"/>
  <c r="H923" i="79"/>
  <c r="D923" i="79"/>
  <c r="C923" i="79"/>
  <c r="H922" i="79"/>
  <c r="D922" i="79"/>
  <c r="C922" i="79"/>
  <c r="H921" i="79"/>
  <c r="D921" i="79"/>
  <c r="C921" i="79"/>
  <c r="H920" i="79"/>
  <c r="D920" i="79"/>
  <c r="C920" i="79"/>
  <c r="H919" i="79"/>
  <c r="D919" i="79"/>
  <c r="C919" i="79"/>
  <c r="H918" i="79"/>
  <c r="D918" i="79"/>
  <c r="C918" i="79"/>
  <c r="H917" i="79"/>
  <c r="D917" i="79"/>
  <c r="C917" i="79"/>
  <c r="H916" i="79"/>
  <c r="D916" i="79"/>
  <c r="C916" i="79"/>
  <c r="H915" i="79"/>
  <c r="D915" i="79"/>
  <c r="C915" i="79"/>
  <c r="H914" i="79"/>
  <c r="D914" i="79"/>
  <c r="C914" i="79"/>
  <c r="H913" i="79"/>
  <c r="D913" i="79"/>
  <c r="C913" i="79"/>
  <c r="H912" i="79"/>
  <c r="D912" i="79"/>
  <c r="C912" i="79"/>
  <c r="H911" i="79"/>
  <c r="D911" i="79"/>
  <c r="C911" i="79"/>
  <c r="H910" i="79"/>
  <c r="D910" i="79"/>
  <c r="C910" i="79"/>
  <c r="H909" i="79"/>
  <c r="D909" i="79"/>
  <c r="C909" i="79"/>
  <c r="H908" i="79"/>
  <c r="D908" i="79"/>
  <c r="C908" i="79"/>
  <c r="H907" i="79"/>
  <c r="D907" i="79"/>
  <c r="C907" i="79"/>
  <c r="H906" i="79"/>
  <c r="D906" i="79"/>
  <c r="C906" i="79"/>
  <c r="H905" i="79"/>
  <c r="D905" i="79"/>
  <c r="C905" i="79"/>
  <c r="H904" i="79"/>
  <c r="D904" i="79"/>
  <c r="C904" i="79"/>
  <c r="H903" i="79"/>
  <c r="D903" i="79"/>
  <c r="C903" i="79"/>
  <c r="H902" i="79"/>
  <c r="D902" i="79"/>
  <c r="C902" i="79"/>
  <c r="H901" i="79"/>
  <c r="D901" i="79"/>
  <c r="C901" i="79"/>
  <c r="H900" i="79"/>
  <c r="D900" i="79"/>
  <c r="C900" i="79"/>
  <c r="H899" i="79"/>
  <c r="D899" i="79"/>
  <c r="C899" i="79"/>
  <c r="H898" i="79"/>
  <c r="D898" i="79"/>
  <c r="C898" i="79"/>
  <c r="H897" i="79"/>
  <c r="D897" i="79"/>
  <c r="C897" i="79"/>
  <c r="H896" i="79"/>
  <c r="D896" i="79"/>
  <c r="C896" i="79"/>
  <c r="H895" i="79"/>
  <c r="D895" i="79"/>
  <c r="C895" i="79"/>
  <c r="H894" i="79"/>
  <c r="D894" i="79"/>
  <c r="C894" i="79"/>
  <c r="H893" i="79"/>
  <c r="D893" i="79"/>
  <c r="C893" i="79"/>
  <c r="H892" i="79"/>
  <c r="D892" i="79"/>
  <c r="C892" i="79"/>
  <c r="H891" i="79"/>
  <c r="D891" i="79"/>
  <c r="C891" i="79"/>
  <c r="H890" i="79"/>
  <c r="D890" i="79"/>
  <c r="C890" i="79"/>
  <c r="H889" i="79"/>
  <c r="D889" i="79"/>
  <c r="C889" i="79"/>
  <c r="H888" i="79"/>
  <c r="D888" i="79"/>
  <c r="C888" i="79"/>
  <c r="H887" i="79"/>
  <c r="D887" i="79"/>
  <c r="C887" i="79"/>
  <c r="H886" i="79"/>
  <c r="D886" i="79"/>
  <c r="C886" i="79"/>
  <c r="H885" i="79"/>
  <c r="D885" i="79"/>
  <c r="C885" i="79"/>
  <c r="H884" i="79"/>
  <c r="D884" i="79"/>
  <c r="C884" i="79"/>
  <c r="H883" i="79"/>
  <c r="D883" i="79"/>
  <c r="C883" i="79"/>
  <c r="H882" i="79"/>
  <c r="D882" i="79"/>
  <c r="C882" i="79"/>
  <c r="H881" i="79"/>
  <c r="D881" i="79"/>
  <c r="C881" i="79"/>
  <c r="H880" i="79"/>
  <c r="D880" i="79"/>
  <c r="C880" i="79"/>
  <c r="H879" i="79"/>
  <c r="D879" i="79"/>
  <c r="C879" i="79"/>
  <c r="H878" i="79"/>
  <c r="D878" i="79"/>
  <c r="C878" i="79"/>
  <c r="H877" i="79"/>
  <c r="D877" i="79"/>
  <c r="C877" i="79"/>
  <c r="H876" i="79"/>
  <c r="D876" i="79"/>
  <c r="C876" i="79"/>
  <c r="H875" i="79"/>
  <c r="D875" i="79"/>
  <c r="C875" i="79"/>
  <c r="H874" i="79"/>
  <c r="D874" i="79"/>
  <c r="C874" i="79"/>
  <c r="H873" i="79"/>
  <c r="D873" i="79"/>
  <c r="C873" i="79"/>
  <c r="H872" i="79"/>
  <c r="D872" i="79"/>
  <c r="C872" i="79"/>
  <c r="H871" i="79"/>
  <c r="D871" i="79"/>
  <c r="C871" i="79"/>
  <c r="H870" i="79"/>
  <c r="D870" i="79"/>
  <c r="C870" i="79"/>
  <c r="H869" i="79"/>
  <c r="D869" i="79"/>
  <c r="C869" i="79"/>
  <c r="H868" i="79"/>
  <c r="D868" i="79"/>
  <c r="C868" i="79"/>
  <c r="H867" i="79"/>
  <c r="D867" i="79"/>
  <c r="C867" i="79"/>
  <c r="H866" i="79"/>
  <c r="D866" i="79"/>
  <c r="C866" i="79"/>
  <c r="H865" i="79"/>
  <c r="D865" i="79"/>
  <c r="C865" i="79"/>
  <c r="H864" i="79"/>
  <c r="D864" i="79"/>
  <c r="C864" i="79"/>
  <c r="H863" i="79"/>
  <c r="D863" i="79"/>
  <c r="C863" i="79"/>
  <c r="H862" i="79"/>
  <c r="D862" i="79"/>
  <c r="C862" i="79"/>
  <c r="H861" i="79"/>
  <c r="D861" i="79"/>
  <c r="C861" i="79"/>
  <c r="H860" i="79"/>
  <c r="D860" i="79"/>
  <c r="C860" i="79"/>
  <c r="H859" i="79"/>
  <c r="D859" i="79"/>
  <c r="C859" i="79"/>
  <c r="H858" i="79"/>
  <c r="D858" i="79"/>
  <c r="C858" i="79"/>
  <c r="H857" i="79"/>
  <c r="D857" i="79"/>
  <c r="C857" i="79"/>
  <c r="H856" i="79"/>
  <c r="D856" i="79"/>
  <c r="C856" i="79"/>
  <c r="H855" i="79"/>
  <c r="D855" i="79"/>
  <c r="C855" i="79"/>
  <c r="H854" i="79"/>
  <c r="D854" i="79"/>
  <c r="C854" i="79"/>
  <c r="H853" i="79"/>
  <c r="D853" i="79"/>
  <c r="C853" i="79"/>
  <c r="H852" i="79"/>
  <c r="D852" i="79"/>
  <c r="C852" i="79"/>
  <c r="H851" i="79"/>
  <c r="D851" i="79"/>
  <c r="C851" i="79"/>
  <c r="H850" i="79"/>
  <c r="D850" i="79"/>
  <c r="C850" i="79"/>
  <c r="H849" i="79"/>
  <c r="D849" i="79"/>
  <c r="C849" i="79"/>
  <c r="H848" i="79"/>
  <c r="D848" i="79"/>
  <c r="C848" i="79"/>
  <c r="H847" i="79"/>
  <c r="D847" i="79"/>
  <c r="C847" i="79"/>
  <c r="H846" i="79"/>
  <c r="D846" i="79"/>
  <c r="C846" i="79"/>
  <c r="H845" i="79"/>
  <c r="D845" i="79"/>
  <c r="C845" i="79"/>
  <c r="H844" i="79"/>
  <c r="D844" i="79"/>
  <c r="C844" i="79"/>
  <c r="H843" i="79"/>
  <c r="D843" i="79"/>
  <c r="C843" i="79"/>
  <c r="H842" i="79"/>
  <c r="D842" i="79"/>
  <c r="C842" i="79"/>
  <c r="H841" i="79"/>
  <c r="D841" i="79"/>
  <c r="C841" i="79"/>
  <c r="H840" i="79"/>
  <c r="D840" i="79"/>
  <c r="C840" i="79"/>
  <c r="H839" i="79"/>
  <c r="D839" i="79"/>
  <c r="C839" i="79"/>
  <c r="H838" i="79"/>
  <c r="D838" i="79"/>
  <c r="C838" i="79"/>
  <c r="H837" i="79"/>
  <c r="D837" i="79"/>
  <c r="C837" i="79"/>
  <c r="H836" i="79"/>
  <c r="D836" i="79"/>
  <c r="C836" i="79"/>
  <c r="H835" i="79"/>
  <c r="D835" i="79"/>
  <c r="C835" i="79"/>
  <c r="H834" i="79"/>
  <c r="D834" i="79"/>
  <c r="C834" i="79"/>
  <c r="H833" i="79"/>
  <c r="D833" i="79"/>
  <c r="C833" i="79"/>
  <c r="H832" i="79"/>
  <c r="D832" i="79"/>
  <c r="C832" i="79"/>
  <c r="H831" i="79"/>
  <c r="D831" i="79"/>
  <c r="C831" i="79"/>
  <c r="H830" i="79"/>
  <c r="D830" i="79"/>
  <c r="C830" i="79"/>
  <c r="H829" i="79"/>
  <c r="D829" i="79"/>
  <c r="C829" i="79"/>
  <c r="H828" i="79"/>
  <c r="D828" i="79"/>
  <c r="C828" i="79"/>
  <c r="H827" i="79"/>
  <c r="D827" i="79"/>
  <c r="C827" i="79"/>
  <c r="H826" i="79"/>
  <c r="D826" i="79"/>
  <c r="C826" i="79"/>
  <c r="H825" i="79"/>
  <c r="D825" i="79"/>
  <c r="C825" i="79"/>
  <c r="H824" i="79"/>
  <c r="D824" i="79"/>
  <c r="C824" i="79"/>
  <c r="H823" i="79"/>
  <c r="D823" i="79"/>
  <c r="C823" i="79"/>
  <c r="H822" i="79"/>
  <c r="D822" i="79"/>
  <c r="C822" i="79"/>
  <c r="H821" i="79"/>
  <c r="D821" i="79"/>
  <c r="C821" i="79"/>
  <c r="H820" i="79"/>
  <c r="D820" i="79"/>
  <c r="C820" i="79"/>
  <c r="H819" i="79"/>
  <c r="D819" i="79"/>
  <c r="C819" i="79"/>
  <c r="H818" i="79"/>
  <c r="D818" i="79"/>
  <c r="C818" i="79"/>
  <c r="H817" i="79"/>
  <c r="D817" i="79"/>
  <c r="C817" i="79"/>
  <c r="H816" i="79"/>
  <c r="D816" i="79"/>
  <c r="C816" i="79"/>
  <c r="H815" i="79"/>
  <c r="D815" i="79"/>
  <c r="C815" i="79"/>
  <c r="H814" i="79"/>
  <c r="D814" i="79"/>
  <c r="C814" i="79"/>
  <c r="H813" i="79"/>
  <c r="D813" i="79"/>
  <c r="C813" i="79"/>
  <c r="H812" i="79"/>
  <c r="D812" i="79"/>
  <c r="C812" i="79"/>
  <c r="H811" i="79"/>
  <c r="D811" i="79"/>
  <c r="C811" i="79"/>
  <c r="H810" i="79"/>
  <c r="D810" i="79"/>
  <c r="C810" i="79"/>
  <c r="H809" i="79"/>
  <c r="D809" i="79"/>
  <c r="C809" i="79"/>
  <c r="H808" i="79"/>
  <c r="D808" i="79"/>
  <c r="C808" i="79"/>
  <c r="H807" i="79"/>
  <c r="D807" i="79"/>
  <c r="C807" i="79"/>
  <c r="H806" i="79"/>
  <c r="D806" i="79"/>
  <c r="C806" i="79"/>
  <c r="H805" i="79"/>
  <c r="D805" i="79"/>
  <c r="C805" i="79"/>
  <c r="H804" i="79"/>
  <c r="D804" i="79"/>
  <c r="C804" i="79"/>
  <c r="H803" i="79"/>
  <c r="D803" i="79"/>
  <c r="C803" i="79"/>
  <c r="H802" i="79"/>
  <c r="D802" i="79"/>
  <c r="C802" i="79"/>
  <c r="H801" i="79"/>
  <c r="D801" i="79"/>
  <c r="C801" i="79"/>
  <c r="H800" i="79"/>
  <c r="D800" i="79"/>
  <c r="C800" i="79"/>
  <c r="H799" i="79"/>
  <c r="D799" i="79"/>
  <c r="C799" i="79"/>
  <c r="H798" i="79"/>
  <c r="D798" i="79"/>
  <c r="C798" i="79"/>
  <c r="H797" i="79"/>
  <c r="D797" i="79"/>
  <c r="C797" i="79"/>
  <c r="H796" i="79"/>
  <c r="D796" i="79"/>
  <c r="C796" i="79"/>
  <c r="H795" i="79"/>
  <c r="D795" i="79"/>
  <c r="C795" i="79"/>
  <c r="H794" i="79"/>
  <c r="D794" i="79"/>
  <c r="C794" i="79"/>
  <c r="H793" i="79"/>
  <c r="D793" i="79"/>
  <c r="C793" i="79"/>
  <c r="H792" i="79"/>
  <c r="D792" i="79"/>
  <c r="C792" i="79"/>
  <c r="H791" i="79"/>
  <c r="D791" i="79"/>
  <c r="C791" i="79"/>
  <c r="H790" i="79"/>
  <c r="D790" i="79"/>
  <c r="C790" i="79"/>
  <c r="H789" i="79"/>
  <c r="D789" i="79"/>
  <c r="C789" i="79"/>
  <c r="H788" i="79"/>
  <c r="D788" i="79"/>
  <c r="C788" i="79"/>
  <c r="H787" i="79"/>
  <c r="D787" i="79"/>
  <c r="C787" i="79"/>
  <c r="H786" i="79"/>
  <c r="D786" i="79"/>
  <c r="C786" i="79"/>
  <c r="H785" i="79"/>
  <c r="D785" i="79"/>
  <c r="C785" i="79"/>
  <c r="H784" i="79"/>
  <c r="D784" i="79"/>
  <c r="C784" i="79"/>
  <c r="H783" i="79"/>
  <c r="D783" i="79"/>
  <c r="C783" i="79"/>
  <c r="H782" i="79"/>
  <c r="D782" i="79"/>
  <c r="C782" i="79"/>
  <c r="H781" i="79"/>
  <c r="D781" i="79"/>
  <c r="C781" i="79"/>
  <c r="H780" i="79"/>
  <c r="D780" i="79"/>
  <c r="C780" i="79"/>
  <c r="H779" i="79"/>
  <c r="D779" i="79"/>
  <c r="C779" i="79"/>
  <c r="H778" i="79"/>
  <c r="D778" i="79"/>
  <c r="C778" i="79"/>
  <c r="H777" i="79"/>
  <c r="D777" i="79"/>
  <c r="C777" i="79"/>
  <c r="H776" i="79"/>
  <c r="D776" i="79"/>
  <c r="C776" i="79"/>
  <c r="H775" i="79"/>
  <c r="D775" i="79"/>
  <c r="C775" i="79"/>
  <c r="H774" i="79"/>
  <c r="D774" i="79"/>
  <c r="C774" i="79"/>
  <c r="H773" i="79"/>
  <c r="D773" i="79"/>
  <c r="C773" i="79"/>
  <c r="H772" i="79"/>
  <c r="D772" i="79"/>
  <c r="C772" i="79"/>
  <c r="H771" i="79"/>
  <c r="D771" i="79"/>
  <c r="C771" i="79"/>
  <c r="H770" i="79"/>
  <c r="D770" i="79"/>
  <c r="C770" i="79"/>
  <c r="H769" i="79"/>
  <c r="D769" i="79"/>
  <c r="C769" i="79"/>
  <c r="H768" i="79"/>
  <c r="D768" i="79"/>
  <c r="C768" i="79"/>
  <c r="H767" i="79"/>
  <c r="D767" i="79"/>
  <c r="C767" i="79"/>
  <c r="H766" i="79"/>
  <c r="D766" i="79"/>
  <c r="C766" i="79"/>
  <c r="H765" i="79"/>
  <c r="D765" i="79"/>
  <c r="C765" i="79"/>
  <c r="H764" i="79"/>
  <c r="D764" i="79"/>
  <c r="C764" i="79"/>
  <c r="H763" i="79"/>
  <c r="D763" i="79"/>
  <c r="C763" i="79"/>
  <c r="H762" i="79"/>
  <c r="D762" i="79"/>
  <c r="C762" i="79"/>
  <c r="H761" i="79"/>
  <c r="D761" i="79"/>
  <c r="C761" i="79"/>
  <c r="H760" i="79"/>
  <c r="D760" i="79"/>
  <c r="C760" i="79"/>
  <c r="H759" i="79"/>
  <c r="D759" i="79"/>
  <c r="C759" i="79"/>
  <c r="H758" i="79"/>
  <c r="D758" i="79"/>
  <c r="C758" i="79"/>
  <c r="H757" i="79"/>
  <c r="D757" i="79"/>
  <c r="C757" i="79"/>
  <c r="H756" i="79"/>
  <c r="D756" i="79"/>
  <c r="C756" i="79"/>
  <c r="H755" i="79"/>
  <c r="D755" i="79"/>
  <c r="C755" i="79"/>
  <c r="H754" i="79"/>
  <c r="D754" i="79"/>
  <c r="C754" i="79"/>
  <c r="H753" i="79"/>
  <c r="D753" i="79"/>
  <c r="C753" i="79"/>
  <c r="H752" i="79"/>
  <c r="D752" i="79"/>
  <c r="C752" i="79"/>
  <c r="H751" i="79"/>
  <c r="D751" i="79"/>
  <c r="C751" i="79"/>
  <c r="H750" i="79"/>
  <c r="D750" i="79"/>
  <c r="C750" i="79"/>
  <c r="H749" i="79"/>
  <c r="D749" i="79"/>
  <c r="C749" i="79"/>
  <c r="H748" i="79"/>
  <c r="D748" i="79"/>
  <c r="C748" i="79"/>
  <c r="H747" i="79"/>
  <c r="D747" i="79"/>
  <c r="C747" i="79"/>
  <c r="H746" i="79"/>
  <c r="D746" i="79"/>
  <c r="C746" i="79"/>
  <c r="H745" i="79"/>
  <c r="D745" i="79"/>
  <c r="C745" i="79"/>
  <c r="H744" i="79"/>
  <c r="D744" i="79"/>
  <c r="C744" i="79"/>
  <c r="H743" i="79"/>
  <c r="D743" i="79"/>
  <c r="C743" i="79"/>
  <c r="H742" i="79"/>
  <c r="D742" i="79"/>
  <c r="C742" i="79"/>
  <c r="H741" i="79"/>
  <c r="D741" i="79"/>
  <c r="C741" i="79"/>
  <c r="H740" i="79"/>
  <c r="D740" i="79"/>
  <c r="C740" i="79"/>
  <c r="H739" i="79"/>
  <c r="D739" i="79"/>
  <c r="C739" i="79"/>
  <c r="H738" i="79"/>
  <c r="D738" i="79"/>
  <c r="C738" i="79"/>
  <c r="H737" i="79"/>
  <c r="D737" i="79"/>
  <c r="C737" i="79"/>
  <c r="H736" i="79"/>
  <c r="D736" i="79"/>
  <c r="C736" i="79"/>
  <c r="H735" i="79"/>
  <c r="D735" i="79"/>
  <c r="C735" i="79"/>
  <c r="H734" i="79"/>
  <c r="D734" i="79"/>
  <c r="C734" i="79"/>
  <c r="H733" i="79"/>
  <c r="D733" i="79"/>
  <c r="C733" i="79"/>
  <c r="H732" i="79"/>
  <c r="D732" i="79"/>
  <c r="C732" i="79"/>
  <c r="H731" i="79"/>
  <c r="D731" i="79"/>
  <c r="C731" i="79"/>
  <c r="H730" i="79"/>
  <c r="D730" i="79"/>
  <c r="C730" i="79"/>
  <c r="H729" i="79"/>
  <c r="D729" i="79"/>
  <c r="C729" i="79"/>
  <c r="H728" i="79"/>
  <c r="D728" i="79"/>
  <c r="C728" i="79"/>
  <c r="H727" i="79"/>
  <c r="D727" i="79"/>
  <c r="C727" i="79"/>
  <c r="H726" i="79"/>
  <c r="D726" i="79"/>
  <c r="C726" i="79"/>
  <c r="H725" i="79"/>
  <c r="D725" i="79"/>
  <c r="C725" i="79"/>
  <c r="H724" i="79"/>
  <c r="D724" i="79"/>
  <c r="C724" i="79"/>
  <c r="H723" i="79"/>
  <c r="D723" i="79"/>
  <c r="C723" i="79"/>
  <c r="H722" i="79"/>
  <c r="D722" i="79"/>
  <c r="C722" i="79"/>
  <c r="H721" i="79"/>
  <c r="D721" i="79"/>
  <c r="C721" i="79"/>
  <c r="H720" i="79"/>
  <c r="D720" i="79"/>
  <c r="C720" i="79"/>
  <c r="H719" i="79"/>
  <c r="D719" i="79"/>
  <c r="C719" i="79"/>
  <c r="H718" i="79"/>
  <c r="D718" i="79"/>
  <c r="C718" i="79"/>
  <c r="H717" i="79"/>
  <c r="D717" i="79"/>
  <c r="C717" i="79"/>
  <c r="H716" i="79"/>
  <c r="D716" i="79"/>
  <c r="C716" i="79"/>
  <c r="H715" i="79"/>
  <c r="D715" i="79"/>
  <c r="C715" i="79"/>
  <c r="H714" i="79"/>
  <c r="D714" i="79"/>
  <c r="C714" i="79"/>
  <c r="H713" i="79"/>
  <c r="D713" i="79"/>
  <c r="C713" i="79"/>
  <c r="H712" i="79"/>
  <c r="D712" i="79"/>
  <c r="C712" i="79"/>
  <c r="H711" i="79"/>
  <c r="D711" i="79"/>
  <c r="C711" i="79"/>
  <c r="H710" i="79"/>
  <c r="D710" i="79"/>
  <c r="C710" i="79"/>
  <c r="H709" i="79"/>
  <c r="D709" i="79"/>
  <c r="C709" i="79"/>
  <c r="H708" i="79"/>
  <c r="D708" i="79"/>
  <c r="C708" i="79"/>
  <c r="H707" i="79"/>
  <c r="D707" i="79"/>
  <c r="C707" i="79"/>
  <c r="H706" i="79"/>
  <c r="D706" i="79"/>
  <c r="C706" i="79"/>
  <c r="H705" i="79"/>
  <c r="D705" i="79"/>
  <c r="C705" i="79"/>
  <c r="H704" i="79"/>
  <c r="D704" i="79"/>
  <c r="C704" i="79"/>
  <c r="H703" i="79"/>
  <c r="D703" i="79"/>
  <c r="C703" i="79"/>
  <c r="H702" i="79"/>
  <c r="D702" i="79"/>
  <c r="C702" i="79"/>
  <c r="H701" i="79"/>
  <c r="D701" i="79"/>
  <c r="C701" i="79"/>
  <c r="H700" i="79"/>
  <c r="D700" i="79"/>
  <c r="C700" i="79"/>
  <c r="H699" i="79"/>
  <c r="D699" i="79"/>
  <c r="C699" i="79"/>
  <c r="H698" i="79"/>
  <c r="D698" i="79"/>
  <c r="C698" i="79"/>
  <c r="H697" i="79"/>
  <c r="D697" i="79"/>
  <c r="C697" i="79"/>
  <c r="H696" i="79"/>
  <c r="D696" i="79"/>
  <c r="C696" i="79"/>
  <c r="H695" i="79"/>
  <c r="D695" i="79"/>
  <c r="C695" i="79"/>
  <c r="H694" i="79"/>
  <c r="D694" i="79"/>
  <c r="C694" i="79"/>
  <c r="H693" i="79"/>
  <c r="D693" i="79"/>
  <c r="C693" i="79"/>
  <c r="H692" i="79"/>
  <c r="D692" i="79"/>
  <c r="C692" i="79"/>
  <c r="H691" i="79"/>
  <c r="D691" i="79"/>
  <c r="C691" i="79"/>
  <c r="H690" i="79"/>
  <c r="D690" i="79"/>
  <c r="C690" i="79"/>
  <c r="H689" i="79"/>
  <c r="D689" i="79"/>
  <c r="C689" i="79"/>
  <c r="H688" i="79"/>
  <c r="D688" i="79"/>
  <c r="C688" i="79"/>
  <c r="H687" i="79"/>
  <c r="D687" i="79"/>
  <c r="C687" i="79"/>
  <c r="H686" i="79"/>
  <c r="D686" i="79"/>
  <c r="C686" i="79"/>
  <c r="H685" i="79"/>
  <c r="D685" i="79"/>
  <c r="C685" i="79"/>
  <c r="H684" i="79"/>
  <c r="D684" i="79"/>
  <c r="C684" i="79"/>
  <c r="H683" i="79"/>
  <c r="D683" i="79"/>
  <c r="C683" i="79"/>
  <c r="H682" i="79"/>
  <c r="D682" i="79"/>
  <c r="C682" i="79"/>
  <c r="H681" i="79"/>
  <c r="D681" i="79"/>
  <c r="C681" i="79"/>
  <c r="H680" i="79"/>
  <c r="D680" i="79"/>
  <c r="C680" i="79"/>
  <c r="H679" i="79"/>
  <c r="D679" i="79"/>
  <c r="C679" i="79"/>
  <c r="H678" i="79"/>
  <c r="D678" i="79"/>
  <c r="C678" i="79"/>
  <c r="H677" i="79"/>
  <c r="D677" i="79"/>
  <c r="C677" i="79"/>
  <c r="H676" i="79"/>
  <c r="D676" i="79"/>
  <c r="C676" i="79"/>
  <c r="H675" i="79"/>
  <c r="D675" i="79"/>
  <c r="C675" i="79"/>
  <c r="H674" i="79"/>
  <c r="D674" i="79"/>
  <c r="C674" i="79"/>
  <c r="H673" i="79"/>
  <c r="D673" i="79"/>
  <c r="C673" i="79"/>
  <c r="H672" i="79"/>
  <c r="D672" i="79"/>
  <c r="C672" i="79"/>
  <c r="H671" i="79"/>
  <c r="D671" i="79"/>
  <c r="C671" i="79"/>
  <c r="H670" i="79"/>
  <c r="D670" i="79"/>
  <c r="C670" i="79"/>
  <c r="H669" i="79"/>
  <c r="D669" i="79"/>
  <c r="C669" i="79"/>
  <c r="H668" i="79"/>
  <c r="D668" i="79"/>
  <c r="C668" i="79"/>
  <c r="H667" i="79"/>
  <c r="D667" i="79"/>
  <c r="C667" i="79"/>
  <c r="H666" i="79"/>
  <c r="D666" i="79"/>
  <c r="C666" i="79"/>
  <c r="H665" i="79"/>
  <c r="D665" i="79"/>
  <c r="C665" i="79"/>
  <c r="H664" i="79"/>
  <c r="D664" i="79"/>
  <c r="C664" i="79"/>
  <c r="H663" i="79"/>
  <c r="D663" i="79"/>
  <c r="C663" i="79"/>
  <c r="H662" i="79"/>
  <c r="D662" i="79"/>
  <c r="C662" i="79"/>
  <c r="H661" i="79"/>
  <c r="D661" i="79"/>
  <c r="C661" i="79"/>
  <c r="H660" i="79"/>
  <c r="D660" i="79"/>
  <c r="C660" i="79"/>
  <c r="H659" i="79"/>
  <c r="D659" i="79"/>
  <c r="C659" i="79"/>
  <c r="H658" i="79"/>
  <c r="D658" i="79"/>
  <c r="C658" i="79"/>
  <c r="H657" i="79"/>
  <c r="D657" i="79"/>
  <c r="C657" i="79"/>
  <c r="H656" i="79"/>
  <c r="D656" i="79"/>
  <c r="C656" i="79"/>
  <c r="H655" i="79"/>
  <c r="D655" i="79"/>
  <c r="C655" i="79"/>
  <c r="H654" i="79"/>
  <c r="D654" i="79"/>
  <c r="C654" i="79"/>
  <c r="H653" i="79"/>
  <c r="D653" i="79"/>
  <c r="C653" i="79"/>
  <c r="H652" i="79"/>
  <c r="D652" i="79"/>
  <c r="C652" i="79"/>
  <c r="H651" i="79"/>
  <c r="D651" i="79"/>
  <c r="C651" i="79"/>
  <c r="H650" i="79"/>
  <c r="D650" i="79"/>
  <c r="C650" i="79"/>
  <c r="H649" i="79"/>
  <c r="D649" i="79"/>
  <c r="C649" i="79"/>
  <c r="H648" i="79"/>
  <c r="D648" i="79"/>
  <c r="C648" i="79"/>
  <c r="H647" i="79"/>
  <c r="D647" i="79"/>
  <c r="C647" i="79"/>
  <c r="H646" i="79"/>
  <c r="D646" i="79"/>
  <c r="C646" i="79"/>
  <c r="H645" i="79"/>
  <c r="D645" i="79"/>
  <c r="C645" i="79"/>
  <c r="H644" i="79"/>
  <c r="D644" i="79"/>
  <c r="C644" i="79"/>
  <c r="H643" i="79"/>
  <c r="D643" i="79"/>
  <c r="C643" i="79"/>
  <c r="H642" i="79"/>
  <c r="D642" i="79"/>
  <c r="C642" i="79"/>
  <c r="H641" i="79"/>
  <c r="D641" i="79"/>
  <c r="C641" i="79"/>
  <c r="H640" i="79"/>
  <c r="D640" i="79"/>
  <c r="C640" i="79"/>
  <c r="H639" i="79"/>
  <c r="D639" i="79"/>
  <c r="C639" i="79"/>
  <c r="H638" i="79"/>
  <c r="D638" i="79"/>
  <c r="C638" i="79"/>
  <c r="H637" i="79"/>
  <c r="D637" i="79"/>
  <c r="C637" i="79"/>
  <c r="H636" i="79"/>
  <c r="D636" i="79"/>
  <c r="C636" i="79"/>
  <c r="H635" i="79"/>
  <c r="D635" i="79"/>
  <c r="C635" i="79"/>
  <c r="H634" i="79"/>
  <c r="D634" i="79"/>
  <c r="C634" i="79"/>
  <c r="H633" i="79"/>
  <c r="D633" i="79"/>
  <c r="C633" i="79"/>
  <c r="H632" i="79"/>
  <c r="D632" i="79"/>
  <c r="C632" i="79"/>
  <c r="H631" i="79"/>
  <c r="D631" i="79"/>
  <c r="C631" i="79"/>
  <c r="H630" i="79"/>
  <c r="D630" i="79"/>
  <c r="C630" i="79"/>
  <c r="H629" i="79"/>
  <c r="D629" i="79"/>
  <c r="C629" i="79"/>
  <c r="H628" i="79"/>
  <c r="D628" i="79"/>
  <c r="C628" i="79"/>
  <c r="H627" i="79"/>
  <c r="D627" i="79"/>
  <c r="C627" i="79"/>
  <c r="H626" i="79"/>
  <c r="D626" i="79"/>
  <c r="C626" i="79"/>
  <c r="H625" i="79"/>
  <c r="D625" i="79"/>
  <c r="C625" i="79"/>
  <c r="H624" i="79"/>
  <c r="D624" i="79"/>
  <c r="C624" i="79"/>
  <c r="H623" i="79"/>
  <c r="D623" i="79"/>
  <c r="C623" i="79"/>
  <c r="H622" i="79"/>
  <c r="D622" i="79"/>
  <c r="C622" i="79"/>
  <c r="H621" i="79"/>
  <c r="D621" i="79"/>
  <c r="C621" i="79"/>
  <c r="H620" i="79"/>
  <c r="D620" i="79"/>
  <c r="C620" i="79"/>
  <c r="H619" i="79"/>
  <c r="D619" i="79"/>
  <c r="C619" i="79"/>
  <c r="H618" i="79"/>
  <c r="D618" i="79"/>
  <c r="C618" i="79"/>
  <c r="H617" i="79"/>
  <c r="D617" i="79"/>
  <c r="C617" i="79"/>
  <c r="H616" i="79"/>
  <c r="D616" i="79"/>
  <c r="C616" i="79"/>
  <c r="H615" i="79"/>
  <c r="D615" i="79"/>
  <c r="C615" i="79"/>
  <c r="H614" i="79"/>
  <c r="D614" i="79"/>
  <c r="C614" i="79"/>
  <c r="H613" i="79"/>
  <c r="D613" i="79"/>
  <c r="C613" i="79"/>
  <c r="H612" i="79"/>
  <c r="D612" i="79"/>
  <c r="C612" i="79"/>
  <c r="H611" i="79"/>
  <c r="D611" i="79"/>
  <c r="C611" i="79"/>
  <c r="H610" i="79"/>
  <c r="D610" i="79"/>
  <c r="C610" i="79"/>
  <c r="H609" i="79"/>
  <c r="D609" i="79"/>
  <c r="C609" i="79"/>
  <c r="H608" i="79"/>
  <c r="D608" i="79"/>
  <c r="C608" i="79"/>
  <c r="H607" i="79"/>
  <c r="D607" i="79"/>
  <c r="C607" i="79"/>
  <c r="H606" i="79"/>
  <c r="D606" i="79"/>
  <c r="C606" i="79"/>
  <c r="H605" i="79"/>
  <c r="D605" i="79"/>
  <c r="C605" i="79"/>
  <c r="H604" i="79"/>
  <c r="D604" i="79"/>
  <c r="C604" i="79"/>
  <c r="H603" i="79"/>
  <c r="D603" i="79"/>
  <c r="C603" i="79"/>
  <c r="H602" i="79"/>
  <c r="D602" i="79"/>
  <c r="C602" i="79"/>
  <c r="H601" i="79"/>
  <c r="D601" i="79"/>
  <c r="C601" i="79"/>
  <c r="H600" i="79"/>
  <c r="D600" i="79"/>
  <c r="C600" i="79"/>
  <c r="H599" i="79"/>
  <c r="D599" i="79"/>
  <c r="C599" i="79"/>
  <c r="H598" i="79"/>
  <c r="D598" i="79"/>
  <c r="C598" i="79"/>
  <c r="H597" i="79"/>
  <c r="D597" i="79"/>
  <c r="C597" i="79"/>
  <c r="H596" i="79"/>
  <c r="D596" i="79"/>
  <c r="C596" i="79"/>
  <c r="H595" i="79"/>
  <c r="D595" i="79"/>
  <c r="C595" i="79"/>
  <c r="H594" i="79"/>
  <c r="D594" i="79"/>
  <c r="C594" i="79"/>
  <c r="H593" i="79"/>
  <c r="D593" i="79"/>
  <c r="C593" i="79"/>
  <c r="H592" i="79"/>
  <c r="D592" i="79"/>
  <c r="C592" i="79"/>
  <c r="H591" i="79"/>
  <c r="D591" i="79"/>
  <c r="C591" i="79"/>
  <c r="H590" i="79"/>
  <c r="D590" i="79"/>
  <c r="C590" i="79"/>
  <c r="H589" i="79"/>
  <c r="D589" i="79"/>
  <c r="C589" i="79"/>
  <c r="H588" i="79"/>
  <c r="D588" i="79"/>
  <c r="C588" i="79"/>
  <c r="H587" i="79"/>
  <c r="D587" i="79"/>
  <c r="C587" i="79"/>
  <c r="H586" i="79"/>
  <c r="D586" i="79"/>
  <c r="C586" i="79"/>
  <c r="H585" i="79"/>
  <c r="D585" i="79"/>
  <c r="C585" i="79"/>
  <c r="H584" i="79"/>
  <c r="D584" i="79"/>
  <c r="C584" i="79"/>
  <c r="H583" i="79"/>
  <c r="D583" i="79"/>
  <c r="C583" i="79"/>
  <c r="H582" i="79"/>
  <c r="D582" i="79"/>
  <c r="C582" i="79"/>
  <c r="H581" i="79"/>
  <c r="D581" i="79"/>
  <c r="C581" i="79"/>
  <c r="H580" i="79"/>
  <c r="D580" i="79"/>
  <c r="C580" i="79"/>
  <c r="H579" i="79"/>
  <c r="D579" i="79"/>
  <c r="C579" i="79"/>
  <c r="H578" i="79"/>
  <c r="D578" i="79"/>
  <c r="C578" i="79"/>
  <c r="H577" i="79"/>
  <c r="D577" i="79"/>
  <c r="C577" i="79"/>
  <c r="H576" i="79"/>
  <c r="D576" i="79"/>
  <c r="C576" i="79"/>
  <c r="H575" i="79"/>
  <c r="D575" i="79"/>
  <c r="C575" i="79"/>
  <c r="H574" i="79"/>
  <c r="D574" i="79"/>
  <c r="C574" i="79"/>
  <c r="H573" i="79"/>
  <c r="D573" i="79"/>
  <c r="C573" i="79"/>
  <c r="H572" i="79"/>
  <c r="D572" i="79"/>
  <c r="C572" i="79"/>
  <c r="H571" i="79"/>
  <c r="D571" i="79"/>
  <c r="C571" i="79"/>
  <c r="H570" i="79"/>
  <c r="D570" i="79"/>
  <c r="C570" i="79"/>
  <c r="H569" i="79"/>
  <c r="D569" i="79"/>
  <c r="C569" i="79"/>
  <c r="H568" i="79"/>
  <c r="D568" i="79"/>
  <c r="C568" i="79"/>
  <c r="H567" i="79"/>
  <c r="D567" i="79"/>
  <c r="C567" i="79"/>
  <c r="H566" i="79"/>
  <c r="D566" i="79"/>
  <c r="C566" i="79"/>
  <c r="H565" i="79"/>
  <c r="D565" i="79"/>
  <c r="C565" i="79"/>
  <c r="H564" i="79"/>
  <c r="D564" i="79"/>
  <c r="C564" i="79"/>
  <c r="H563" i="79"/>
  <c r="D563" i="79"/>
  <c r="C563" i="79"/>
  <c r="H562" i="79"/>
  <c r="D562" i="79"/>
  <c r="C562" i="79"/>
  <c r="H561" i="79"/>
  <c r="D561" i="79"/>
  <c r="C561" i="79"/>
  <c r="H560" i="79"/>
  <c r="D560" i="79"/>
  <c r="C560" i="79"/>
  <c r="H559" i="79"/>
  <c r="D559" i="79"/>
  <c r="C559" i="79"/>
  <c r="H558" i="79"/>
  <c r="D558" i="79"/>
  <c r="C558" i="79"/>
  <c r="H557" i="79"/>
  <c r="D557" i="79"/>
  <c r="C557" i="79"/>
  <c r="H556" i="79"/>
  <c r="D556" i="79"/>
  <c r="C556" i="79"/>
  <c r="H555" i="79"/>
  <c r="D555" i="79"/>
  <c r="C555" i="79"/>
  <c r="H554" i="79"/>
  <c r="D554" i="79"/>
  <c r="C554" i="79"/>
  <c r="H553" i="79"/>
  <c r="D553" i="79"/>
  <c r="C553" i="79"/>
  <c r="H552" i="79"/>
  <c r="D552" i="79"/>
  <c r="C552" i="79"/>
  <c r="H551" i="79"/>
  <c r="D551" i="79"/>
  <c r="C551" i="79"/>
  <c r="H550" i="79"/>
  <c r="D550" i="79"/>
  <c r="C550" i="79"/>
  <c r="H549" i="79"/>
  <c r="D549" i="79"/>
  <c r="C549" i="79"/>
  <c r="H548" i="79"/>
  <c r="D548" i="79"/>
  <c r="C548" i="79"/>
  <c r="H547" i="79"/>
  <c r="D547" i="79"/>
  <c r="C547" i="79"/>
  <c r="H546" i="79"/>
  <c r="D546" i="79"/>
  <c r="C546" i="79"/>
  <c r="H545" i="79"/>
  <c r="D545" i="79"/>
  <c r="C545" i="79"/>
  <c r="H544" i="79"/>
  <c r="D544" i="79"/>
  <c r="C544" i="79"/>
  <c r="H543" i="79"/>
  <c r="D543" i="79"/>
  <c r="C543" i="79"/>
  <c r="H542" i="79"/>
  <c r="D542" i="79"/>
  <c r="C542" i="79"/>
  <c r="H541" i="79"/>
  <c r="D541" i="79"/>
  <c r="C541" i="79"/>
  <c r="H540" i="79"/>
  <c r="D540" i="79"/>
  <c r="C540" i="79"/>
  <c r="H539" i="79"/>
  <c r="D539" i="79"/>
  <c r="C539" i="79"/>
  <c r="H538" i="79"/>
  <c r="D538" i="79"/>
  <c r="C538" i="79"/>
  <c r="H537" i="79"/>
  <c r="D537" i="79"/>
  <c r="C537" i="79"/>
  <c r="H536" i="79"/>
  <c r="D536" i="79"/>
  <c r="C536" i="79"/>
  <c r="H535" i="79"/>
  <c r="D535" i="79"/>
  <c r="C535" i="79"/>
  <c r="H534" i="79"/>
  <c r="D534" i="79"/>
  <c r="C534" i="79"/>
  <c r="H533" i="79"/>
  <c r="D533" i="79"/>
  <c r="C533" i="79"/>
  <c r="H532" i="79"/>
  <c r="D532" i="79"/>
  <c r="C532" i="79"/>
  <c r="H531" i="79"/>
  <c r="D531" i="79"/>
  <c r="C531" i="79"/>
  <c r="H530" i="79"/>
  <c r="D530" i="79"/>
  <c r="C530" i="79"/>
  <c r="H529" i="79"/>
  <c r="D529" i="79"/>
  <c r="C529" i="79"/>
  <c r="H528" i="79"/>
  <c r="D528" i="79"/>
  <c r="C528" i="79"/>
  <c r="H527" i="79"/>
  <c r="D527" i="79"/>
  <c r="C527" i="79"/>
  <c r="H526" i="79"/>
  <c r="D526" i="79"/>
  <c r="C526" i="79"/>
  <c r="H525" i="79"/>
  <c r="D525" i="79"/>
  <c r="C525" i="79"/>
  <c r="H524" i="79"/>
  <c r="D524" i="79"/>
  <c r="C524" i="79"/>
  <c r="H523" i="79"/>
  <c r="D523" i="79"/>
  <c r="C523" i="79"/>
  <c r="H522" i="79"/>
  <c r="D522" i="79"/>
  <c r="C522" i="79"/>
  <c r="H521" i="79"/>
  <c r="D521" i="79"/>
  <c r="C521" i="79"/>
  <c r="H520" i="79"/>
  <c r="D520" i="79"/>
  <c r="C520" i="79"/>
  <c r="H519" i="79"/>
  <c r="D519" i="79"/>
  <c r="C519" i="79"/>
  <c r="H518" i="79"/>
  <c r="D518" i="79"/>
  <c r="C518" i="79"/>
  <c r="H517" i="79"/>
  <c r="D517" i="79"/>
  <c r="C517" i="79"/>
  <c r="H516" i="79"/>
  <c r="D516" i="79"/>
  <c r="C516" i="79"/>
  <c r="H515" i="79"/>
  <c r="D515" i="79"/>
  <c r="C515" i="79"/>
  <c r="H514" i="79"/>
  <c r="D514" i="79"/>
  <c r="C514" i="79"/>
  <c r="H513" i="79"/>
  <c r="D513" i="79"/>
  <c r="C513" i="79"/>
  <c r="H512" i="79"/>
  <c r="D512" i="79"/>
  <c r="C512" i="79"/>
  <c r="H511" i="79"/>
  <c r="D511" i="79"/>
  <c r="C511" i="79"/>
  <c r="H510" i="79"/>
  <c r="D510" i="79"/>
  <c r="C510" i="79"/>
  <c r="H509" i="79"/>
  <c r="D509" i="79"/>
  <c r="C509" i="79"/>
  <c r="H508" i="79"/>
  <c r="D508" i="79"/>
  <c r="C508" i="79"/>
  <c r="H507" i="79"/>
  <c r="D507" i="79"/>
  <c r="C507" i="79"/>
  <c r="H506" i="79"/>
  <c r="D506" i="79"/>
  <c r="C506" i="79"/>
  <c r="H505" i="79"/>
  <c r="D505" i="79"/>
  <c r="C505" i="79"/>
  <c r="H504" i="79"/>
  <c r="D504" i="79"/>
  <c r="C504" i="79"/>
  <c r="H503" i="79"/>
  <c r="D503" i="79"/>
  <c r="C503" i="79"/>
  <c r="H502" i="79"/>
  <c r="D502" i="79"/>
  <c r="C502" i="79"/>
  <c r="H501" i="79"/>
  <c r="D501" i="79"/>
  <c r="C501" i="79"/>
  <c r="H500" i="79"/>
  <c r="D500" i="79"/>
  <c r="C500" i="79"/>
  <c r="H499" i="79"/>
  <c r="D499" i="79"/>
  <c r="C499" i="79"/>
  <c r="H498" i="79"/>
  <c r="D498" i="79"/>
  <c r="C498" i="79"/>
  <c r="H497" i="79"/>
  <c r="D497" i="79"/>
  <c r="C497" i="79"/>
  <c r="H496" i="79"/>
  <c r="D496" i="79"/>
  <c r="C496" i="79"/>
  <c r="H495" i="79"/>
  <c r="D495" i="79"/>
  <c r="C495" i="79"/>
  <c r="H494" i="79"/>
  <c r="D494" i="79"/>
  <c r="C494" i="79"/>
  <c r="H493" i="79"/>
  <c r="D493" i="79"/>
  <c r="C493" i="79"/>
  <c r="H492" i="79"/>
  <c r="D492" i="79"/>
  <c r="C492" i="79"/>
  <c r="H491" i="79"/>
  <c r="D491" i="79"/>
  <c r="C491" i="79"/>
  <c r="H490" i="79"/>
  <c r="D490" i="79"/>
  <c r="C490" i="79"/>
  <c r="H489" i="79"/>
  <c r="D489" i="79"/>
  <c r="C489" i="79"/>
  <c r="H488" i="79"/>
  <c r="D488" i="79"/>
  <c r="C488" i="79"/>
  <c r="H487" i="79"/>
  <c r="D487" i="79"/>
  <c r="C487" i="79"/>
  <c r="H486" i="79"/>
  <c r="D486" i="79"/>
  <c r="C486" i="79"/>
  <c r="H485" i="79"/>
  <c r="D485" i="79"/>
  <c r="C485" i="79"/>
  <c r="H484" i="79"/>
  <c r="D484" i="79"/>
  <c r="C484" i="79"/>
  <c r="H483" i="79"/>
  <c r="D483" i="79"/>
  <c r="C483" i="79"/>
  <c r="H482" i="79"/>
  <c r="D482" i="79"/>
  <c r="C482" i="79"/>
  <c r="H481" i="79"/>
  <c r="D481" i="79"/>
  <c r="C481" i="79"/>
  <c r="H480" i="79"/>
  <c r="D480" i="79"/>
  <c r="C480" i="79"/>
  <c r="H479" i="79"/>
  <c r="D479" i="79"/>
  <c r="C479" i="79"/>
  <c r="H478" i="79"/>
  <c r="D478" i="79"/>
  <c r="C478" i="79"/>
  <c r="H477" i="79"/>
  <c r="D477" i="79"/>
  <c r="C477" i="79"/>
  <c r="H476" i="79"/>
  <c r="D476" i="79"/>
  <c r="C476" i="79"/>
  <c r="H475" i="79"/>
  <c r="D475" i="79"/>
  <c r="C475" i="79"/>
  <c r="H474" i="79"/>
  <c r="D474" i="79"/>
  <c r="C474" i="79"/>
  <c r="H473" i="79"/>
  <c r="D473" i="79"/>
  <c r="C473" i="79"/>
  <c r="H472" i="79"/>
  <c r="D472" i="79"/>
  <c r="C472" i="79"/>
  <c r="H471" i="79"/>
  <c r="D471" i="79"/>
  <c r="C471" i="79"/>
  <c r="H470" i="79"/>
  <c r="D470" i="79"/>
  <c r="C470" i="79"/>
  <c r="H469" i="79"/>
  <c r="D469" i="79"/>
  <c r="C469" i="79"/>
  <c r="H468" i="79"/>
  <c r="D468" i="79"/>
  <c r="C468" i="79"/>
  <c r="H467" i="79"/>
  <c r="D467" i="79"/>
  <c r="C467" i="79"/>
  <c r="H466" i="79"/>
  <c r="D466" i="79"/>
  <c r="C466" i="79"/>
  <c r="H465" i="79"/>
  <c r="D465" i="79"/>
  <c r="C465" i="79"/>
  <c r="H464" i="79"/>
  <c r="D464" i="79"/>
  <c r="C464" i="79"/>
  <c r="H463" i="79"/>
  <c r="D463" i="79"/>
  <c r="C463" i="79"/>
  <c r="H462" i="79"/>
  <c r="D462" i="79"/>
  <c r="C462" i="79"/>
  <c r="H461" i="79"/>
  <c r="D461" i="79"/>
  <c r="C461" i="79"/>
  <c r="H460" i="79"/>
  <c r="D460" i="79"/>
  <c r="C460" i="79"/>
  <c r="H459" i="79"/>
  <c r="D459" i="79"/>
  <c r="C459" i="79"/>
  <c r="H458" i="79"/>
  <c r="D458" i="79"/>
  <c r="C458" i="79"/>
  <c r="H457" i="79"/>
  <c r="D457" i="79"/>
  <c r="C457" i="79"/>
  <c r="H456" i="79"/>
  <c r="D456" i="79"/>
  <c r="C456" i="79"/>
  <c r="H455" i="79"/>
  <c r="D455" i="79"/>
  <c r="C455" i="79"/>
  <c r="H454" i="79"/>
  <c r="D454" i="79"/>
  <c r="C454" i="79"/>
  <c r="H453" i="79"/>
  <c r="D453" i="79"/>
  <c r="C453" i="79"/>
  <c r="H452" i="79"/>
  <c r="D452" i="79"/>
  <c r="C452" i="79"/>
  <c r="H451" i="79"/>
  <c r="D451" i="79"/>
  <c r="C451" i="79"/>
  <c r="H450" i="79"/>
  <c r="D450" i="79"/>
  <c r="C450" i="79"/>
  <c r="H449" i="79"/>
  <c r="D449" i="79"/>
  <c r="C449" i="79"/>
  <c r="H448" i="79"/>
  <c r="D448" i="79"/>
  <c r="C448" i="79"/>
  <c r="H447" i="79"/>
  <c r="D447" i="79"/>
  <c r="C447" i="79"/>
  <c r="H446" i="79"/>
  <c r="D446" i="79"/>
  <c r="C446" i="79"/>
  <c r="H445" i="79"/>
  <c r="D445" i="79"/>
  <c r="C445" i="79"/>
  <c r="H444" i="79"/>
  <c r="D444" i="79"/>
  <c r="C444" i="79"/>
  <c r="H443" i="79"/>
  <c r="D443" i="79"/>
  <c r="C443" i="79"/>
  <c r="H442" i="79"/>
  <c r="D442" i="79"/>
  <c r="C442" i="79"/>
  <c r="H441" i="79"/>
  <c r="D441" i="79"/>
  <c r="C441" i="79"/>
  <c r="H440" i="79"/>
  <c r="D440" i="79"/>
  <c r="C440" i="79"/>
  <c r="H439" i="79"/>
  <c r="D439" i="79"/>
  <c r="C439" i="79"/>
  <c r="H438" i="79"/>
  <c r="D438" i="79"/>
  <c r="C438" i="79"/>
  <c r="H437" i="79"/>
  <c r="D437" i="79"/>
  <c r="C437" i="79"/>
  <c r="H436" i="79"/>
  <c r="D436" i="79"/>
  <c r="C436" i="79"/>
  <c r="H435" i="79"/>
  <c r="D435" i="79"/>
  <c r="C435" i="79"/>
  <c r="H434" i="79"/>
  <c r="D434" i="79"/>
  <c r="C434" i="79"/>
  <c r="H433" i="79"/>
  <c r="D433" i="79"/>
  <c r="C433" i="79"/>
  <c r="H432" i="79"/>
  <c r="D432" i="79"/>
  <c r="C432" i="79"/>
  <c r="H431" i="79"/>
  <c r="D431" i="79"/>
  <c r="C431" i="79"/>
  <c r="H430" i="79"/>
  <c r="D430" i="79"/>
  <c r="C430" i="79"/>
  <c r="H429" i="79"/>
  <c r="D429" i="79"/>
  <c r="C429" i="79"/>
  <c r="H428" i="79"/>
  <c r="D428" i="79"/>
  <c r="C428" i="79"/>
  <c r="H427" i="79"/>
  <c r="D427" i="79"/>
  <c r="C427" i="79"/>
  <c r="H426" i="79"/>
  <c r="D426" i="79"/>
  <c r="C426" i="79"/>
  <c r="H425" i="79"/>
  <c r="D425" i="79"/>
  <c r="C425" i="79"/>
  <c r="H424" i="79"/>
  <c r="D424" i="79"/>
  <c r="C424" i="79"/>
  <c r="H423" i="79"/>
  <c r="D423" i="79"/>
  <c r="C423" i="79"/>
  <c r="H422" i="79"/>
  <c r="D422" i="79"/>
  <c r="C422" i="79"/>
  <c r="H421" i="79"/>
  <c r="D421" i="79"/>
  <c r="C421" i="79"/>
  <c r="H420" i="79"/>
  <c r="D420" i="79"/>
  <c r="C420" i="79"/>
  <c r="H419" i="79"/>
  <c r="D419" i="79"/>
  <c r="C419" i="79"/>
  <c r="H418" i="79"/>
  <c r="D418" i="79"/>
  <c r="C418" i="79"/>
  <c r="H417" i="79"/>
  <c r="D417" i="79"/>
  <c r="C417" i="79"/>
  <c r="H416" i="79"/>
  <c r="D416" i="79"/>
  <c r="C416" i="79"/>
  <c r="H415" i="79"/>
  <c r="D415" i="79"/>
  <c r="C415" i="79"/>
  <c r="H414" i="79"/>
  <c r="D414" i="79"/>
  <c r="C414" i="79"/>
  <c r="H413" i="79"/>
  <c r="D413" i="79"/>
  <c r="C413" i="79"/>
  <c r="H412" i="79"/>
  <c r="D412" i="79"/>
  <c r="C412" i="79"/>
  <c r="H411" i="79"/>
  <c r="D411" i="79"/>
  <c r="C411" i="79"/>
  <c r="H410" i="79"/>
  <c r="D410" i="79"/>
  <c r="C410" i="79"/>
  <c r="H409" i="79"/>
  <c r="D409" i="79"/>
  <c r="C409" i="79"/>
  <c r="H408" i="79"/>
  <c r="D408" i="79"/>
  <c r="C408" i="79"/>
  <c r="H407" i="79"/>
  <c r="D407" i="79"/>
  <c r="C407" i="79"/>
  <c r="H406" i="79"/>
  <c r="D406" i="79"/>
  <c r="C406" i="79"/>
  <c r="H405" i="79"/>
  <c r="D405" i="79"/>
  <c r="C405" i="79"/>
  <c r="H404" i="79"/>
  <c r="D404" i="79"/>
  <c r="C404" i="79"/>
  <c r="H403" i="79"/>
  <c r="D403" i="79"/>
  <c r="C403" i="79"/>
  <c r="H402" i="79"/>
  <c r="D402" i="79"/>
  <c r="C402" i="79"/>
  <c r="H401" i="79"/>
  <c r="D401" i="79"/>
  <c r="C401" i="79"/>
  <c r="H400" i="79"/>
  <c r="D400" i="79"/>
  <c r="C400" i="79"/>
  <c r="H399" i="79"/>
  <c r="D399" i="79"/>
  <c r="C399" i="79"/>
  <c r="H398" i="79"/>
  <c r="D398" i="79"/>
  <c r="C398" i="79"/>
  <c r="H397" i="79"/>
  <c r="D397" i="79"/>
  <c r="C397" i="79"/>
  <c r="H396" i="79"/>
  <c r="D396" i="79"/>
  <c r="C396" i="79"/>
  <c r="H395" i="79"/>
  <c r="D395" i="79"/>
  <c r="C395" i="79"/>
  <c r="H394" i="79"/>
  <c r="D394" i="79"/>
  <c r="C394" i="79"/>
  <c r="H393" i="79"/>
  <c r="D393" i="79"/>
  <c r="C393" i="79"/>
  <c r="H392" i="79"/>
  <c r="D392" i="79"/>
  <c r="C392" i="79"/>
  <c r="H391" i="79"/>
  <c r="D391" i="79"/>
  <c r="C391" i="79"/>
  <c r="H390" i="79"/>
  <c r="D390" i="79"/>
  <c r="C390" i="79"/>
  <c r="H389" i="79"/>
  <c r="D389" i="79"/>
  <c r="C389" i="79"/>
  <c r="H388" i="79"/>
  <c r="D388" i="79"/>
  <c r="C388" i="79"/>
  <c r="H387" i="79"/>
  <c r="D387" i="79"/>
  <c r="C387" i="79"/>
  <c r="H386" i="79"/>
  <c r="D386" i="79"/>
  <c r="C386" i="79"/>
  <c r="H385" i="79"/>
  <c r="D385" i="79"/>
  <c r="C385" i="79"/>
  <c r="H384" i="79"/>
  <c r="D384" i="79"/>
  <c r="C384" i="79"/>
  <c r="H383" i="79"/>
  <c r="D383" i="79"/>
  <c r="C383" i="79"/>
  <c r="H382" i="79"/>
  <c r="D382" i="79"/>
  <c r="C382" i="79"/>
  <c r="H381" i="79"/>
  <c r="D381" i="79"/>
  <c r="C381" i="79"/>
  <c r="H380" i="79"/>
  <c r="D380" i="79"/>
  <c r="C380" i="79"/>
  <c r="H379" i="79"/>
  <c r="D379" i="79"/>
  <c r="C379" i="79"/>
  <c r="H378" i="79"/>
  <c r="D378" i="79"/>
  <c r="C378" i="79"/>
  <c r="H377" i="79"/>
  <c r="D377" i="79"/>
  <c r="C377" i="79"/>
  <c r="H376" i="79"/>
  <c r="D376" i="79"/>
  <c r="C376" i="79"/>
  <c r="H375" i="79"/>
  <c r="D375" i="79"/>
  <c r="C375" i="79"/>
  <c r="H374" i="79"/>
  <c r="D374" i="79"/>
  <c r="C374" i="79"/>
  <c r="H373" i="79"/>
  <c r="D373" i="79"/>
  <c r="C373" i="79"/>
  <c r="H372" i="79"/>
  <c r="D372" i="79"/>
  <c r="C372" i="79"/>
  <c r="H371" i="79"/>
  <c r="D371" i="79"/>
  <c r="C371" i="79"/>
  <c r="H370" i="79"/>
  <c r="D370" i="79"/>
  <c r="C370" i="79"/>
  <c r="H369" i="79"/>
  <c r="D369" i="79"/>
  <c r="C369" i="79"/>
  <c r="H368" i="79"/>
  <c r="D368" i="79"/>
  <c r="C368" i="79"/>
  <c r="H367" i="79"/>
  <c r="D367" i="79"/>
  <c r="C367" i="79"/>
  <c r="H366" i="79"/>
  <c r="D366" i="79"/>
  <c r="C366" i="79"/>
  <c r="H365" i="79"/>
  <c r="D365" i="79"/>
  <c r="C365" i="79"/>
  <c r="H364" i="79"/>
  <c r="D364" i="79"/>
  <c r="C364" i="79"/>
  <c r="H363" i="79"/>
  <c r="D363" i="79"/>
  <c r="C363" i="79"/>
  <c r="H362" i="79"/>
  <c r="D362" i="79"/>
  <c r="C362" i="79"/>
  <c r="H361" i="79"/>
  <c r="D361" i="79"/>
  <c r="C361" i="79"/>
  <c r="H360" i="79"/>
  <c r="D360" i="79"/>
  <c r="C360" i="79"/>
  <c r="H359" i="79"/>
  <c r="D359" i="79"/>
  <c r="C359" i="79"/>
  <c r="H358" i="79"/>
  <c r="D358" i="79"/>
  <c r="C358" i="79"/>
  <c r="H357" i="79"/>
  <c r="D357" i="79"/>
  <c r="C357" i="79"/>
  <c r="H356" i="79"/>
  <c r="D356" i="79"/>
  <c r="C356" i="79"/>
  <c r="H355" i="79"/>
  <c r="D355" i="79"/>
  <c r="C355" i="79"/>
  <c r="H354" i="79"/>
  <c r="D354" i="79"/>
  <c r="C354" i="79"/>
  <c r="H353" i="79"/>
  <c r="D353" i="79"/>
  <c r="C353" i="79"/>
  <c r="H352" i="79"/>
  <c r="D352" i="79"/>
  <c r="C352" i="79"/>
  <c r="H351" i="79"/>
  <c r="D351" i="79"/>
  <c r="C351" i="79"/>
  <c r="H350" i="79"/>
  <c r="D350" i="79"/>
  <c r="C350" i="79"/>
  <c r="H349" i="79"/>
  <c r="D349" i="79"/>
  <c r="C349" i="79"/>
  <c r="H348" i="79"/>
  <c r="D348" i="79"/>
  <c r="C348" i="79"/>
  <c r="H347" i="79"/>
  <c r="D347" i="79"/>
  <c r="C347" i="79"/>
  <c r="H346" i="79"/>
  <c r="D346" i="79"/>
  <c r="C346" i="79"/>
  <c r="H345" i="79"/>
  <c r="D345" i="79"/>
  <c r="C345" i="79"/>
  <c r="H344" i="79"/>
  <c r="D344" i="79"/>
  <c r="C344" i="79"/>
  <c r="H343" i="79"/>
  <c r="D343" i="79"/>
  <c r="C343" i="79"/>
  <c r="H342" i="79"/>
  <c r="D342" i="79"/>
  <c r="C342" i="79"/>
  <c r="H341" i="79"/>
  <c r="D341" i="79"/>
  <c r="C341" i="79"/>
  <c r="H340" i="79"/>
  <c r="D340" i="79"/>
  <c r="C340" i="79"/>
  <c r="H339" i="79"/>
  <c r="D339" i="79"/>
  <c r="C339" i="79"/>
  <c r="H338" i="79"/>
  <c r="D338" i="79"/>
  <c r="C338" i="79"/>
  <c r="H337" i="79"/>
  <c r="D337" i="79"/>
  <c r="C337" i="79"/>
  <c r="H326" i="79"/>
  <c r="D326" i="79"/>
  <c r="C326" i="79"/>
  <c r="H325" i="79"/>
  <c r="D325" i="79"/>
  <c r="C325" i="79"/>
  <c r="H324" i="79"/>
  <c r="D324" i="79"/>
  <c r="C324" i="79"/>
  <c r="H323" i="79"/>
  <c r="D323" i="79"/>
  <c r="C323" i="79"/>
  <c r="H322" i="79"/>
  <c r="D322" i="79"/>
  <c r="C322" i="79"/>
  <c r="H321" i="79"/>
  <c r="D321" i="79"/>
  <c r="C321" i="79"/>
  <c r="H320" i="79"/>
  <c r="D320" i="79"/>
  <c r="C320" i="79"/>
  <c r="H319" i="79"/>
  <c r="D319" i="79"/>
  <c r="C319" i="79"/>
  <c r="H318" i="79"/>
  <c r="D318" i="79"/>
  <c r="C318" i="79"/>
  <c r="H317" i="79"/>
  <c r="D317" i="79"/>
  <c r="C317" i="79"/>
  <c r="H316" i="79"/>
  <c r="D316" i="79"/>
  <c r="C316" i="79"/>
  <c r="H315" i="79"/>
  <c r="D315" i="79"/>
  <c r="C315" i="79"/>
  <c r="H314" i="79"/>
  <c r="D314" i="79"/>
  <c r="C314" i="79"/>
  <c r="H313" i="79"/>
  <c r="D313" i="79"/>
  <c r="C313" i="79"/>
  <c r="H312" i="79"/>
  <c r="D312" i="79"/>
  <c r="C312" i="79"/>
  <c r="H311" i="79"/>
  <c r="D311" i="79"/>
  <c r="C311" i="79"/>
  <c r="H310" i="79"/>
  <c r="D310" i="79"/>
  <c r="C310" i="79"/>
  <c r="H309" i="79"/>
  <c r="D309" i="79"/>
  <c r="C309" i="79"/>
  <c r="H308" i="79"/>
  <c r="D308" i="79"/>
  <c r="C308" i="79"/>
  <c r="H307" i="79"/>
  <c r="D307" i="79"/>
  <c r="C307" i="79"/>
  <c r="H306" i="79"/>
  <c r="D306" i="79"/>
  <c r="C306" i="79"/>
  <c r="H305" i="79"/>
  <c r="D305" i="79"/>
  <c r="C305" i="79"/>
  <c r="H304" i="79"/>
  <c r="D304" i="79"/>
  <c r="C304" i="79"/>
  <c r="H303" i="79"/>
  <c r="D303" i="79"/>
  <c r="C303" i="79"/>
  <c r="H302" i="79"/>
  <c r="D302" i="79"/>
  <c r="C302" i="79"/>
  <c r="H301" i="79"/>
  <c r="D301" i="79"/>
  <c r="C301" i="79"/>
  <c r="H300" i="79"/>
  <c r="D300" i="79"/>
  <c r="C300" i="79"/>
  <c r="H299" i="79"/>
  <c r="D299" i="79"/>
  <c r="C299" i="79"/>
  <c r="H298" i="79"/>
  <c r="D298" i="79"/>
  <c r="C298" i="79"/>
  <c r="H297" i="79"/>
  <c r="D297" i="79"/>
  <c r="C297" i="79"/>
  <c r="H296" i="79"/>
  <c r="D296" i="79"/>
  <c r="C296" i="79"/>
  <c r="H295" i="79"/>
  <c r="D295" i="79"/>
  <c r="C295" i="79"/>
  <c r="H294" i="79"/>
  <c r="D294" i="79"/>
  <c r="C294" i="79"/>
  <c r="H293" i="79"/>
  <c r="D293" i="79"/>
  <c r="C293" i="79"/>
  <c r="H292" i="79"/>
  <c r="D292" i="79"/>
  <c r="C292" i="79"/>
  <c r="H291" i="79"/>
  <c r="D291" i="79"/>
  <c r="C291" i="79"/>
  <c r="H290" i="79"/>
  <c r="D290" i="79"/>
  <c r="C290" i="79"/>
  <c r="H289" i="79"/>
  <c r="D289" i="79"/>
  <c r="C289" i="79"/>
  <c r="H288" i="79"/>
  <c r="D288" i="79"/>
  <c r="C288" i="79"/>
  <c r="H287" i="79"/>
  <c r="D287" i="79"/>
  <c r="C287" i="79"/>
  <c r="H286" i="79"/>
  <c r="D286" i="79"/>
  <c r="C286" i="79"/>
  <c r="H285" i="79"/>
  <c r="D285" i="79"/>
  <c r="C285" i="79"/>
  <c r="H284" i="79"/>
  <c r="D284" i="79"/>
  <c r="C284" i="79"/>
  <c r="H283" i="79"/>
  <c r="D283" i="79"/>
  <c r="C283" i="79"/>
  <c r="H282" i="79"/>
  <c r="D282" i="79"/>
  <c r="C282" i="79"/>
  <c r="H281" i="79"/>
  <c r="D281" i="79"/>
  <c r="C281" i="79"/>
  <c r="H280" i="79"/>
  <c r="D280" i="79"/>
  <c r="C280" i="79"/>
  <c r="H279" i="79"/>
  <c r="D279" i="79"/>
  <c r="C279" i="79"/>
  <c r="H278" i="79"/>
  <c r="D278" i="79"/>
  <c r="C278" i="79"/>
  <c r="H277" i="79"/>
  <c r="D277" i="79"/>
  <c r="C277" i="79"/>
  <c r="H276" i="79"/>
  <c r="D276" i="79"/>
  <c r="C276" i="79"/>
  <c r="H275" i="79"/>
  <c r="D275" i="79"/>
  <c r="C275" i="79"/>
  <c r="H274" i="79"/>
  <c r="D274" i="79"/>
  <c r="C274" i="79"/>
  <c r="H273" i="79"/>
  <c r="D273" i="79"/>
  <c r="C273" i="79"/>
  <c r="H272" i="79"/>
  <c r="D272" i="79"/>
  <c r="C272" i="79"/>
  <c r="H271" i="79"/>
  <c r="D271" i="79"/>
  <c r="C271" i="79"/>
  <c r="H270" i="79"/>
  <c r="D270" i="79"/>
  <c r="C270" i="79"/>
  <c r="H269" i="79"/>
  <c r="D269" i="79"/>
  <c r="C269" i="79"/>
  <c r="H268" i="79"/>
  <c r="D268" i="79"/>
  <c r="C268" i="79"/>
  <c r="H267" i="79"/>
  <c r="D267" i="79"/>
  <c r="C267" i="79"/>
  <c r="H266" i="79"/>
  <c r="D266" i="79"/>
  <c r="C266" i="79"/>
  <c r="H265" i="79"/>
  <c r="D265" i="79"/>
  <c r="C265" i="79"/>
  <c r="H264" i="79"/>
  <c r="D264" i="79"/>
  <c r="C264" i="79"/>
  <c r="H263" i="79"/>
  <c r="D263" i="79"/>
  <c r="C263" i="79"/>
  <c r="H262" i="79"/>
  <c r="D262" i="79"/>
  <c r="C262" i="79"/>
  <c r="H261" i="79"/>
  <c r="D261" i="79"/>
  <c r="C261" i="79"/>
  <c r="H260" i="79"/>
  <c r="D260" i="79"/>
  <c r="C260" i="79"/>
  <c r="H259" i="79"/>
  <c r="D259" i="79"/>
  <c r="C259" i="79"/>
  <c r="H258" i="79"/>
  <c r="D258" i="79"/>
  <c r="C258" i="79"/>
  <c r="H257" i="79"/>
  <c r="D257" i="79"/>
  <c r="C257" i="79"/>
  <c r="H256" i="79"/>
  <c r="D256" i="79"/>
  <c r="C256" i="79"/>
  <c r="H255" i="79"/>
  <c r="D255" i="79"/>
  <c r="C255" i="79"/>
  <c r="H254" i="79"/>
  <c r="D254" i="79"/>
  <c r="C254" i="79"/>
  <c r="H253" i="79"/>
  <c r="D253" i="79"/>
  <c r="C253" i="79"/>
  <c r="H252" i="79"/>
  <c r="D252" i="79"/>
  <c r="C252" i="79"/>
  <c r="H251" i="79"/>
  <c r="D251" i="79"/>
  <c r="C251" i="79"/>
  <c r="H250" i="79"/>
  <c r="D250" i="79"/>
  <c r="C250" i="79"/>
  <c r="H249" i="79"/>
  <c r="D249" i="79"/>
  <c r="C249" i="79"/>
  <c r="H248" i="79"/>
  <c r="D248" i="79"/>
  <c r="C248" i="79"/>
  <c r="H247" i="79"/>
  <c r="D247" i="79"/>
  <c r="C247" i="79"/>
  <c r="H246" i="79"/>
  <c r="D246" i="79"/>
  <c r="C246" i="79"/>
  <c r="H245" i="79"/>
  <c r="D245" i="79"/>
  <c r="C245" i="79"/>
  <c r="H244" i="79"/>
  <c r="D244" i="79"/>
  <c r="C244" i="79"/>
  <c r="H243" i="79"/>
  <c r="D243" i="79"/>
  <c r="C243" i="79"/>
  <c r="H242" i="79"/>
  <c r="D242" i="79"/>
  <c r="C242" i="79"/>
  <c r="H241" i="79"/>
  <c r="D241" i="79"/>
  <c r="C241" i="79"/>
  <c r="H240" i="79"/>
  <c r="D240" i="79"/>
  <c r="C240" i="79"/>
  <c r="H239" i="79"/>
  <c r="D239" i="79"/>
  <c r="C239" i="79"/>
  <c r="H238" i="79"/>
  <c r="D238" i="79"/>
  <c r="C238" i="79"/>
  <c r="H237" i="79"/>
  <c r="D237" i="79"/>
  <c r="C237" i="79"/>
  <c r="H236" i="79"/>
  <c r="D236" i="79"/>
  <c r="C236" i="79"/>
  <c r="H235" i="79"/>
  <c r="D235" i="79"/>
  <c r="C235" i="79"/>
  <c r="H234" i="79"/>
  <c r="D234" i="79"/>
  <c r="C234" i="79"/>
  <c r="H233" i="79"/>
  <c r="D233" i="79"/>
  <c r="C233" i="79"/>
  <c r="H232" i="79"/>
  <c r="D232" i="79"/>
  <c r="C232" i="79"/>
  <c r="H231" i="79"/>
  <c r="D231" i="79"/>
  <c r="C231" i="79"/>
  <c r="H230" i="79"/>
  <c r="D230" i="79"/>
  <c r="C230" i="79"/>
  <c r="H229" i="79"/>
  <c r="D229" i="79"/>
  <c r="C229" i="79"/>
  <c r="H228" i="79"/>
  <c r="D228" i="79"/>
  <c r="C228" i="79"/>
  <c r="H227" i="79"/>
  <c r="D227" i="79"/>
  <c r="C227" i="79"/>
  <c r="H226" i="79"/>
  <c r="D226" i="79"/>
  <c r="C226" i="79"/>
  <c r="H225" i="79"/>
  <c r="D225" i="79"/>
  <c r="C225" i="79"/>
  <c r="H224" i="79"/>
  <c r="D224" i="79"/>
  <c r="C224" i="79"/>
  <c r="H223" i="79"/>
  <c r="D223" i="79"/>
  <c r="C223" i="79"/>
  <c r="H222" i="79"/>
  <c r="D222" i="79"/>
  <c r="C222" i="79"/>
  <c r="H221" i="79"/>
  <c r="D221" i="79"/>
  <c r="C221" i="79"/>
  <c r="H220" i="79"/>
  <c r="D220" i="79"/>
  <c r="C220" i="79"/>
  <c r="H219" i="79"/>
  <c r="D219" i="79"/>
  <c r="C219" i="79"/>
  <c r="H218" i="79"/>
  <c r="D218" i="79"/>
  <c r="C218" i="79"/>
  <c r="H217" i="79"/>
  <c r="D217" i="79"/>
  <c r="C217" i="79"/>
  <c r="H216" i="79"/>
  <c r="D216" i="79"/>
  <c r="C216" i="79"/>
  <c r="H215" i="79"/>
  <c r="D215" i="79"/>
  <c r="C215" i="79"/>
  <c r="H214" i="79"/>
  <c r="D214" i="79"/>
  <c r="C214" i="79"/>
  <c r="H213" i="79"/>
  <c r="D213" i="79"/>
  <c r="C213" i="79"/>
  <c r="H212" i="79"/>
  <c r="D212" i="79"/>
  <c r="C212" i="79"/>
  <c r="H211" i="79"/>
  <c r="D211" i="79"/>
  <c r="C211" i="79"/>
  <c r="H210" i="79"/>
  <c r="D210" i="79"/>
  <c r="C210" i="79"/>
  <c r="H209" i="79"/>
  <c r="D209" i="79"/>
  <c r="C209" i="79"/>
  <c r="H208" i="79"/>
  <c r="D208" i="79"/>
  <c r="C208" i="79"/>
  <c r="H207" i="79"/>
  <c r="D207" i="79"/>
  <c r="C207" i="79"/>
  <c r="H206" i="79"/>
  <c r="D206" i="79"/>
  <c r="C206" i="79"/>
  <c r="H205" i="79"/>
  <c r="D205" i="79"/>
  <c r="C205" i="79"/>
  <c r="H204" i="79"/>
  <c r="D204" i="79"/>
  <c r="C204" i="79"/>
  <c r="H203" i="79"/>
  <c r="D203" i="79"/>
  <c r="C203" i="79"/>
  <c r="H202" i="79"/>
  <c r="D202" i="79"/>
  <c r="C202" i="79"/>
  <c r="H201" i="79"/>
  <c r="D201" i="79"/>
  <c r="C201" i="79"/>
  <c r="H200" i="79"/>
  <c r="D200" i="79"/>
  <c r="C200" i="79"/>
  <c r="H199" i="79"/>
  <c r="D199" i="79"/>
  <c r="C199" i="79"/>
  <c r="H198" i="79"/>
  <c r="D198" i="79"/>
  <c r="C198" i="79"/>
  <c r="H197" i="79"/>
  <c r="D197" i="79"/>
  <c r="C197" i="79"/>
  <c r="H196" i="79"/>
  <c r="D196" i="79"/>
  <c r="C196" i="79"/>
  <c r="H195" i="79"/>
  <c r="D195" i="79"/>
  <c r="C195" i="79"/>
  <c r="H194" i="79"/>
  <c r="D194" i="79"/>
  <c r="C194" i="79"/>
  <c r="H193" i="79"/>
  <c r="D193" i="79"/>
  <c r="C193" i="79"/>
  <c r="H192" i="79"/>
  <c r="D192" i="79"/>
  <c r="C192" i="79"/>
  <c r="H191" i="79"/>
  <c r="D191" i="79"/>
  <c r="C191" i="79"/>
  <c r="H165" i="79"/>
  <c r="D165" i="79"/>
  <c r="C165" i="79"/>
  <c r="H164" i="79"/>
  <c r="D164" i="79"/>
  <c r="C164" i="79"/>
  <c r="H163" i="79"/>
  <c r="D163" i="79"/>
  <c r="C163" i="79"/>
  <c r="H162" i="79"/>
  <c r="D162" i="79"/>
  <c r="C162" i="79"/>
  <c r="H161" i="79"/>
  <c r="D161" i="79"/>
  <c r="C161" i="79"/>
  <c r="H160" i="79"/>
  <c r="D160" i="79"/>
  <c r="C160" i="79"/>
  <c r="H159" i="79"/>
  <c r="D159" i="79"/>
  <c r="C159" i="79"/>
  <c r="H158" i="79"/>
  <c r="D158" i="79"/>
  <c r="C158" i="79"/>
  <c r="H157" i="79"/>
  <c r="D157" i="79"/>
  <c r="C157" i="79"/>
  <c r="H156" i="79"/>
  <c r="D156" i="79"/>
  <c r="C156" i="79"/>
  <c r="H155" i="79"/>
  <c r="D155" i="79"/>
  <c r="C155" i="79"/>
  <c r="H154" i="79"/>
  <c r="D154" i="79"/>
  <c r="C154" i="79"/>
  <c r="H153" i="79"/>
  <c r="D153" i="79"/>
  <c r="C153" i="79"/>
  <c r="H152" i="79"/>
  <c r="D152" i="79"/>
  <c r="C152" i="79"/>
  <c r="H151" i="79"/>
  <c r="D151" i="79"/>
  <c r="C151" i="79"/>
  <c r="H150" i="79"/>
  <c r="D150" i="79"/>
  <c r="C150" i="79"/>
  <c r="H149" i="79"/>
  <c r="D149" i="79"/>
  <c r="C149" i="79"/>
  <c r="H148" i="79"/>
  <c r="D148" i="79"/>
  <c r="C148" i="79"/>
  <c r="H147" i="79"/>
  <c r="D147" i="79"/>
  <c r="C147" i="79"/>
  <c r="H146" i="79"/>
  <c r="D146" i="79"/>
  <c r="C146" i="79"/>
  <c r="H145" i="79"/>
  <c r="D145" i="79"/>
  <c r="C145" i="79"/>
  <c r="H144" i="79"/>
  <c r="D144" i="79"/>
  <c r="C144" i="79"/>
  <c r="H143" i="79"/>
  <c r="D143" i="79"/>
  <c r="C143" i="79"/>
  <c r="H142" i="79"/>
  <c r="D142" i="79"/>
  <c r="C142" i="79"/>
  <c r="H141" i="79"/>
  <c r="D141" i="79"/>
  <c r="C141" i="79"/>
  <c r="H140" i="79"/>
  <c r="D140" i="79"/>
  <c r="C140" i="79"/>
  <c r="H139" i="79"/>
  <c r="D139" i="79"/>
  <c r="C139" i="79"/>
  <c r="H138" i="79"/>
  <c r="D138" i="79"/>
  <c r="C138" i="79"/>
  <c r="H137" i="79"/>
  <c r="D137" i="79"/>
  <c r="C137" i="79"/>
  <c r="H136" i="79"/>
  <c r="D136" i="79"/>
  <c r="C136" i="79"/>
  <c r="H135" i="79"/>
  <c r="D135" i="79"/>
  <c r="C135" i="79"/>
  <c r="H134" i="79"/>
  <c r="D134" i="79"/>
  <c r="C134" i="79"/>
  <c r="H133" i="79"/>
  <c r="D133" i="79"/>
  <c r="C133" i="79"/>
  <c r="H132" i="79"/>
  <c r="D132" i="79"/>
  <c r="C132" i="79"/>
  <c r="H131" i="79"/>
  <c r="D131" i="79"/>
  <c r="C131" i="79"/>
  <c r="H130" i="79"/>
  <c r="D130" i="79"/>
  <c r="C130" i="79"/>
  <c r="H129" i="79"/>
  <c r="D129" i="79"/>
  <c r="C129" i="79"/>
  <c r="H128" i="79"/>
  <c r="D128" i="79"/>
  <c r="C128" i="79"/>
  <c r="H127" i="79"/>
  <c r="D127" i="79"/>
  <c r="C127" i="79"/>
  <c r="H126" i="79"/>
  <c r="D126" i="79"/>
  <c r="C126" i="79"/>
  <c r="H125" i="79"/>
  <c r="D125" i="79"/>
  <c r="C125" i="79"/>
  <c r="H124" i="79"/>
  <c r="D124" i="79"/>
  <c r="C124" i="79"/>
  <c r="H123" i="79"/>
  <c r="D123" i="79"/>
  <c r="C123" i="79"/>
  <c r="H122" i="79"/>
  <c r="D122" i="79"/>
  <c r="C122" i="79"/>
  <c r="H121" i="79"/>
  <c r="D121" i="79"/>
  <c r="C121" i="79"/>
  <c r="H120" i="79"/>
  <c r="D120" i="79"/>
  <c r="C120" i="79"/>
  <c r="H119" i="79"/>
  <c r="D119" i="79"/>
  <c r="C119" i="79"/>
  <c r="H118" i="79"/>
  <c r="D118" i="79"/>
  <c r="C118" i="79"/>
  <c r="H117" i="79"/>
  <c r="D117" i="79"/>
  <c r="C117" i="79"/>
  <c r="H116" i="79"/>
  <c r="D116" i="79"/>
  <c r="C116" i="79"/>
  <c r="H190" i="79"/>
  <c r="D190" i="79"/>
  <c r="C190" i="79"/>
  <c r="H189" i="79"/>
  <c r="D189" i="79"/>
  <c r="C189" i="79"/>
  <c r="H188" i="79"/>
  <c r="D188" i="79"/>
  <c r="C188" i="79"/>
  <c r="H187" i="79"/>
  <c r="D187" i="79"/>
  <c r="C187" i="79"/>
  <c r="H186" i="79"/>
  <c r="D186" i="79"/>
  <c r="C186" i="79"/>
  <c r="H185" i="79"/>
  <c r="D185" i="79"/>
  <c r="C185" i="79"/>
  <c r="H184" i="79"/>
  <c r="D184" i="79"/>
  <c r="C184" i="79"/>
  <c r="H183" i="79"/>
  <c r="D183" i="79"/>
  <c r="C183" i="79"/>
  <c r="H182" i="79"/>
  <c r="D182" i="79"/>
  <c r="C182" i="79"/>
  <c r="H181" i="79"/>
  <c r="D181" i="79"/>
  <c r="C181" i="79"/>
  <c r="H180" i="79"/>
  <c r="D180" i="79"/>
  <c r="C180" i="79"/>
  <c r="H179" i="79"/>
  <c r="D179" i="79"/>
  <c r="C179" i="79"/>
  <c r="H178" i="79"/>
  <c r="D178" i="79"/>
  <c r="C178" i="79"/>
  <c r="H177" i="79"/>
  <c r="D177" i="79"/>
  <c r="C177" i="79"/>
  <c r="H176" i="79"/>
  <c r="D176" i="79"/>
  <c r="C176" i="79"/>
  <c r="H175" i="79"/>
  <c r="D175" i="79"/>
  <c r="C175" i="79"/>
  <c r="H174" i="79"/>
  <c r="D174" i="79"/>
  <c r="C174" i="79"/>
  <c r="H173" i="79"/>
  <c r="D173" i="79"/>
  <c r="C173" i="79"/>
  <c r="H172" i="79"/>
  <c r="D172" i="79"/>
  <c r="C172" i="79"/>
  <c r="H171" i="79"/>
  <c r="D171" i="79"/>
  <c r="C171" i="79"/>
  <c r="H170" i="79"/>
  <c r="D170" i="79"/>
  <c r="C170" i="79"/>
  <c r="H169" i="79"/>
  <c r="D169" i="79"/>
  <c r="C169" i="79"/>
  <c r="H168" i="79"/>
  <c r="D168" i="79"/>
  <c r="C168" i="79"/>
  <c r="H167" i="79"/>
  <c r="D167" i="79"/>
  <c r="C167" i="79"/>
  <c r="H166" i="79"/>
  <c r="D166" i="79"/>
  <c r="C166" i="79"/>
  <c r="H90" i="79"/>
  <c r="D90" i="79"/>
  <c r="C90" i="79"/>
  <c r="H89" i="79"/>
  <c r="D89" i="79"/>
  <c r="C89" i="79"/>
  <c r="H88" i="79"/>
  <c r="D88" i="79"/>
  <c r="C88" i="79"/>
  <c r="H87" i="79"/>
  <c r="D87" i="79"/>
  <c r="C87" i="79"/>
  <c r="H86" i="79"/>
  <c r="D86" i="79"/>
  <c r="C86" i="79"/>
  <c r="H85" i="79"/>
  <c r="D85" i="79"/>
  <c r="C85" i="79"/>
  <c r="H84" i="79"/>
  <c r="D84" i="79"/>
  <c r="C84" i="79"/>
  <c r="H83" i="79"/>
  <c r="D83" i="79"/>
  <c r="C83" i="79"/>
  <c r="H82" i="79"/>
  <c r="D82" i="79"/>
  <c r="C82" i="79"/>
  <c r="H81" i="79"/>
  <c r="D81" i="79"/>
  <c r="C81" i="79"/>
  <c r="H80" i="79"/>
  <c r="D80" i="79"/>
  <c r="C80" i="79"/>
  <c r="H79" i="79"/>
  <c r="D79" i="79"/>
  <c r="C79" i="79"/>
  <c r="H78" i="79"/>
  <c r="D78" i="79"/>
  <c r="C78" i="79"/>
  <c r="H77" i="79"/>
  <c r="D77" i="79"/>
  <c r="C77" i="79"/>
  <c r="H76" i="79"/>
  <c r="D76" i="79"/>
  <c r="C76" i="79"/>
  <c r="H75" i="79"/>
  <c r="D75" i="79"/>
  <c r="C75" i="79"/>
  <c r="H74" i="79"/>
  <c r="D74" i="79"/>
  <c r="C74" i="79"/>
  <c r="H73" i="79"/>
  <c r="D73" i="79"/>
  <c r="C73" i="79"/>
  <c r="H72" i="79"/>
  <c r="D72" i="79"/>
  <c r="C72" i="79"/>
  <c r="H71" i="79"/>
  <c r="D71" i="79"/>
  <c r="C71" i="79"/>
  <c r="H70" i="79"/>
  <c r="D70" i="79"/>
  <c r="C70" i="79"/>
  <c r="H69" i="79"/>
  <c r="D69" i="79"/>
  <c r="C69" i="79"/>
  <c r="H68" i="79"/>
  <c r="D68" i="79"/>
  <c r="C68" i="79"/>
  <c r="H67" i="79"/>
  <c r="D67" i="79"/>
  <c r="C67" i="79"/>
  <c r="H66" i="79"/>
  <c r="D66" i="79"/>
  <c r="C66" i="79"/>
  <c r="H65" i="79"/>
  <c r="D65" i="79"/>
  <c r="C65" i="79"/>
  <c r="H26" i="79"/>
  <c r="D26" i="79"/>
  <c r="C26" i="79"/>
  <c r="H25" i="79"/>
  <c r="D25" i="79"/>
  <c r="C25" i="79"/>
  <c r="H21" i="79"/>
  <c r="D21" i="79"/>
  <c r="C21" i="79"/>
  <c r="H20" i="79"/>
  <c r="D20" i="79"/>
  <c r="C20" i="79"/>
  <c r="H19" i="79"/>
  <c r="D19" i="79"/>
  <c r="C19" i="79"/>
  <c r="H16" i="79"/>
  <c r="D16" i="79"/>
  <c r="C16" i="79"/>
  <c r="H15" i="79"/>
  <c r="D15" i="79"/>
  <c r="C15" i="79"/>
  <c r="D14" i="79"/>
  <c r="C14" i="79"/>
  <c r="H13" i="79"/>
  <c r="D13" i="79"/>
  <c r="C13" i="79"/>
  <c r="H12" i="79"/>
  <c r="D12" i="79"/>
  <c r="C12" i="79"/>
  <c r="H11" i="79"/>
  <c r="D11" i="79"/>
  <c r="C11" i="79"/>
  <c r="H10" i="79"/>
  <c r="D10" i="79"/>
  <c r="C10" i="79"/>
  <c r="H9" i="79"/>
  <c r="D9" i="79"/>
  <c r="C9" i="79"/>
  <c r="H8" i="79"/>
  <c r="D8" i="79"/>
  <c r="C8" i="79"/>
  <c r="H5" i="79"/>
  <c r="D5" i="79"/>
  <c r="C5" i="79"/>
  <c r="H4" i="79"/>
  <c r="D4" i="79"/>
  <c r="C4" i="79"/>
  <c r="H3" i="79"/>
  <c r="D3" i="79"/>
  <c r="C3" i="79"/>
  <c r="H2" i="79"/>
  <c r="D2" i="79"/>
  <c r="C2" i="79"/>
  <c r="B1924" i="79"/>
  <c r="B1916" i="79"/>
  <c r="B1908" i="79"/>
  <c r="B1896" i="79"/>
  <c r="B1887" i="79"/>
  <c r="B1878" i="79"/>
  <c r="B1870" i="79"/>
  <c r="B1862" i="79"/>
  <c r="B1854" i="79"/>
  <c r="B1712" i="79"/>
  <c r="F8" i="79"/>
  <c r="F9" i="79" s="1"/>
  <c r="B999" i="79" l="1"/>
  <c r="B1707" i="79"/>
  <c r="B1723" i="79"/>
  <c r="B1739" i="79"/>
  <c r="B1755" i="79"/>
  <c r="B1771" i="79"/>
  <c r="B1787" i="79"/>
  <c r="B1803" i="79"/>
  <c r="B1819" i="79"/>
  <c r="B1835" i="79"/>
  <c r="B1652" i="79"/>
  <c r="B367" i="79"/>
  <c r="B519" i="79"/>
  <c r="B623" i="79"/>
  <c r="B695" i="79"/>
  <c r="B759" i="79"/>
  <c r="B903" i="79"/>
  <c r="B919" i="79"/>
  <c r="B967" i="79"/>
  <c r="B975" i="79"/>
  <c r="B983" i="79"/>
  <c r="B991" i="79"/>
  <c r="B1007" i="79"/>
  <c r="B1015" i="79"/>
  <c r="B1023" i="79"/>
  <c r="B1031" i="79"/>
  <c r="B1039" i="79"/>
  <c r="B1047" i="79"/>
  <c r="B1055" i="79"/>
  <c r="B1063" i="79"/>
  <c r="B1071" i="79"/>
  <c r="B1079" i="79"/>
  <c r="B1087" i="79"/>
  <c r="B1095" i="79"/>
  <c r="B1103" i="79"/>
  <c r="B1119" i="79"/>
  <c r="B1135" i="79"/>
  <c r="B1167" i="79"/>
  <c r="B1183" i="79"/>
  <c r="B1199" i="79"/>
  <c r="B1215" i="79"/>
  <c r="B1231" i="79"/>
  <c r="B1247" i="79"/>
  <c r="B1263" i="79"/>
  <c r="B1279" i="79"/>
  <c r="B1295" i="79"/>
  <c r="B1311" i="79"/>
  <c r="B1327" i="79"/>
  <c r="B1343" i="79"/>
  <c r="B1359" i="79"/>
  <c r="B1391" i="79"/>
  <c r="B1407" i="79"/>
  <c r="B1423" i="79"/>
  <c r="B1439" i="79"/>
  <c r="B1455" i="79"/>
  <c r="B1471" i="79"/>
  <c r="B1487" i="79"/>
  <c r="B1503" i="79"/>
  <c r="B1519" i="79"/>
  <c r="B1535" i="79"/>
  <c r="B1551" i="79"/>
  <c r="B1567" i="79"/>
  <c r="B1591" i="79"/>
  <c r="B1599" i="79"/>
  <c r="B1607" i="79"/>
  <c r="B1615" i="79"/>
  <c r="B1623" i="79"/>
  <c r="B1631" i="79"/>
  <c r="B1639" i="79"/>
  <c r="B1647" i="79"/>
  <c r="B1655" i="79"/>
  <c r="B1671" i="79"/>
  <c r="B1679" i="79"/>
  <c r="B1687" i="79"/>
  <c r="B1420" i="79"/>
  <c r="B1428" i="79"/>
  <c r="B1436" i="79"/>
  <c r="B1444" i="79"/>
  <c r="B1452" i="79"/>
  <c r="B1460" i="79"/>
  <c r="B1468" i="79"/>
  <c r="B1476" i="79"/>
  <c r="B1484" i="79"/>
  <c r="B1492" i="79"/>
  <c r="B1500" i="79"/>
  <c r="B639" i="79"/>
  <c r="B671" i="79"/>
  <c r="B388" i="79"/>
  <c r="B404" i="79"/>
  <c r="B540" i="79"/>
  <c r="B572" i="79"/>
  <c r="B604" i="79"/>
  <c r="B620" i="79"/>
  <c r="B636" i="79"/>
  <c r="B644" i="79"/>
  <c r="B676" i="79"/>
  <c r="B692" i="79"/>
  <c r="B708" i="79"/>
  <c r="B716" i="79"/>
  <c r="B724" i="79"/>
  <c r="B740" i="79"/>
  <c r="B756" i="79"/>
  <c r="B764" i="79"/>
  <c r="B780" i="79"/>
  <c r="B788" i="79"/>
  <c r="B804" i="79"/>
  <c r="B836" i="79"/>
  <c r="B844" i="79"/>
  <c r="B868" i="79"/>
  <c r="B884" i="79"/>
  <c r="B900" i="79"/>
  <c r="B908" i="79"/>
  <c r="B916" i="79"/>
  <c r="B924" i="79"/>
  <c r="B940" i="79"/>
  <c r="B956" i="79"/>
  <c r="B972" i="79"/>
  <c r="B988" i="79"/>
  <c r="B1004" i="79"/>
  <c r="B1020" i="79"/>
  <c r="B1036" i="79"/>
  <c r="B1052" i="79"/>
  <c r="B1068" i="79"/>
  <c r="B1084" i="79"/>
  <c r="B1348" i="79"/>
  <c r="B1356" i="79"/>
  <c r="B1364" i="79"/>
  <c r="B1372" i="79"/>
  <c r="B1380" i="79"/>
  <c r="B1388" i="79"/>
  <c r="B1396" i="79"/>
  <c r="B1404" i="79"/>
  <c r="B1412" i="79"/>
  <c r="B407" i="79"/>
  <c r="B743" i="79"/>
  <c r="B1918" i="79"/>
  <c r="B1926" i="79"/>
  <c r="B182" i="79"/>
  <c r="B155" i="79"/>
  <c r="B212" i="79"/>
  <c r="B228" i="79"/>
  <c r="B247" i="79"/>
  <c r="B255" i="79"/>
  <c r="B271" i="79"/>
  <c r="B287" i="79"/>
  <c r="B295" i="79"/>
  <c r="B311" i="79"/>
  <c r="B319" i="79"/>
  <c r="B337" i="79"/>
  <c r="B361" i="79"/>
  <c r="B369" i="79"/>
  <c r="B377" i="79"/>
  <c r="B401" i="79"/>
  <c r="B409" i="79"/>
  <c r="B414" i="79"/>
  <c r="B417" i="79"/>
  <c r="B425" i="79"/>
  <c r="B433" i="79"/>
  <c r="B441" i="79"/>
  <c r="B446" i="79"/>
  <c r="B449" i="79"/>
  <c r="B457" i="79"/>
  <c r="B465" i="79"/>
  <c r="B473" i="79"/>
  <c r="B478" i="79"/>
  <c r="B481" i="79"/>
  <c r="B489" i="79"/>
  <c r="B497" i="79"/>
  <c r="B502" i="79"/>
  <c r="B505" i="79"/>
  <c r="B513" i="79"/>
  <c r="B521" i="79"/>
  <c r="B526" i="79"/>
  <c r="B529" i="79"/>
  <c r="B537" i="79"/>
  <c r="B545" i="79"/>
  <c r="B553" i="79"/>
  <c r="B558" i="79"/>
  <c r="B561" i="79"/>
  <c r="B566" i="79"/>
  <c r="B569" i="79"/>
  <c r="B577" i="79"/>
  <c r="B582" i="79"/>
  <c r="B585" i="79"/>
  <c r="B593" i="79"/>
  <c r="B601" i="79"/>
  <c r="B606" i="79"/>
  <c r="B622" i="79"/>
  <c r="B630" i="79"/>
  <c r="B638" i="79"/>
  <c r="B654" i="79"/>
  <c r="B670" i="79"/>
  <c r="B678" i="79"/>
  <c r="B694" i="79"/>
  <c r="B702" i="79"/>
  <c r="B710" i="79"/>
  <c r="B726" i="79"/>
  <c r="B750" i="79"/>
  <c r="B758" i="79"/>
  <c r="B766" i="79"/>
  <c r="B774" i="79"/>
  <c r="B782" i="79"/>
  <c r="B785" i="79"/>
  <c r="B790" i="79"/>
  <c r="B793" i="79"/>
  <c r="B798" i="79"/>
  <c r="B801" i="79"/>
  <c r="B806" i="79"/>
  <c r="B809" i="79"/>
  <c r="B814" i="79"/>
  <c r="B817" i="79"/>
  <c r="B822" i="79"/>
  <c r="B825" i="79"/>
  <c r="B830" i="79"/>
  <c r="B833" i="79"/>
  <c r="B838" i="79"/>
  <c r="B841" i="79"/>
  <c r="B846" i="79"/>
  <c r="B849" i="79"/>
  <c r="B854" i="79"/>
  <c r="B857" i="79"/>
  <c r="B862" i="79"/>
  <c r="B865" i="79"/>
  <c r="B870" i="79"/>
  <c r="B873" i="79"/>
  <c r="B878" i="79"/>
  <c r="B881" i="79"/>
  <c r="B886" i="79"/>
  <c r="B889" i="79"/>
  <c r="B894" i="79"/>
  <c r="B897" i="79"/>
  <c r="B902" i="79"/>
  <c r="B905" i="79"/>
  <c r="B910" i="79"/>
  <c r="B913" i="79"/>
  <c r="B918" i="79"/>
  <c r="B921" i="79"/>
  <c r="B926" i="79"/>
  <c r="B929" i="79"/>
  <c r="B934" i="79"/>
  <c r="B937" i="79"/>
  <c r="B942" i="79"/>
  <c r="B945" i="79"/>
  <c r="B950" i="79"/>
  <c r="B953" i="79"/>
  <c r="B958" i="79"/>
  <c r="B3" i="79"/>
  <c r="B961" i="79"/>
  <c r="B966" i="79"/>
  <c r="B969" i="79"/>
  <c r="B974" i="79"/>
  <c r="B977" i="79"/>
  <c r="B982" i="79"/>
  <c r="B985" i="79"/>
  <c r="B990" i="79"/>
  <c r="B993" i="79"/>
  <c r="B998" i="79"/>
  <c r="B1001" i="79"/>
  <c r="B1006" i="79"/>
  <c r="B1009" i="79"/>
  <c r="B1014" i="79"/>
  <c r="B1017" i="79"/>
  <c r="B1022" i="79"/>
  <c r="B1025" i="79"/>
  <c r="B1030" i="79"/>
  <c r="B1033" i="79"/>
  <c r="B1038" i="79"/>
  <c r="B1041" i="79"/>
  <c r="B1046" i="79"/>
  <c r="B1049" i="79"/>
  <c r="B1054" i="79"/>
  <c r="B1057" i="79"/>
  <c r="B1062" i="79"/>
  <c r="B1065" i="79"/>
  <c r="B1070" i="79"/>
  <c r="B1073" i="79"/>
  <c r="B1078" i="79"/>
  <c r="B1081" i="79"/>
  <c r="B1086" i="79"/>
  <c r="B1089" i="79"/>
  <c r="B1094" i="79"/>
  <c r="B1102" i="79"/>
  <c r="B1110" i="79"/>
  <c r="B1118" i="79"/>
  <c r="B1126" i="79"/>
  <c r="B1134" i="79"/>
  <c r="B1142" i="79"/>
  <c r="B1150" i="79"/>
  <c r="B1158" i="79"/>
  <c r="B1166" i="79"/>
  <c r="B1174" i="79"/>
  <c r="B1182" i="79"/>
  <c r="B1190" i="79"/>
  <c r="B1198" i="79"/>
  <c r="B1206" i="79"/>
  <c r="B1214" i="79"/>
  <c r="B1222" i="79"/>
  <c r="B1230" i="79"/>
  <c r="B1238" i="79"/>
  <c r="B1246" i="79"/>
  <c r="B1254" i="79"/>
  <c r="B1262" i="79"/>
  <c r="B1270" i="79"/>
  <c r="B1278" i="79"/>
  <c r="B1286" i="79"/>
  <c r="B1294" i="79"/>
  <c r="B1302" i="79"/>
  <c r="B1310" i="79"/>
  <c r="B1318" i="79"/>
  <c r="B1326" i="79"/>
  <c r="B1334" i="79"/>
  <c r="B1342" i="79"/>
  <c r="B1350" i="79"/>
  <c r="B1358" i="79"/>
  <c r="B1366" i="79"/>
  <c r="B1374" i="79"/>
  <c r="B1382" i="79"/>
  <c r="B1390" i="79"/>
  <c r="B1398" i="79"/>
  <c r="B1406" i="79"/>
  <c r="B1414" i="79"/>
  <c r="B1422" i="79"/>
  <c r="B1430" i="79"/>
  <c r="B1438" i="79"/>
  <c r="B1446" i="79"/>
  <c r="B1454" i="79"/>
  <c r="B1462" i="79"/>
  <c r="B1470" i="79"/>
  <c r="B1478" i="79"/>
  <c r="B1486" i="79"/>
  <c r="B1494" i="79"/>
  <c r="B1502" i="79"/>
  <c r="B1508" i="79"/>
  <c r="B1516" i="79"/>
  <c r="B1524" i="79"/>
  <c r="B1532" i="79"/>
  <c r="B1540" i="79"/>
  <c r="B1548" i="79"/>
  <c r="B1556" i="79"/>
  <c r="B1564" i="79"/>
  <c r="B1572" i="79"/>
  <c r="B1580" i="79"/>
  <c r="B1588" i="79"/>
  <c r="B1596" i="79"/>
  <c r="B1604" i="79"/>
  <c r="B1612" i="79"/>
  <c r="B1620" i="79"/>
  <c r="B1628" i="79"/>
  <c r="B1636" i="79"/>
  <c r="B1644" i="79"/>
  <c r="B359" i="79"/>
  <c r="B495" i="79"/>
  <c r="B559" i="79"/>
  <c r="B599" i="79"/>
  <c r="B807" i="79"/>
  <c r="B823" i="79"/>
  <c r="B1097" i="79"/>
  <c r="B1105" i="79"/>
  <c r="B1113" i="79"/>
  <c r="B1121" i="79"/>
  <c r="B1129" i="79"/>
  <c r="B1137" i="79"/>
  <c r="B1145" i="79"/>
  <c r="B1153" i="79"/>
  <c r="B1161" i="79"/>
  <c r="B1169" i="79"/>
  <c r="B1177" i="79"/>
  <c r="B1185" i="79"/>
  <c r="B1193" i="79"/>
  <c r="B1201" i="79"/>
  <c r="B1209" i="79"/>
  <c r="B1217" i="79"/>
  <c r="B1225" i="79"/>
  <c r="B1233" i="79"/>
  <c r="B1241" i="79"/>
  <c r="B1249" i="79"/>
  <c r="B1257" i="79"/>
  <c r="B1265" i="79"/>
  <c r="B1273" i="79"/>
  <c r="B1281" i="79"/>
  <c r="B1289" i="79"/>
  <c r="B1297" i="79"/>
  <c r="B1305" i="79"/>
  <c r="B1313" i="79"/>
  <c r="B1321" i="79"/>
  <c r="B1329" i="79"/>
  <c r="B1337" i="79"/>
  <c r="B1353" i="79"/>
  <c r="B1361" i="79"/>
  <c r="B1369" i="79"/>
  <c r="B1377" i="79"/>
  <c r="B1385" i="79"/>
  <c r="B1393" i="79"/>
  <c r="B1401" i="79"/>
  <c r="B1409" i="79"/>
  <c r="B1417" i="79"/>
  <c r="B1425" i="79"/>
  <c r="B1433" i="79"/>
  <c r="B1441" i="79"/>
  <c r="B1449" i="79"/>
  <c r="B1457" i="79"/>
  <c r="B1465" i="79"/>
  <c r="B1473" i="79"/>
  <c r="B1481" i="79"/>
  <c r="B1489" i="79"/>
  <c r="B1497" i="79"/>
  <c r="B1505" i="79"/>
  <c r="B1660" i="79"/>
  <c r="B1668" i="79"/>
  <c r="B1676" i="79"/>
  <c r="B1684" i="79"/>
  <c r="B1696" i="79"/>
  <c r="B1704" i="79"/>
  <c r="B1720" i="79"/>
  <c r="B1728" i="79"/>
  <c r="B1736" i="79"/>
  <c r="B1744" i="79"/>
  <c r="B1752" i="79"/>
  <c r="B1760" i="79"/>
  <c r="B1768" i="79"/>
  <c r="B1776" i="79"/>
  <c r="B1784" i="79"/>
  <c r="B1792" i="79"/>
  <c r="B1800" i="79"/>
  <c r="B1808" i="79"/>
  <c r="B1816" i="79"/>
  <c r="B1824" i="79"/>
  <c r="B1832" i="79"/>
  <c r="B1840" i="79"/>
  <c r="B1848" i="79"/>
  <c r="B1859" i="79"/>
  <c r="B1867" i="79"/>
  <c r="B1875" i="79"/>
  <c r="B1884" i="79"/>
  <c r="B1893" i="79"/>
  <c r="B1902" i="79"/>
  <c r="B1913" i="79"/>
  <c r="B1921" i="79"/>
  <c r="B1929" i="79"/>
  <c r="B301" i="79"/>
  <c r="B343" i="79"/>
  <c r="B1510" i="79"/>
  <c r="B1513" i="79"/>
  <c r="B1518" i="79"/>
  <c r="B1521" i="79"/>
  <c r="B1526" i="79"/>
  <c r="B1529" i="79"/>
  <c r="B1534" i="79"/>
  <c r="B1537" i="79"/>
  <c r="B1542" i="79"/>
  <c r="B1545" i="79"/>
  <c r="B1550" i="79"/>
  <c r="B1553" i="79"/>
  <c r="B1558" i="79"/>
  <c r="B1561" i="79"/>
  <c r="B1566" i="79"/>
  <c r="B1569" i="79"/>
  <c r="B1574" i="79"/>
  <c r="B1577" i="79"/>
  <c r="B1582" i="79"/>
  <c r="B1585" i="79"/>
  <c r="B1593" i="79"/>
  <c r="B1601" i="79"/>
  <c r="B1609" i="79"/>
  <c r="B1617" i="79"/>
  <c r="B1625" i="79"/>
  <c r="B1630" i="79"/>
  <c r="B1633" i="79"/>
  <c r="B1641" i="79"/>
  <c r="B1649" i="79"/>
  <c r="B1657" i="79"/>
  <c r="B1662" i="79"/>
  <c r="B1665" i="79"/>
  <c r="B1670" i="79"/>
  <c r="B1673" i="79"/>
  <c r="B1678" i="79"/>
  <c r="B1681" i="79"/>
  <c r="B1686" i="79"/>
  <c r="B1698" i="79"/>
  <c r="B1701" i="79"/>
  <c r="B1706" i="79"/>
  <c r="B1709" i="79"/>
  <c r="B1714" i="79"/>
  <c r="B1717" i="79"/>
  <c r="B1722" i="79"/>
  <c r="B1725" i="79"/>
  <c r="B1730" i="79"/>
  <c r="B1733" i="79"/>
  <c r="B1738" i="79"/>
  <c r="B1741" i="79"/>
  <c r="B1749" i="79"/>
  <c r="B1757" i="79"/>
  <c r="B1765" i="79"/>
  <c r="B1770" i="79"/>
  <c r="B1773" i="79"/>
  <c r="B1781" i="79"/>
  <c r="B1786" i="79"/>
  <c r="B1789" i="79"/>
  <c r="B1794" i="79"/>
  <c r="B1797" i="79"/>
  <c r="B1802" i="79"/>
  <c r="B1805" i="79"/>
  <c r="B1810" i="79"/>
  <c r="B1813" i="79"/>
  <c r="B1821" i="79"/>
  <c r="B1829" i="79"/>
  <c r="B1837" i="79"/>
  <c r="B1842" i="79"/>
  <c r="B1845" i="79"/>
  <c r="B1850" i="79"/>
  <c r="B1856" i="79"/>
  <c r="B1861" i="79"/>
  <c r="B1864" i="79"/>
  <c r="B1869" i="79"/>
  <c r="B1872" i="79"/>
  <c r="B1877" i="79"/>
  <c r="B1881" i="79"/>
  <c r="B1886" i="79"/>
  <c r="B1889" i="79"/>
  <c r="B1895" i="79"/>
  <c r="B1898" i="79"/>
  <c r="B1907" i="79"/>
  <c r="B1910" i="79"/>
  <c r="B1915" i="79"/>
  <c r="B1923" i="79"/>
  <c r="D24" i="76"/>
  <c r="B16" i="79"/>
  <c r="B75" i="79"/>
  <c r="B83" i="79"/>
  <c r="B190" i="79"/>
  <c r="B131" i="79"/>
  <c r="B163" i="79"/>
  <c r="D18" i="76"/>
  <c r="B219" i="79"/>
  <c r="B227" i="79"/>
  <c r="B232" i="79"/>
  <c r="B235" i="79"/>
  <c r="B1892" i="79"/>
  <c r="B243" i="79"/>
  <c r="B426" i="79"/>
  <c r="B434" i="79"/>
  <c r="B442" i="79"/>
  <c r="B450" i="79"/>
  <c r="B458" i="79"/>
  <c r="B466" i="79"/>
  <c r="B474" i="79"/>
  <c r="B482" i="79"/>
  <c r="B490" i="79"/>
  <c r="B498" i="79"/>
  <c r="B506" i="79"/>
  <c r="B514" i="79"/>
  <c r="B522" i="79"/>
  <c r="B530" i="79"/>
  <c r="B538" i="79"/>
  <c r="B546" i="79"/>
  <c r="B554" i="79"/>
  <c r="B562" i="79"/>
  <c r="B570" i="79"/>
  <c r="B578" i="79"/>
  <c r="B586" i="79"/>
  <c r="B594" i="79"/>
  <c r="B602" i="79"/>
  <c r="B610" i="79"/>
  <c r="B618" i="79"/>
  <c r="B634" i="79"/>
  <c r="B650" i="79"/>
  <c r="B658" i="79"/>
  <c r="B666" i="79"/>
  <c r="B674" i="79"/>
  <c r="B682" i="79"/>
  <c r="B690" i="79"/>
  <c r="B698" i="79"/>
  <c r="B714" i="79"/>
  <c r="B722" i="79"/>
  <c r="B730" i="79"/>
  <c r="B738" i="79"/>
  <c r="B236" i="79"/>
  <c r="B422" i="79"/>
  <c r="B430" i="79"/>
  <c r="B438" i="79"/>
  <c r="B454" i="79"/>
  <c r="B462" i="79"/>
  <c r="B470" i="79"/>
  <c r="B486" i="79"/>
  <c r="B494" i="79"/>
  <c r="B510" i="79"/>
  <c r="B518" i="79"/>
  <c r="B534" i="79"/>
  <c r="B542" i="79"/>
  <c r="B550" i="79"/>
  <c r="B574" i="79"/>
  <c r="B590" i="79"/>
  <c r="B598" i="79"/>
  <c r="B614" i="79"/>
  <c r="B646" i="79"/>
  <c r="B662" i="79"/>
  <c r="B686" i="79"/>
  <c r="B718" i="79"/>
  <c r="B746" i="79"/>
  <c r="B762" i="79"/>
  <c r="B778" i="79"/>
  <c r="B786" i="79"/>
  <c r="B794" i="79"/>
  <c r="B802" i="79"/>
  <c r="B810" i="79"/>
  <c r="B818" i="79"/>
  <c r="B826" i="79"/>
  <c r="B834" i="79"/>
  <c r="B842" i="79"/>
  <c r="B850" i="79"/>
  <c r="B251" i="79"/>
  <c r="B259" i="79"/>
  <c r="B267" i="79"/>
  <c r="B275" i="79"/>
  <c r="B283" i="79"/>
  <c r="B291" i="79"/>
  <c r="B299" i="79"/>
  <c r="B307" i="79"/>
  <c r="B315" i="79"/>
  <c r="B323" i="79"/>
  <c r="B341" i="79"/>
  <c r="B349" i="79"/>
  <c r="B357" i="79"/>
  <c r="B365" i="79"/>
  <c r="B373" i="79"/>
  <c r="B381" i="79"/>
  <c r="B389" i="79"/>
  <c r="B397" i="79"/>
  <c r="B405" i="79"/>
  <c r="B413" i="79"/>
  <c r="B421" i="79"/>
  <c r="B429" i="79"/>
  <c r="B437" i="79"/>
  <c r="B445" i="79"/>
  <c r="B453" i="79"/>
  <c r="B461" i="79"/>
  <c r="B469" i="79"/>
  <c r="B477" i="79"/>
  <c r="B485" i="79"/>
  <c r="B493" i="79"/>
  <c r="B501" i="79"/>
  <c r="B509" i="79"/>
  <c r="B517" i="79"/>
  <c r="B525" i="79"/>
  <c r="B533" i="79"/>
  <c r="B541" i="79"/>
  <c r="B549" i="79"/>
  <c r="B557" i="79"/>
  <c r="B565" i="79"/>
  <c r="B573" i="79"/>
  <c r="B581" i="79"/>
  <c r="B589" i="79"/>
  <c r="B597" i="79"/>
  <c r="B605" i="79"/>
  <c r="B613" i="79"/>
  <c r="B621" i="79"/>
  <c r="B629" i="79"/>
  <c r="B637" i="79"/>
  <c r="B645" i="79"/>
  <c r="B653" i="79"/>
  <c r="B661" i="79"/>
  <c r="B669" i="79"/>
  <c r="B677" i="79"/>
  <c r="B685" i="79"/>
  <c r="B693" i="79"/>
  <c r="B701" i="79"/>
  <c r="B709" i="79"/>
  <c r="B717" i="79"/>
  <c r="B725" i="79"/>
  <c r="B733" i="79"/>
  <c r="B741" i="79"/>
  <c r="B837" i="79"/>
  <c r="B845" i="79"/>
  <c r="B853" i="79"/>
  <c r="B861" i="79"/>
  <c r="B869" i="79"/>
  <c r="B877" i="79"/>
  <c r="B885" i="79"/>
  <c r="B893" i="79"/>
  <c r="B901" i="79"/>
  <c r="B909" i="79"/>
  <c r="B917" i="79"/>
  <c r="B925" i="79"/>
  <c r="B933" i="79"/>
  <c r="B941" i="79"/>
  <c r="B949" i="79"/>
  <c r="B957" i="79"/>
  <c r="B965" i="79"/>
  <c r="B222" i="79"/>
  <c r="B734" i="79"/>
  <c r="B26" i="79"/>
  <c r="B72" i="79"/>
  <c r="B80" i="79"/>
  <c r="B88" i="79"/>
  <c r="B171" i="79"/>
  <c r="B179" i="79"/>
  <c r="B128" i="79"/>
  <c r="B136" i="79"/>
  <c r="B152" i="79"/>
  <c r="B193" i="79"/>
  <c r="B201" i="79"/>
  <c r="B233" i="79"/>
  <c r="B241" i="79"/>
  <c r="B249" i="79"/>
  <c r="B257" i="79"/>
  <c r="B265" i="79"/>
  <c r="B273" i="79"/>
  <c r="B281" i="79"/>
  <c r="B289" i="79"/>
  <c r="B297" i="79"/>
  <c r="B305" i="79"/>
  <c r="B313" i="79"/>
  <c r="B321" i="79"/>
  <c r="B339" i="79"/>
  <c r="B347" i="79"/>
  <c r="B355" i="79"/>
  <c r="B363" i="79"/>
  <c r="B371" i="79"/>
  <c r="B379" i="79"/>
  <c r="B387" i="79"/>
  <c r="B395" i="79"/>
  <c r="B403" i="79"/>
  <c r="B427" i="79"/>
  <c r="B435" i="79"/>
  <c r="B443" i="79"/>
  <c r="B451" i="79"/>
  <c r="B459" i="79"/>
  <c r="B467" i="79"/>
  <c r="B475" i="79"/>
  <c r="B218" i="79"/>
  <c r="B221" i="79"/>
  <c r="B226" i="79"/>
  <c r="B229" i="79"/>
  <c r="B293" i="79"/>
  <c r="B298" i="79"/>
  <c r="B309" i="79"/>
  <c r="B749" i="79"/>
  <c r="B757" i="79"/>
  <c r="B765" i="79"/>
  <c r="B773" i="79"/>
  <c r="B781" i="79"/>
  <c r="B789" i="79"/>
  <c r="B797" i="79"/>
  <c r="B805" i="79"/>
  <c r="B813" i="79"/>
  <c r="B821" i="79"/>
  <c r="B829" i="79"/>
  <c r="B483" i="79"/>
  <c r="B491" i="79"/>
  <c r="B499" i="79"/>
  <c r="B507" i="79"/>
  <c r="B515" i="79"/>
  <c r="B523" i="79"/>
  <c r="B531" i="79"/>
  <c r="B539" i="79"/>
  <c r="B547" i="79"/>
  <c r="B555" i="79"/>
  <c r="B563" i="79"/>
  <c r="B571" i="79"/>
  <c r="B579" i="79"/>
  <c r="B587" i="79"/>
  <c r="B595" i="79"/>
  <c r="B603" i="79"/>
  <c r="B611" i="79"/>
  <c r="B619" i="79"/>
  <c r="B627" i="79"/>
  <c r="B635" i="79"/>
  <c r="B643" i="79"/>
  <c r="B651" i="79"/>
  <c r="B659" i="79"/>
  <c r="B667" i="79"/>
  <c r="B675" i="79"/>
  <c r="B683" i="79"/>
  <c r="B691" i="79"/>
  <c r="B699" i="79"/>
  <c r="B707" i="79"/>
  <c r="B715" i="79"/>
  <c r="B723" i="79"/>
  <c r="B731" i="79"/>
  <c r="B739" i="79"/>
  <c r="B747" i="79"/>
  <c r="B755" i="79"/>
  <c r="B763" i="79"/>
  <c r="B771" i="79"/>
  <c r="B779" i="79"/>
  <c r="B787" i="79"/>
  <c r="B795" i="79"/>
  <c r="B803" i="79"/>
  <c r="B811" i="79"/>
  <c r="B819" i="79"/>
  <c r="B827" i="79"/>
  <c r="B843" i="79"/>
  <c r="B899" i="79"/>
  <c r="B931" i="79"/>
  <c r="B963" i="79"/>
  <c r="B971" i="79"/>
  <c r="B987" i="79"/>
  <c r="B1019" i="79"/>
  <c r="B1027" i="79"/>
  <c r="B1035" i="79"/>
  <c r="B1043" i="79"/>
  <c r="B1051" i="79"/>
  <c r="B1059" i="79"/>
  <c r="B1067" i="79"/>
  <c r="B1083" i="79"/>
  <c r="B1091" i="79"/>
  <c r="B1099" i="79"/>
  <c r="B1107" i="79"/>
  <c r="B1115" i="79"/>
  <c r="B1123" i="79"/>
  <c r="B1131" i="79"/>
  <c r="B1139" i="79"/>
  <c r="B1147" i="79"/>
  <c r="B1155" i="79"/>
  <c r="B1163" i="79"/>
  <c r="B1171" i="79"/>
  <c r="B1179" i="79"/>
  <c r="B1187" i="79"/>
  <c r="B1195" i="79"/>
  <c r="B1203" i="79"/>
  <c r="B1211" i="79"/>
  <c r="B1219" i="79"/>
  <c r="B1227" i="79"/>
  <c r="B1235" i="79"/>
  <c r="B1243" i="79"/>
  <c r="B1251" i="79"/>
  <c r="B1259" i="79"/>
  <c r="B1267" i="79"/>
  <c r="B1275" i="79"/>
  <c r="B1283" i="79"/>
  <c r="B1291" i="79"/>
  <c r="B1299" i="79"/>
  <c r="B317" i="79"/>
  <c r="B325" i="79"/>
  <c r="B340" i="79"/>
  <c r="B348" i="79"/>
  <c r="B380" i="79"/>
  <c r="B399" i="79"/>
  <c r="B412" i="79"/>
  <c r="B420" i="79"/>
  <c r="B428" i="79"/>
  <c r="B460" i="79"/>
  <c r="B524" i="79"/>
  <c r="B556" i="79"/>
  <c r="B588" i="79"/>
  <c r="B612" i="79"/>
  <c r="B628" i="79"/>
  <c r="B652" i="79"/>
  <c r="B660" i="79"/>
  <c r="B668" i="79"/>
  <c r="B742" i="79"/>
  <c r="B1307" i="79"/>
  <c r="B20" i="79"/>
  <c r="B69" i="79"/>
  <c r="B77" i="79"/>
  <c r="B85" i="79"/>
  <c r="B168" i="79"/>
  <c r="B176" i="79"/>
  <c r="B184" i="79"/>
  <c r="B117" i="79"/>
  <c r="B125" i="79"/>
  <c r="B133" i="79"/>
  <c r="B141" i="79"/>
  <c r="B149" i="79"/>
  <c r="B157" i="79"/>
  <c r="B165" i="79"/>
  <c r="B198" i="79"/>
  <c r="B206" i="79"/>
  <c r="B214" i="79"/>
  <c r="B4" i="79"/>
  <c r="B14" i="79"/>
  <c r="B19" i="79"/>
  <c r="B25" i="79"/>
  <c r="B68" i="79"/>
  <c r="B71" i="79"/>
  <c r="B76" i="79"/>
  <c r="B79" i="79"/>
  <c r="B84" i="79"/>
  <c r="B87" i="79"/>
  <c r="B167" i="79"/>
  <c r="B170" i="79"/>
  <c r="B175" i="79"/>
  <c r="B178" i="79"/>
  <c r="B183" i="79"/>
  <c r="B186" i="79"/>
  <c r="B116" i="79"/>
  <c r="B119" i="79"/>
  <c r="B124" i="79"/>
  <c r="B127" i="79"/>
  <c r="B132" i="79"/>
  <c r="B135" i="79"/>
  <c r="B140" i="79"/>
  <c r="B143" i="79"/>
  <c r="B148" i="79"/>
  <c r="B151" i="79"/>
  <c r="B156" i="79"/>
  <c r="B159" i="79"/>
  <c r="B164" i="79"/>
  <c r="B192" i="79"/>
  <c r="B197" i="79"/>
  <c r="B200" i="79"/>
  <c r="B205" i="79"/>
  <c r="B208" i="79"/>
  <c r="B213" i="79"/>
  <c r="B423" i="79"/>
  <c r="B455" i="79"/>
  <c r="B511" i="79"/>
  <c r="B89" i="79"/>
  <c r="B177" i="79"/>
  <c r="B134" i="79"/>
  <c r="B150" i="79"/>
  <c r="B161" i="79"/>
  <c r="B207" i="79"/>
  <c r="B684" i="79"/>
  <c r="B700" i="79"/>
  <c r="B732" i="79"/>
  <c r="B463" i="79"/>
  <c r="B503" i="79"/>
  <c r="B535" i="79"/>
  <c r="B543" i="79"/>
  <c r="B567" i="79"/>
  <c r="B591" i="79"/>
  <c r="B607" i="79"/>
  <c r="B615" i="79"/>
  <c r="B631" i="79"/>
  <c r="B679" i="79"/>
  <c r="B687" i="79"/>
  <c r="B703" i="79"/>
  <c r="B727" i="79"/>
  <c r="B735" i="79"/>
  <c r="B751" i="79"/>
  <c r="B767" i="79"/>
  <c r="B791" i="79"/>
  <c r="B911" i="79"/>
  <c r="B935" i="79"/>
  <c r="B943" i="79"/>
  <c r="B951" i="79"/>
  <c r="B1111" i="79"/>
  <c r="B188" i="79"/>
  <c r="B137" i="79"/>
  <c r="B65" i="79"/>
  <c r="B81" i="79"/>
  <c r="B180" i="79"/>
  <c r="B129" i="79"/>
  <c r="B153" i="79"/>
  <c r="B202" i="79"/>
  <c r="B210" i="79"/>
  <c r="B245" i="79"/>
  <c r="B253" i="79"/>
  <c r="B269" i="79"/>
  <c r="B285" i="79"/>
  <c r="B858" i="79"/>
  <c r="B866" i="79"/>
  <c r="B874" i="79"/>
  <c r="B882" i="79"/>
  <c r="B890" i="79"/>
  <c r="B898" i="79"/>
  <c r="B906" i="79"/>
  <c r="B914" i="79"/>
  <c r="B922" i="79"/>
  <c r="B930" i="79"/>
  <c r="B938" i="79"/>
  <c r="B946" i="79"/>
  <c r="B954" i="79"/>
  <c r="B962" i="79"/>
  <c r="B970" i="79"/>
  <c r="B973" i="79"/>
  <c r="B978" i="79"/>
  <c r="B981" i="79"/>
  <c r="B986" i="79"/>
  <c r="B989" i="79"/>
  <c r="B994" i="79"/>
  <c r="B997" i="79"/>
  <c r="B1002" i="79"/>
  <c r="B1005" i="79"/>
  <c r="B1010" i="79"/>
  <c r="B1013" i="79"/>
  <c r="B1018" i="79"/>
  <c r="B1021" i="79"/>
  <c r="B1026" i="79"/>
  <c r="B1029" i="79"/>
  <c r="B1034" i="79"/>
  <c r="B1037" i="79"/>
  <c r="B1042" i="79"/>
  <c r="B1045" i="79"/>
  <c r="B1050" i="79"/>
  <c r="B1053" i="79"/>
  <c r="B1058" i="79"/>
  <c r="B1061" i="79"/>
  <c r="B1066" i="79"/>
  <c r="B1069" i="79"/>
  <c r="B1074" i="79"/>
  <c r="B1077" i="79"/>
  <c r="B1085" i="79"/>
  <c r="B1090" i="79"/>
  <c r="B1093" i="79"/>
  <c r="B1101" i="79"/>
  <c r="B1106" i="79"/>
  <c r="B1109" i="79"/>
  <c r="B1117" i="79"/>
  <c r="B1122" i="79"/>
  <c r="B1125" i="79"/>
  <c r="B1133" i="79"/>
  <c r="B1138" i="79"/>
  <c r="B1141" i="79"/>
  <c r="B1149" i="79"/>
  <c r="B1154" i="79"/>
  <c r="B1157" i="79"/>
  <c r="B1165" i="79"/>
  <c r="B1170" i="79"/>
  <c r="B1173" i="79"/>
  <c r="B1178" i="79"/>
  <c r="B1181" i="79"/>
  <c r="B1186" i="79"/>
  <c r="B1189" i="79"/>
  <c r="B1197" i="79"/>
  <c r="B1202" i="79"/>
  <c r="B1205" i="79"/>
  <c r="B1213" i="79"/>
  <c r="B1218" i="79"/>
  <c r="B1221" i="79"/>
  <c r="B1226" i="79"/>
  <c r="B1229" i="79"/>
  <c r="B1234" i="79"/>
  <c r="B1237" i="79"/>
  <c r="B1242" i="79"/>
  <c r="B1245" i="79"/>
  <c r="B1250" i="79"/>
  <c r="B1253" i="79"/>
  <c r="B1258" i="79"/>
  <c r="B1261" i="79"/>
  <c r="B1266" i="79"/>
  <c r="B1269" i="79"/>
  <c r="B1274" i="79"/>
  <c r="B1277" i="79"/>
  <c r="B1282" i="79"/>
  <c r="B1285" i="79"/>
  <c r="B1290" i="79"/>
  <c r="B1293" i="79"/>
  <c r="B1298" i="79"/>
  <c r="B1301" i="79"/>
  <c r="B1306" i="79"/>
  <c r="B1309" i="79"/>
  <c r="B1314" i="79"/>
  <c r="B1317" i="79"/>
  <c r="B1322" i="79"/>
  <c r="B1325" i="79"/>
  <c r="B1330" i="79"/>
  <c r="B1333" i="79"/>
  <c r="B1338" i="79"/>
  <c r="B1341" i="79"/>
  <c r="B1346" i="79"/>
  <c r="B1349" i="79"/>
  <c r="B1354" i="79"/>
  <c r="B1357" i="79"/>
  <c r="B1362" i="79"/>
  <c r="B1365" i="79"/>
  <c r="B1370" i="79"/>
  <c r="B1373" i="79"/>
  <c r="B1378" i="79"/>
  <c r="B1381" i="79"/>
  <c r="B1386" i="79"/>
  <c r="B1389" i="79"/>
  <c r="B1394" i="79"/>
  <c r="B1397" i="79"/>
  <c r="B1402" i="79"/>
  <c r="B1405" i="79"/>
  <c r="B1410" i="79"/>
  <c r="B1413" i="79"/>
  <c r="B1418" i="79"/>
  <c r="B1421" i="79"/>
  <c r="B1426" i="79"/>
  <c r="B1429" i="79"/>
  <c r="B1434" i="79"/>
  <c r="B1437" i="79"/>
  <c r="B1442" i="79"/>
  <c r="B1445" i="79"/>
  <c r="B1450" i="79"/>
  <c r="B1453" i="79"/>
  <c r="B1458" i="79"/>
  <c r="B1461" i="79"/>
  <c r="B1466" i="79"/>
  <c r="B1469" i="79"/>
  <c r="B1474" i="79"/>
  <c r="B1477" i="79"/>
  <c r="B1482" i="79"/>
  <c r="B1485" i="79"/>
  <c r="B1490" i="79"/>
  <c r="B1493" i="79"/>
  <c r="B1498" i="79"/>
  <c r="B1501" i="79"/>
  <c r="B1506" i="79"/>
  <c r="B1509" i="79"/>
  <c r="B1514" i="79"/>
  <c r="B1517" i="79"/>
  <c r="B1522" i="79"/>
  <c r="B1525" i="79"/>
  <c r="B1530" i="79"/>
  <c r="B1533" i="79"/>
  <c r="B1538" i="79"/>
  <c r="B1541" i="79"/>
  <c r="B1546" i="79"/>
  <c r="B1549" i="79"/>
  <c r="B1315" i="79"/>
  <c r="B1323" i="79"/>
  <c r="B1331" i="79"/>
  <c r="B1339" i="79"/>
  <c r="B1347" i="79"/>
  <c r="B1355" i="79"/>
  <c r="B1363" i="79"/>
  <c r="B1371" i="79"/>
  <c r="B1379" i="79"/>
  <c r="B1387" i="79"/>
  <c r="B1395" i="79"/>
  <c r="B1403" i="79"/>
  <c r="B1411" i="79"/>
  <c r="B1419" i="79"/>
  <c r="B1427" i="79"/>
  <c r="B1435" i="79"/>
  <c r="B1443" i="79"/>
  <c r="B1451" i="79"/>
  <c r="B1459" i="79"/>
  <c r="B1467" i="79"/>
  <c r="B1475" i="79"/>
  <c r="B1483" i="79"/>
  <c r="B1491" i="79"/>
  <c r="B1499" i="79"/>
  <c r="B1507" i="79"/>
  <c r="B1515" i="79"/>
  <c r="B1523" i="79"/>
  <c r="B1531" i="79"/>
  <c r="B1539" i="79"/>
  <c r="B1547" i="79"/>
  <c r="B1555" i="79"/>
  <c r="B1563" i="79"/>
  <c r="B1571" i="79"/>
  <c r="B1579" i="79"/>
  <c r="B1587" i="79"/>
  <c r="B1595" i="79"/>
  <c r="B1603" i="79"/>
  <c r="B1611" i="79"/>
  <c r="B1619" i="79"/>
  <c r="B1127" i="79"/>
  <c r="B1143" i="79"/>
  <c r="B1159" i="79"/>
  <c r="B1175" i="79"/>
  <c r="B1191" i="79"/>
  <c r="B1207" i="79"/>
  <c r="B1223" i="79"/>
  <c r="B1239" i="79"/>
  <c r="B1255" i="79"/>
  <c r="B1271" i="79"/>
  <c r="B1287" i="79"/>
  <c r="B1303" i="79"/>
  <c r="B1319" i="79"/>
  <c r="B1335" i="79"/>
  <c r="B1351" i="79"/>
  <c r="B1367" i="79"/>
  <c r="B1383" i="79"/>
  <c r="B1399" i="79"/>
  <c r="B1415" i="79"/>
  <c r="B1431" i="79"/>
  <c r="B1447" i="79"/>
  <c r="B1463" i="79"/>
  <c r="B1479" i="79"/>
  <c r="B1495" i="79"/>
  <c r="B1511" i="79"/>
  <c r="B1527" i="79"/>
  <c r="B1543" i="79"/>
  <c r="B1559" i="79"/>
  <c r="B1575" i="79"/>
  <c r="B1554" i="79"/>
  <c r="B1557" i="79"/>
  <c r="B1562" i="79"/>
  <c r="B1565" i="79"/>
  <c r="B1570" i="79"/>
  <c r="B1573" i="79"/>
  <c r="B1578" i="79"/>
  <c r="B1581" i="79"/>
  <c r="B1589" i="79"/>
  <c r="B1597" i="79"/>
  <c r="B1605" i="79"/>
  <c r="B1613" i="79"/>
  <c r="B1621" i="79"/>
  <c r="B1626" i="79"/>
  <c r="B1629" i="79"/>
  <c r="B1634" i="79"/>
  <c r="B1637" i="79"/>
  <c r="B1642" i="79"/>
  <c r="B1645" i="79"/>
  <c r="B1650" i="79"/>
  <c r="B1653" i="79"/>
  <c r="B1658" i="79"/>
  <c r="B1661" i="79"/>
  <c r="B1666" i="79"/>
  <c r="B1669" i="79"/>
  <c r="B1674" i="79"/>
  <c r="B1677" i="79"/>
  <c r="B1682" i="79"/>
  <c r="B1685" i="79"/>
  <c r="B1694" i="79"/>
  <c r="B1697" i="79"/>
  <c r="B1702" i="79"/>
  <c r="B1705" i="79"/>
  <c r="B1710" i="79"/>
  <c r="B1713" i="79"/>
  <c r="B1718" i="79"/>
  <c r="B1721" i="79"/>
  <c r="B1726" i="79"/>
  <c r="B1729" i="79"/>
  <c r="B1734" i="79"/>
  <c r="B1737" i="79"/>
  <c r="B1742" i="79"/>
  <c r="B1745" i="79"/>
  <c r="B1750" i="79"/>
  <c r="B1753" i="79"/>
  <c r="B1758" i="79"/>
  <c r="B1761" i="79"/>
  <c r="B1766" i="79"/>
  <c r="B1769" i="79"/>
  <c r="B1774" i="79"/>
  <c r="B1777" i="79"/>
  <c r="B1782" i="79"/>
  <c r="B1785" i="79"/>
  <c r="B1790" i="79"/>
  <c r="B1793" i="79"/>
  <c r="B1798" i="79"/>
  <c r="B1801" i="79"/>
  <c r="B1806" i="79"/>
  <c r="B1809" i="79"/>
  <c r="B1814" i="79"/>
  <c r="B1817" i="79"/>
  <c r="B1822" i="79"/>
  <c r="B1825" i="79"/>
  <c r="B1830" i="79"/>
  <c r="B1833" i="79"/>
  <c r="B1838" i="79"/>
  <c r="B1841" i="79"/>
  <c r="B1846" i="79"/>
  <c r="B1849" i="79"/>
  <c r="B1857" i="79"/>
  <c r="B1860" i="79"/>
  <c r="B1865" i="79"/>
  <c r="B1868" i="79"/>
  <c r="B1873" i="79"/>
  <c r="B1876" i="79"/>
  <c r="B1882" i="79"/>
  <c r="B1885" i="79"/>
  <c r="B1891" i="79"/>
  <c r="B1894" i="79"/>
  <c r="B1899" i="79"/>
  <c r="B1903" i="79"/>
  <c r="B1911" i="79"/>
  <c r="B1914" i="79"/>
  <c r="B1919" i="79"/>
  <c r="B1922" i="79"/>
  <c r="B1627" i="79"/>
  <c r="B1635" i="79"/>
  <c r="B1643" i="79"/>
  <c r="B1651" i="79"/>
  <c r="B1659" i="79"/>
  <c r="B1920" i="79"/>
  <c r="B1928" i="79"/>
  <c r="B1667" i="79"/>
  <c r="B1675" i="79"/>
  <c r="B1683" i="79"/>
  <c r="B1695" i="79"/>
  <c r="B1703" i="79"/>
  <c r="B1711" i="79"/>
  <c r="B1719" i="79"/>
  <c r="B1727" i="79"/>
  <c r="B1735" i="79"/>
  <c r="B1743" i="79"/>
  <c r="B1751" i="79"/>
  <c r="B1759" i="79"/>
  <c r="B1767" i="79"/>
  <c r="B1775" i="79"/>
  <c r="B1783" i="79"/>
  <c r="B1791" i="79"/>
  <c r="B1799" i="79"/>
  <c r="B1807" i="79"/>
  <c r="B1815" i="79"/>
  <c r="B1823" i="79"/>
  <c r="B1831" i="79"/>
  <c r="B1839" i="79"/>
  <c r="B1847" i="79"/>
  <c r="B1858" i="79"/>
  <c r="B1866" i="79"/>
  <c r="B1874" i="79"/>
  <c r="B1883" i="79"/>
  <c r="B1901" i="79"/>
  <c r="B1912" i="79"/>
  <c r="B187" i="79"/>
  <c r="B120" i="79"/>
  <c r="B144" i="79"/>
  <c r="B160" i="79"/>
  <c r="B209" i="79"/>
  <c r="B748" i="79"/>
  <c r="B772" i="79"/>
  <c r="B796" i="79"/>
  <c r="B812" i="79"/>
  <c r="B820" i="79"/>
  <c r="B828" i="79"/>
  <c r="B852" i="79"/>
  <c r="B860" i="79"/>
  <c r="B876" i="79"/>
  <c r="B892" i="79"/>
  <c r="B932" i="79"/>
  <c r="B948" i="79"/>
  <c r="B964" i="79"/>
  <c r="B980" i="79"/>
  <c r="B996" i="79"/>
  <c r="B1012" i="79"/>
  <c r="B1028" i="79"/>
  <c r="B1044" i="79"/>
  <c r="B1060" i="79"/>
  <c r="B1076" i="79"/>
  <c r="B1092" i="79"/>
  <c r="B1108" i="79"/>
  <c r="B1116" i="79"/>
  <c r="B1124" i="79"/>
  <c r="B1132" i="79"/>
  <c r="B1140" i="79"/>
  <c r="B1148" i="79"/>
  <c r="B1156" i="79"/>
  <c r="B1164" i="79"/>
  <c r="B1172" i="79"/>
  <c r="B1180" i="79"/>
  <c r="B1188" i="79"/>
  <c r="B1196" i="79"/>
  <c r="B1204" i="79"/>
  <c r="B1212" i="79"/>
  <c r="B1220" i="79"/>
  <c r="B1228" i="79"/>
  <c r="B1236" i="79"/>
  <c r="B1244" i="79"/>
  <c r="B1252" i="79"/>
  <c r="B1260" i="79"/>
  <c r="B1268" i="79"/>
  <c r="B1276" i="79"/>
  <c r="B1284" i="79"/>
  <c r="B1292" i="79"/>
  <c r="B1300" i="79"/>
  <c r="B1308" i="79"/>
  <c r="B1316" i="79"/>
  <c r="B1324" i="79"/>
  <c r="B1332" i="79"/>
  <c r="B1340" i="79"/>
  <c r="B73" i="79"/>
  <c r="B172" i="79"/>
  <c r="B121" i="79"/>
  <c r="B145" i="79"/>
  <c r="B194" i="79"/>
  <c r="B223" i="79"/>
  <c r="B237" i="79"/>
  <c r="B261" i="79"/>
  <c r="B277" i="79"/>
  <c r="B351" i="79"/>
  <c r="B375" i="79"/>
  <c r="B383" i="79"/>
  <c r="B391" i="79"/>
  <c r="B415" i="79"/>
  <c r="B431" i="79"/>
  <c r="B439" i="79"/>
  <c r="B447" i="79"/>
  <c r="B471" i="79"/>
  <c r="B479" i="79"/>
  <c r="B487" i="79"/>
  <c r="B527" i="79"/>
  <c r="B551" i="79"/>
  <c r="B575" i="79"/>
  <c r="B583" i="79"/>
  <c r="B647" i="79"/>
  <c r="B655" i="79"/>
  <c r="B663" i="79"/>
  <c r="B711" i="79"/>
  <c r="B719" i="79"/>
  <c r="B775" i="79"/>
  <c r="B783" i="79"/>
  <c r="B799" i="79"/>
  <c r="B815" i="79"/>
  <c r="B21" i="79"/>
  <c r="B67" i="79"/>
  <c r="B70" i="79"/>
  <c r="B78" i="79"/>
  <c r="B86" i="79"/>
  <c r="B166" i="79"/>
  <c r="B169" i="79"/>
  <c r="B174" i="79"/>
  <c r="B185" i="79"/>
  <c r="B118" i="79"/>
  <c r="B123" i="79"/>
  <c r="B126" i="79"/>
  <c r="B139" i="79"/>
  <c r="B142" i="79"/>
  <c r="B147" i="79"/>
  <c r="B158" i="79"/>
  <c r="B191" i="79"/>
  <c r="B196" i="79"/>
  <c r="B199" i="79"/>
  <c r="B215" i="79"/>
  <c r="B220" i="79"/>
  <c r="B234" i="79"/>
  <c r="B242" i="79"/>
  <c r="B250" i="79"/>
  <c r="B258" i="79"/>
  <c r="B266" i="79"/>
  <c r="B274" i="79"/>
  <c r="B282" i="79"/>
  <c r="B290" i="79"/>
  <c r="B306" i="79"/>
  <c r="B314" i="79"/>
  <c r="B322" i="79"/>
  <c r="B356" i="79"/>
  <c r="B364" i="79"/>
  <c r="B372" i="79"/>
  <c r="B1927" i="79"/>
  <c r="B1764" i="79"/>
  <c r="B204" i="79"/>
  <c r="B217" i="79"/>
  <c r="B225" i="79"/>
  <c r="B231" i="79"/>
  <c r="B239" i="79"/>
  <c r="B263" i="79"/>
  <c r="B279" i="79"/>
  <c r="B303" i="79"/>
  <c r="B345" i="79"/>
  <c r="B353" i="79"/>
  <c r="B385" i="79"/>
  <c r="B393" i="79"/>
  <c r="B396" i="79"/>
  <c r="B1855" i="79"/>
  <c r="B1917" i="79"/>
  <c r="B360" i="79"/>
  <c r="B416" i="79"/>
  <c r="B278" i="79"/>
  <c r="B832" i="79"/>
  <c r="B872" i="79"/>
  <c r="B904" i="79"/>
  <c r="B944" i="79"/>
  <c r="B1024" i="79"/>
  <c r="B1048" i="79"/>
  <c r="B1056" i="79"/>
  <c r="B1624" i="79"/>
  <c r="B1632" i="79"/>
  <c r="B1672" i="79"/>
  <c r="B1740" i="79"/>
  <c r="B1788" i="79"/>
  <c r="B1828" i="79"/>
  <c r="B1879" i="79"/>
  <c r="B1888" i="79"/>
  <c r="B74" i="79"/>
  <c r="B189" i="79"/>
  <c r="B138" i="79"/>
  <c r="B216" i="79"/>
  <c r="B224" i="79"/>
  <c r="B238" i="79"/>
  <c r="B286" i="79"/>
  <c r="B302" i="79"/>
  <c r="B352" i="79"/>
  <c r="B376" i="79"/>
  <c r="B424" i="79"/>
  <c r="B440" i="79"/>
  <c r="B464" i="79"/>
  <c r="B504" i="79"/>
  <c r="B512" i="79"/>
  <c r="B528" i="79"/>
  <c r="B536" i="79"/>
  <c r="B552" i="79"/>
  <c r="B608" i="79"/>
  <c r="B784" i="79"/>
  <c r="B856" i="79"/>
  <c r="B888" i="79"/>
  <c r="B928" i="79"/>
  <c r="B952" i="79"/>
  <c r="B968" i="79"/>
  <c r="B976" i="79"/>
  <c r="B992" i="79"/>
  <c r="B1000" i="79"/>
  <c r="B1016" i="79"/>
  <c r="B1104" i="79"/>
  <c r="B1112" i="79"/>
  <c r="B1136" i="79"/>
  <c r="B1144" i="79"/>
  <c r="B1168" i="79"/>
  <c r="B1176" i="79"/>
  <c r="B1200" i="79"/>
  <c r="B1208" i="79"/>
  <c r="B1232" i="79"/>
  <c r="B1240" i="79"/>
  <c r="B1264" i="79"/>
  <c r="B1272" i="79"/>
  <c r="B1296" i="79"/>
  <c r="B1304" i="79"/>
  <c r="B1328" i="79"/>
  <c r="B1336" i="79"/>
  <c r="B1480" i="79"/>
  <c r="B1512" i="79"/>
  <c r="B1544" i="79"/>
  <c r="B1576" i="79"/>
  <c r="B1600" i="79"/>
  <c r="B1608" i="79"/>
  <c r="B1648" i="79"/>
  <c r="B1708" i="79"/>
  <c r="B1748" i="79"/>
  <c r="B1772" i="79"/>
  <c r="B1804" i="79"/>
  <c r="B1820" i="79"/>
  <c r="B1844" i="79"/>
  <c r="B82" i="79"/>
  <c r="B181" i="79"/>
  <c r="B146" i="79"/>
  <c r="B195" i="79"/>
  <c r="B203" i="79"/>
  <c r="B2" i="79"/>
  <c r="B15" i="79"/>
  <c r="B66" i="79"/>
  <c r="B90" i="79"/>
  <c r="B173" i="79"/>
  <c r="B122" i="79"/>
  <c r="B130" i="79"/>
  <c r="B154" i="79"/>
  <c r="B162" i="79"/>
  <c r="B211" i="79"/>
  <c r="B230" i="79"/>
  <c r="B246" i="79"/>
  <c r="B254" i="79"/>
  <c r="B262" i="79"/>
  <c r="B270" i="79"/>
  <c r="B294" i="79"/>
  <c r="B310" i="79"/>
  <c r="B318" i="79"/>
  <c r="B326" i="79"/>
  <c r="B344" i="79"/>
  <c r="B368" i="79"/>
  <c r="B384" i="79"/>
  <c r="B392" i="79"/>
  <c r="B400" i="79"/>
  <c r="B408" i="79"/>
  <c r="B448" i="79"/>
  <c r="B456" i="79"/>
  <c r="B472" i="79"/>
  <c r="B480" i="79"/>
  <c r="B488" i="79"/>
  <c r="B496" i="79"/>
  <c r="B520" i="79"/>
  <c r="B544" i="79"/>
  <c r="B560" i="79"/>
  <c r="B568" i="79"/>
  <c r="B576" i="79"/>
  <c r="B584" i="79"/>
  <c r="B592" i="79"/>
  <c r="B600" i="79"/>
  <c r="B800" i="79"/>
  <c r="B808" i="79"/>
  <c r="B840" i="79"/>
  <c r="B848" i="79"/>
  <c r="B864" i="79"/>
  <c r="B880" i="79"/>
  <c r="B896" i="79"/>
  <c r="B912" i="79"/>
  <c r="B920" i="79"/>
  <c r="B936" i="79"/>
  <c r="B960" i="79"/>
  <c r="B984" i="79"/>
  <c r="B1008" i="79"/>
  <c r="B1032" i="79"/>
  <c r="B1040" i="79"/>
  <c r="B1064" i="79"/>
  <c r="B1072" i="79"/>
  <c r="B1080" i="79"/>
  <c r="B1088" i="79"/>
  <c r="B1096" i="79"/>
  <c r="B1120" i="79"/>
  <c r="B1128" i="79"/>
  <c r="B1152" i="79"/>
  <c r="B1160" i="79"/>
  <c r="B1184" i="79"/>
  <c r="B1192" i="79"/>
  <c r="B1216" i="79"/>
  <c r="B1224" i="79"/>
  <c r="B1248" i="79"/>
  <c r="B1256" i="79"/>
  <c r="B1280" i="79"/>
  <c r="B1288" i="79"/>
  <c r="B1312" i="79"/>
  <c r="B1320" i="79"/>
  <c r="B1472" i="79"/>
  <c r="B1488" i="79"/>
  <c r="B1496" i="79"/>
  <c r="B1504" i="79"/>
  <c r="B1520" i="79"/>
  <c r="B1528" i="79"/>
  <c r="B1536" i="79"/>
  <c r="B1552" i="79"/>
  <c r="B1560" i="79"/>
  <c r="B1568" i="79"/>
  <c r="B1584" i="79"/>
  <c r="B1592" i="79"/>
  <c r="B1616" i="79"/>
  <c r="B1640" i="79"/>
  <c r="B1656" i="79"/>
  <c r="B1664" i="79"/>
  <c r="B1680" i="79"/>
  <c r="B1688" i="79"/>
  <c r="B1700" i="79"/>
  <c r="B1716" i="79"/>
  <c r="B1724" i="79"/>
  <c r="B1732" i="79"/>
  <c r="B1756" i="79"/>
  <c r="B1780" i="79"/>
  <c r="B1796" i="79"/>
  <c r="B1812" i="79"/>
  <c r="B1836" i="79"/>
  <c r="B1863" i="79"/>
  <c r="B1871" i="79"/>
  <c r="B1897" i="79"/>
  <c r="B1909" i="79"/>
  <c r="B1925" i="79"/>
  <c r="B8" i="79"/>
  <c r="B5" i="79"/>
  <c r="F10" i="79"/>
  <c r="F11" i="79" s="1"/>
  <c r="B11" i="79" s="1"/>
  <c r="B9" i="79"/>
  <c r="B411" i="79"/>
  <c r="B418" i="79"/>
  <c r="B432" i="79"/>
  <c r="B410" i="79"/>
  <c r="B240" i="79"/>
  <c r="B244" i="79"/>
  <c r="B248" i="79"/>
  <c r="B252" i="79"/>
  <c r="B256" i="79"/>
  <c r="B260" i="79"/>
  <c r="B264" i="79"/>
  <c r="B268" i="79"/>
  <c r="B272" i="79"/>
  <c r="B276" i="79"/>
  <c r="B280" i="79"/>
  <c r="B284" i="79"/>
  <c r="B288" i="79"/>
  <c r="B292" i="79"/>
  <c r="B296" i="79"/>
  <c r="B300" i="79"/>
  <c r="B304" i="79"/>
  <c r="B308" i="79"/>
  <c r="B312" i="79"/>
  <c r="B316" i="79"/>
  <c r="B320" i="79"/>
  <c r="B324" i="79"/>
  <c r="B338" i="79"/>
  <c r="B342" i="79"/>
  <c r="B346" i="79"/>
  <c r="B350" i="79"/>
  <c r="B354" i="79"/>
  <c r="B358" i="79"/>
  <c r="B362" i="79"/>
  <c r="B366" i="79"/>
  <c r="B370" i="79"/>
  <c r="B374" i="79"/>
  <c r="B378" i="79"/>
  <c r="B382" i="79"/>
  <c r="B386" i="79"/>
  <c r="B390" i="79"/>
  <c r="B394" i="79"/>
  <c r="B398" i="79"/>
  <c r="B402" i="79"/>
  <c r="B406" i="79"/>
  <c r="B419" i="79"/>
  <c r="B436" i="79"/>
  <c r="B468" i="79"/>
  <c r="B516" i="79"/>
  <c r="B548" i="79"/>
  <c r="B580" i="79"/>
  <c r="B754" i="79"/>
  <c r="B770" i="79"/>
  <c r="B484" i="79"/>
  <c r="B500" i="79"/>
  <c r="B617" i="79"/>
  <c r="B642" i="79"/>
  <c r="B452" i="79"/>
  <c r="B532" i="79"/>
  <c r="B564" i="79"/>
  <c r="B596" i="79"/>
  <c r="B626" i="79"/>
  <c r="B706" i="79"/>
  <c r="B476" i="79"/>
  <c r="B492" i="79"/>
  <c r="B508" i="79"/>
  <c r="B624" i="79"/>
  <c r="B444" i="79"/>
  <c r="B609" i="79"/>
  <c r="B616" i="79"/>
  <c r="B625" i="79"/>
  <c r="B632" i="79"/>
  <c r="B641" i="79"/>
  <c r="B648" i="79"/>
  <c r="B657" i="79"/>
  <c r="B664" i="79"/>
  <c r="B673" i="79"/>
  <c r="B680" i="79"/>
  <c r="B689" i="79"/>
  <c r="B696" i="79"/>
  <c r="B705" i="79"/>
  <c r="B712" i="79"/>
  <c r="B721" i="79"/>
  <c r="B728" i="79"/>
  <c r="B737" i="79"/>
  <c r="B744" i="79"/>
  <c r="B753" i="79"/>
  <c r="B760" i="79"/>
  <c r="B769" i="79"/>
  <c r="B776" i="79"/>
  <c r="B839" i="79"/>
  <c r="B816" i="79"/>
  <c r="B824" i="79"/>
  <c r="B835" i="79"/>
  <c r="B633" i="79"/>
  <c r="B640" i="79"/>
  <c r="B649" i="79"/>
  <c r="B656" i="79"/>
  <c r="B665" i="79"/>
  <c r="B672" i="79"/>
  <c r="B681" i="79"/>
  <c r="B688" i="79"/>
  <c r="B697" i="79"/>
  <c r="B704" i="79"/>
  <c r="B713" i="79"/>
  <c r="B720" i="79"/>
  <c r="B729" i="79"/>
  <c r="B736" i="79"/>
  <c r="B745" i="79"/>
  <c r="B752" i="79"/>
  <c r="B761" i="79"/>
  <c r="B768" i="79"/>
  <c r="B777" i="79"/>
  <c r="B831" i="79"/>
  <c r="B847" i="79"/>
  <c r="B792" i="79"/>
  <c r="B907" i="79"/>
  <c r="B939" i="79"/>
  <c r="B1011" i="79"/>
  <c r="B1100" i="79"/>
  <c r="B895" i="79"/>
  <c r="B927" i="79"/>
  <c r="B959" i="79"/>
  <c r="B1003" i="79"/>
  <c r="B851" i="79"/>
  <c r="B855" i="79"/>
  <c r="B859" i="79"/>
  <c r="B863" i="79"/>
  <c r="B867" i="79"/>
  <c r="B871" i="79"/>
  <c r="B875" i="79"/>
  <c r="B879" i="79"/>
  <c r="B883" i="79"/>
  <c r="B887" i="79"/>
  <c r="B891" i="79"/>
  <c r="B923" i="79"/>
  <c r="B955" i="79"/>
  <c r="B979" i="79"/>
  <c r="B915" i="79"/>
  <c r="B947" i="79"/>
  <c r="B995" i="79"/>
  <c r="B1075" i="79"/>
  <c r="B1082" i="79"/>
  <c r="B1114" i="79"/>
  <c r="B1146" i="79"/>
  <c r="B1210" i="79"/>
  <c r="B1098" i="79"/>
  <c r="B1130" i="79"/>
  <c r="B1162" i="79"/>
  <c r="B1194" i="79"/>
  <c r="B1352" i="79"/>
  <c r="B1360" i="79"/>
  <c r="B1368" i="79"/>
  <c r="B1400" i="79"/>
  <c r="B1416" i="79"/>
  <c r="B1432" i="79"/>
  <c r="B1448" i="79"/>
  <c r="B1464" i="79"/>
  <c r="B1345" i="79"/>
  <c r="B1392" i="79"/>
  <c r="B1384" i="79"/>
  <c r="B1408" i="79"/>
  <c r="B1424" i="79"/>
  <c r="B1440" i="79"/>
  <c r="B1456" i="79"/>
  <c r="B1344" i="79"/>
  <c r="B1376" i="79"/>
  <c r="B1778" i="79"/>
  <c r="B1754" i="79"/>
  <c r="B1818" i="79"/>
  <c r="B1834" i="79"/>
  <c r="B1586" i="79"/>
  <c r="B1590" i="79"/>
  <c r="B1594" i="79"/>
  <c r="B1598" i="79"/>
  <c r="B1602" i="79"/>
  <c r="B1606" i="79"/>
  <c r="B1610" i="79"/>
  <c r="B1614" i="79"/>
  <c r="B1618" i="79"/>
  <c r="B1622" i="79"/>
  <c r="B1638" i="79"/>
  <c r="B1646" i="79"/>
  <c r="B1654" i="79"/>
  <c r="B1746" i="79"/>
  <c r="B1826" i="79"/>
  <c r="B1762" i="79"/>
  <c r="L1559" i="77"/>
  <c r="L1557" i="77"/>
  <c r="L1556" i="77"/>
  <c r="L1555" i="77"/>
  <c r="L1554" i="77"/>
  <c r="L1553" i="77"/>
  <c r="L1552" i="77"/>
  <c r="L1551" i="77"/>
  <c r="L1550" i="77"/>
  <c r="L1548" i="77"/>
  <c r="L1689" i="77"/>
  <c r="L1688" i="77"/>
  <c r="L1687" i="77"/>
  <c r="L1686" i="77"/>
  <c r="L1684" i="77"/>
  <c r="L1683" i="77"/>
  <c r="L1682" i="77"/>
  <c r="L1681" i="77"/>
  <c r="L1680" i="77"/>
  <c r="L1679" i="77"/>
  <c r="L1678" i="77"/>
  <c r="L1677" i="77"/>
  <c r="L1676" i="77"/>
  <c r="L1675" i="77"/>
  <c r="L1674" i="77"/>
  <c r="L1673" i="77"/>
  <c r="L1672" i="77"/>
  <c r="L1671" i="77"/>
  <c r="L1670" i="77"/>
  <c r="L1669" i="77"/>
  <c r="L1668" i="77"/>
  <c r="L1667" i="77"/>
  <c r="L1666" i="77"/>
  <c r="L1665" i="77"/>
  <c r="L1664" i="77"/>
  <c r="L1663" i="77"/>
  <c r="L1662" i="77"/>
  <c r="L1661" i="77"/>
  <c r="L1660" i="77"/>
  <c r="L1659" i="77"/>
  <c r="L1658" i="77"/>
  <c r="L1657" i="77"/>
  <c r="L1656" i="77"/>
  <c r="L1655" i="77"/>
  <c r="L1654" i="77"/>
  <c r="L1619" i="77"/>
  <c r="L1618" i="77"/>
  <c r="L1617" i="77"/>
  <c r="L1616" i="77"/>
  <c r="L1615" i="77"/>
  <c r="L1614" i="77"/>
  <c r="L1613" i="77"/>
  <c r="L1612" i="77"/>
  <c r="L1611" i="77"/>
  <c r="L1610" i="77"/>
  <c r="L1609" i="77"/>
  <c r="L1608" i="77"/>
  <c r="L1607" i="77"/>
  <c r="L1606" i="77"/>
  <c r="L1605" i="77"/>
  <c r="L1604" i="77"/>
  <c r="L1603" i="77"/>
  <c r="L1602" i="77"/>
  <c r="L1601" i="77"/>
  <c r="L1600" i="77"/>
  <c r="L1599" i="77"/>
  <c r="L1598" i="77"/>
  <c r="L1597" i="77"/>
  <c r="L1596" i="77"/>
  <c r="L1595" i="77"/>
  <c r="L1594" i="77"/>
  <c r="L1593" i="77"/>
  <c r="L1592" i="77"/>
  <c r="L1591" i="77"/>
  <c r="L1590" i="77"/>
  <c r="L1589" i="77"/>
  <c r="L1588" i="77"/>
  <c r="L1587" i="77"/>
  <c r="L1586" i="77"/>
  <c r="L1585" i="77"/>
  <c r="L1584" i="77"/>
  <c r="L1583" i="77"/>
  <c r="L1582" i="77"/>
  <c r="L1581" i="77"/>
  <c r="L1580" i="77"/>
  <c r="L1579" i="77"/>
  <c r="L1578" i="77"/>
  <c r="L1577" i="77"/>
  <c r="L1576" i="77"/>
  <c r="L1575" i="77"/>
  <c r="L1574" i="77"/>
  <c r="L1573" i="77"/>
  <c r="L1572" i="77"/>
  <c r="L1571" i="77"/>
  <c r="L1570" i="77"/>
  <c r="L1569" i="77"/>
  <c r="L1568" i="77"/>
  <c r="G1707" i="77"/>
  <c r="G1706" i="77"/>
  <c r="G1705" i="77"/>
  <c r="G1704" i="77"/>
  <c r="G1703" i="77"/>
  <c r="G1702" i="77"/>
  <c r="G1701" i="77"/>
  <c r="G1700" i="77"/>
  <c r="G1699" i="77"/>
  <c r="G1698" i="77"/>
  <c r="G1697" i="77"/>
  <c r="G1696" i="77"/>
  <c r="G1695" i="77"/>
  <c r="G1694" i="77"/>
  <c r="G1693" i="77"/>
  <c r="G1692" i="77"/>
  <c r="G1691" i="77"/>
  <c r="G1690" i="77"/>
  <c r="G1689" i="77"/>
  <c r="G1688" i="77"/>
  <c r="G1687" i="77"/>
  <c r="G1686" i="77"/>
  <c r="G1685" i="77"/>
  <c r="G1684" i="77"/>
  <c r="G1683" i="77"/>
  <c r="G1682" i="77"/>
  <c r="G1681" i="77"/>
  <c r="G1680" i="77"/>
  <c r="G1679" i="77"/>
  <c r="G1678" i="77"/>
  <c r="G1677" i="77"/>
  <c r="G1676" i="77"/>
  <c r="G1675" i="77"/>
  <c r="G1674" i="77"/>
  <c r="G1673" i="77"/>
  <c r="G1672" i="77"/>
  <c r="G1671" i="77"/>
  <c r="G1670" i="77"/>
  <c r="G1669" i="77"/>
  <c r="G1668" i="77"/>
  <c r="G1667" i="77"/>
  <c r="G1666" i="77"/>
  <c r="G1665" i="77"/>
  <c r="G1664" i="77"/>
  <c r="G1663" i="77"/>
  <c r="G1662" i="77"/>
  <c r="G1661" i="77"/>
  <c r="G1660" i="77"/>
  <c r="G1659" i="77"/>
  <c r="G1658" i="77"/>
  <c r="G1657" i="77"/>
  <c r="G1656" i="77"/>
  <c r="G1655" i="77"/>
  <c r="G1654" i="77"/>
  <c r="L1685" i="77"/>
  <c r="L1558" i="77"/>
  <c r="L1549" i="77"/>
  <c r="C1717" i="77"/>
  <c r="B1717" i="77"/>
  <c r="A1717" i="77"/>
  <c r="C1716" i="77"/>
  <c r="B1716" i="77"/>
  <c r="A1716" i="77"/>
  <c r="C1715" i="77"/>
  <c r="B1715" i="77"/>
  <c r="A1715" i="77"/>
  <c r="C1714" i="77"/>
  <c r="B1714" i="77"/>
  <c r="A1714" i="77"/>
  <c r="C1713" i="77"/>
  <c r="B1713" i="77"/>
  <c r="A1713" i="77"/>
  <c r="C1712" i="77"/>
  <c r="B1712" i="77"/>
  <c r="A1712" i="77"/>
  <c r="C1711" i="77"/>
  <c r="B1711" i="77"/>
  <c r="A1711" i="77"/>
  <c r="C1710" i="77"/>
  <c r="B1710" i="77"/>
  <c r="A1710" i="77"/>
  <c r="C1709" i="77"/>
  <c r="B1709" i="77"/>
  <c r="A1709" i="77"/>
  <c r="C1708" i="77"/>
  <c r="B1708" i="77"/>
  <c r="A1708" i="77"/>
  <c r="C1707" i="77"/>
  <c r="B1707" i="77"/>
  <c r="A1707" i="77"/>
  <c r="C1706" i="77"/>
  <c r="B1706" i="77"/>
  <c r="A1706" i="77"/>
  <c r="C1705" i="77"/>
  <c r="B1705" i="77"/>
  <c r="A1705" i="77"/>
  <c r="C1704" i="77"/>
  <c r="B1704" i="77"/>
  <c r="A1704" i="77"/>
  <c r="C1703" i="77"/>
  <c r="B1703" i="77"/>
  <c r="A1703" i="77"/>
  <c r="C1702" i="77"/>
  <c r="B1702" i="77"/>
  <c r="A1702" i="77"/>
  <c r="C1701" i="77"/>
  <c r="B1701" i="77"/>
  <c r="A1701" i="77"/>
  <c r="C1700" i="77"/>
  <c r="B1700" i="77"/>
  <c r="A1700" i="77"/>
  <c r="C1699" i="77"/>
  <c r="B1699" i="77"/>
  <c r="A1699" i="77"/>
  <c r="C1698" i="77"/>
  <c r="B1698" i="77"/>
  <c r="A1698" i="77"/>
  <c r="C1697" i="77"/>
  <c r="B1697" i="77"/>
  <c r="A1697" i="77"/>
  <c r="C1696" i="77"/>
  <c r="B1696" i="77"/>
  <c r="A1696" i="77"/>
  <c r="C1695" i="77"/>
  <c r="B1695" i="77"/>
  <c r="A1695" i="77"/>
  <c r="C1694" i="77"/>
  <c r="B1694" i="77"/>
  <c r="A1694" i="77"/>
  <c r="C1693" i="77"/>
  <c r="B1693" i="77"/>
  <c r="A1693" i="77"/>
  <c r="C1692" i="77"/>
  <c r="B1692" i="77"/>
  <c r="A1692" i="77"/>
  <c r="C1691" i="77"/>
  <c r="B1691" i="77"/>
  <c r="A1691" i="77"/>
  <c r="C1690" i="77"/>
  <c r="B1690" i="77"/>
  <c r="A1690" i="77"/>
  <c r="C1689" i="77"/>
  <c r="B1689" i="77"/>
  <c r="A1689" i="77"/>
  <c r="C1688" i="77"/>
  <c r="B1688" i="77"/>
  <c r="A1688" i="77"/>
  <c r="C1687" i="77"/>
  <c r="B1687" i="77"/>
  <c r="A1687" i="77"/>
  <c r="C1686" i="77"/>
  <c r="B1686" i="77"/>
  <c r="A1686" i="77"/>
  <c r="C1685" i="77"/>
  <c r="B1685" i="77"/>
  <c r="A1685" i="77"/>
  <c r="C1684" i="77"/>
  <c r="B1684" i="77"/>
  <c r="A1684" i="77"/>
  <c r="C1683" i="77"/>
  <c r="B1683" i="77"/>
  <c r="A1683" i="77"/>
  <c r="C1682" i="77"/>
  <c r="B1682" i="77"/>
  <c r="A1682" i="77"/>
  <c r="C1681" i="77"/>
  <c r="B1681" i="77"/>
  <c r="A1681" i="77"/>
  <c r="C1680" i="77"/>
  <c r="B1680" i="77"/>
  <c r="A1680" i="77"/>
  <c r="C1679" i="77"/>
  <c r="B1679" i="77"/>
  <c r="A1679" i="77"/>
  <c r="C1678" i="77"/>
  <c r="B1678" i="77"/>
  <c r="A1678" i="77"/>
  <c r="C1677" i="77"/>
  <c r="B1677" i="77"/>
  <c r="A1677" i="77"/>
  <c r="C1676" i="77"/>
  <c r="B1676" i="77"/>
  <c r="A1676" i="77"/>
  <c r="C1675" i="77"/>
  <c r="B1675" i="77"/>
  <c r="A1675" i="77"/>
  <c r="C1674" i="77"/>
  <c r="B1674" i="77"/>
  <c r="A1674" i="77"/>
  <c r="C1673" i="77"/>
  <c r="B1673" i="77"/>
  <c r="A1673" i="77"/>
  <c r="C1672" i="77"/>
  <c r="B1672" i="77"/>
  <c r="A1672" i="77"/>
  <c r="C1671" i="77"/>
  <c r="B1671" i="77"/>
  <c r="A1671" i="77"/>
  <c r="C1670" i="77"/>
  <c r="B1670" i="77"/>
  <c r="A1670" i="77"/>
  <c r="C1669" i="77"/>
  <c r="B1669" i="77"/>
  <c r="A1669" i="77"/>
  <c r="C1668" i="77"/>
  <c r="B1668" i="77"/>
  <c r="A1668" i="77"/>
  <c r="C1667" i="77"/>
  <c r="B1667" i="77"/>
  <c r="A1667" i="77"/>
  <c r="C1666" i="77"/>
  <c r="B1666" i="77"/>
  <c r="A1666" i="77"/>
  <c r="C1665" i="77"/>
  <c r="B1665" i="77"/>
  <c r="A1665" i="77"/>
  <c r="C1664" i="77"/>
  <c r="B1664" i="77"/>
  <c r="A1664" i="77"/>
  <c r="C1663" i="77"/>
  <c r="B1663" i="77"/>
  <c r="A1663" i="77"/>
  <c r="C1662" i="77"/>
  <c r="B1662" i="77"/>
  <c r="A1662" i="77"/>
  <c r="C1661" i="77"/>
  <c r="B1661" i="77"/>
  <c r="A1661" i="77"/>
  <c r="C1660" i="77"/>
  <c r="B1660" i="77"/>
  <c r="A1660" i="77"/>
  <c r="C1659" i="77"/>
  <c r="B1659" i="77"/>
  <c r="A1659" i="77"/>
  <c r="C1658" i="77"/>
  <c r="B1658" i="77"/>
  <c r="A1658" i="77"/>
  <c r="C1657" i="77"/>
  <c r="B1657" i="77"/>
  <c r="A1657" i="77"/>
  <c r="C1656" i="77"/>
  <c r="B1656" i="77"/>
  <c r="A1656" i="77"/>
  <c r="C1655" i="77"/>
  <c r="B1655" i="77"/>
  <c r="A1655" i="77"/>
  <c r="C1654" i="77"/>
  <c r="B1654" i="77"/>
  <c r="A1654" i="77"/>
  <c r="C1653" i="77"/>
  <c r="B1653" i="77"/>
  <c r="A1653" i="77"/>
  <c r="C1652" i="77"/>
  <c r="B1652" i="77"/>
  <c r="A1652" i="77"/>
  <c r="C1651" i="77"/>
  <c r="B1651" i="77"/>
  <c r="A1651" i="77"/>
  <c r="C1650" i="77"/>
  <c r="B1650" i="77"/>
  <c r="A1650" i="77"/>
  <c r="C1649" i="77"/>
  <c r="B1649" i="77"/>
  <c r="A1649" i="77"/>
  <c r="C1648" i="77"/>
  <c r="B1648" i="77"/>
  <c r="A1648" i="77"/>
  <c r="C1647" i="77"/>
  <c r="B1647" i="77"/>
  <c r="A1647" i="77"/>
  <c r="C1646" i="77"/>
  <c r="B1646" i="77"/>
  <c r="A1646" i="77"/>
  <c r="C1645" i="77"/>
  <c r="B1645" i="77"/>
  <c r="A1645" i="77"/>
  <c r="C1644" i="77"/>
  <c r="B1644" i="77"/>
  <c r="A1644" i="77"/>
  <c r="C1643" i="77"/>
  <c r="B1643" i="77"/>
  <c r="A1643" i="77"/>
  <c r="C1642" i="77"/>
  <c r="B1642" i="77"/>
  <c r="A1642" i="77"/>
  <c r="C1641" i="77"/>
  <c r="B1641" i="77"/>
  <c r="A1641" i="77"/>
  <c r="C1640" i="77"/>
  <c r="B1640" i="77"/>
  <c r="A1640" i="77"/>
  <c r="C1639" i="77"/>
  <c r="B1639" i="77"/>
  <c r="A1639" i="77"/>
  <c r="C1638" i="77"/>
  <c r="B1638" i="77"/>
  <c r="A1638" i="77"/>
  <c r="C1637" i="77"/>
  <c r="B1637" i="77"/>
  <c r="A1637" i="77"/>
  <c r="C1636" i="77"/>
  <c r="B1636" i="77"/>
  <c r="A1636" i="77"/>
  <c r="C1635" i="77"/>
  <c r="B1635" i="77"/>
  <c r="A1635" i="77"/>
  <c r="C1634" i="77"/>
  <c r="B1634" i="77"/>
  <c r="A1634" i="77"/>
  <c r="C1633" i="77"/>
  <c r="B1633" i="77"/>
  <c r="A1633" i="77"/>
  <c r="C1632" i="77"/>
  <c r="B1632" i="77"/>
  <c r="A1632" i="77"/>
  <c r="C1631" i="77"/>
  <c r="B1631" i="77"/>
  <c r="A1631" i="77"/>
  <c r="C1630" i="77"/>
  <c r="B1630" i="77"/>
  <c r="A1630" i="77"/>
  <c r="C1629" i="77"/>
  <c r="B1629" i="77"/>
  <c r="A1629" i="77"/>
  <c r="C1628" i="77"/>
  <c r="B1628" i="77"/>
  <c r="A1628" i="77"/>
  <c r="C1627" i="77"/>
  <c r="B1627" i="77"/>
  <c r="A1627" i="77"/>
  <c r="C1626" i="77"/>
  <c r="B1626" i="77"/>
  <c r="A1626" i="77"/>
  <c r="C1625" i="77"/>
  <c r="B1625" i="77"/>
  <c r="A1625" i="77"/>
  <c r="C1624" i="77"/>
  <c r="B1624" i="77"/>
  <c r="A1624" i="77"/>
  <c r="C1623" i="77"/>
  <c r="B1623" i="77"/>
  <c r="A1623" i="77"/>
  <c r="C1622" i="77"/>
  <c r="B1622" i="77"/>
  <c r="A1622" i="77"/>
  <c r="C1621" i="77"/>
  <c r="B1621" i="77"/>
  <c r="A1621" i="77"/>
  <c r="C1620" i="77"/>
  <c r="B1620" i="77"/>
  <c r="A1620" i="77"/>
  <c r="C1619" i="77"/>
  <c r="B1619" i="77"/>
  <c r="A1619" i="77"/>
  <c r="C1618" i="77"/>
  <c r="B1618" i="77"/>
  <c r="A1618" i="77"/>
  <c r="C1617" i="77"/>
  <c r="B1617" i="77"/>
  <c r="A1617" i="77"/>
  <c r="C1616" i="77"/>
  <c r="B1616" i="77"/>
  <c r="A1616" i="77"/>
  <c r="C1615" i="77"/>
  <c r="B1615" i="77"/>
  <c r="A1615" i="77"/>
  <c r="C1614" i="77"/>
  <c r="B1614" i="77"/>
  <c r="A1614" i="77"/>
  <c r="C1613" i="77"/>
  <c r="B1613" i="77"/>
  <c r="A1613" i="77"/>
  <c r="C1612" i="77"/>
  <c r="B1612" i="77"/>
  <c r="A1612" i="77"/>
  <c r="C1611" i="77"/>
  <c r="B1611" i="77"/>
  <c r="A1611" i="77"/>
  <c r="C1610" i="77"/>
  <c r="B1610" i="77"/>
  <c r="A1610" i="77"/>
  <c r="C1609" i="77"/>
  <c r="B1609" i="77"/>
  <c r="A1609" i="77"/>
  <c r="C1608" i="77"/>
  <c r="B1608" i="77"/>
  <c r="A1608" i="77"/>
  <c r="C1607" i="77"/>
  <c r="B1607" i="77"/>
  <c r="A1607" i="77"/>
  <c r="C1606" i="77"/>
  <c r="B1606" i="77"/>
  <c r="A1606" i="77"/>
  <c r="C1605" i="77"/>
  <c r="B1605" i="77"/>
  <c r="A1605" i="77"/>
  <c r="C1604" i="77"/>
  <c r="B1604" i="77"/>
  <c r="A1604" i="77"/>
  <c r="C1603" i="77"/>
  <c r="B1603" i="77"/>
  <c r="A1603" i="77"/>
  <c r="C1602" i="77"/>
  <c r="B1602" i="77"/>
  <c r="A1602" i="77"/>
  <c r="C1601" i="77"/>
  <c r="B1601" i="77"/>
  <c r="A1601" i="77"/>
  <c r="C1600" i="77"/>
  <c r="B1600" i="77"/>
  <c r="A1600" i="77"/>
  <c r="C1599" i="77"/>
  <c r="B1599" i="77"/>
  <c r="A1599" i="77"/>
  <c r="C1598" i="77"/>
  <c r="B1598" i="77"/>
  <c r="A1598" i="77"/>
  <c r="C1597" i="77"/>
  <c r="B1597" i="77"/>
  <c r="A1597" i="77"/>
  <c r="C1596" i="77"/>
  <c r="B1596" i="77"/>
  <c r="A1596" i="77"/>
  <c r="C1595" i="77"/>
  <c r="B1595" i="77"/>
  <c r="A1595" i="77"/>
  <c r="C1594" i="77"/>
  <c r="B1594" i="77"/>
  <c r="A1594" i="77"/>
  <c r="C1593" i="77"/>
  <c r="B1593" i="77"/>
  <c r="A1593" i="77"/>
  <c r="C1592" i="77"/>
  <c r="B1592" i="77"/>
  <c r="A1592" i="77"/>
  <c r="C1591" i="77"/>
  <c r="B1591" i="77"/>
  <c r="A1591" i="77"/>
  <c r="C1590" i="77"/>
  <c r="B1590" i="77"/>
  <c r="A1590" i="77"/>
  <c r="C1589" i="77"/>
  <c r="B1589" i="77"/>
  <c r="A1589" i="77"/>
  <c r="C1588" i="77"/>
  <c r="B1588" i="77"/>
  <c r="A1588" i="77"/>
  <c r="C1587" i="77"/>
  <c r="B1587" i="77"/>
  <c r="A1587" i="77"/>
  <c r="C1586" i="77"/>
  <c r="B1586" i="77"/>
  <c r="A1586" i="77"/>
  <c r="C1585" i="77"/>
  <c r="B1585" i="77"/>
  <c r="A1585" i="77"/>
  <c r="C1584" i="77"/>
  <c r="B1584" i="77"/>
  <c r="A1584" i="77"/>
  <c r="C1583" i="77"/>
  <c r="B1583" i="77"/>
  <c r="A1583" i="77"/>
  <c r="C1582" i="77"/>
  <c r="B1582" i="77"/>
  <c r="A1582" i="77"/>
  <c r="C1581" i="77"/>
  <c r="B1581" i="77"/>
  <c r="A1581" i="77"/>
  <c r="C1580" i="77"/>
  <c r="B1580" i="77"/>
  <c r="A1580" i="77"/>
  <c r="C1579" i="77"/>
  <c r="B1579" i="77"/>
  <c r="A1579" i="77"/>
  <c r="C1578" i="77"/>
  <c r="B1578" i="77"/>
  <c r="A1578" i="77"/>
  <c r="C1577" i="77"/>
  <c r="B1577" i="77"/>
  <c r="A1577" i="77"/>
  <c r="C1576" i="77"/>
  <c r="B1576" i="77"/>
  <c r="A1576" i="77"/>
  <c r="C1575" i="77"/>
  <c r="B1575" i="77"/>
  <c r="A1575" i="77"/>
  <c r="C1574" i="77"/>
  <c r="B1574" i="77"/>
  <c r="A1574" i="77"/>
  <c r="C1573" i="77"/>
  <c r="B1573" i="77"/>
  <c r="A1573" i="77"/>
  <c r="C1572" i="77"/>
  <c r="B1572" i="77"/>
  <c r="A1572" i="77"/>
  <c r="C1571" i="77"/>
  <c r="B1571" i="77"/>
  <c r="A1571" i="77"/>
  <c r="C1570" i="77"/>
  <c r="B1570" i="77"/>
  <c r="A1570" i="77"/>
  <c r="C1569" i="77"/>
  <c r="B1569" i="77"/>
  <c r="A1569" i="77"/>
  <c r="C1568" i="77"/>
  <c r="B1568" i="77"/>
  <c r="A1568" i="77"/>
  <c r="C1567" i="77"/>
  <c r="B1567" i="77"/>
  <c r="A1567" i="77"/>
  <c r="C1566" i="77"/>
  <c r="B1566" i="77"/>
  <c r="A1566" i="77"/>
  <c r="C1565" i="77"/>
  <c r="B1565" i="77"/>
  <c r="A1565" i="77"/>
  <c r="C1564" i="77"/>
  <c r="B1564" i="77"/>
  <c r="A1564" i="77"/>
  <c r="C1563" i="77"/>
  <c r="B1563" i="77"/>
  <c r="A1563" i="77"/>
  <c r="C1562" i="77"/>
  <c r="B1562" i="77"/>
  <c r="A1562" i="77"/>
  <c r="C1561" i="77"/>
  <c r="B1561" i="77"/>
  <c r="A1561" i="77"/>
  <c r="C1560" i="77"/>
  <c r="B1560" i="77"/>
  <c r="A1560" i="77"/>
  <c r="C1559" i="77"/>
  <c r="B1559" i="77"/>
  <c r="A1559" i="77"/>
  <c r="C1558" i="77"/>
  <c r="B1558" i="77"/>
  <c r="A1558" i="77"/>
  <c r="C1557" i="77"/>
  <c r="B1557" i="77"/>
  <c r="A1557" i="77"/>
  <c r="C1556" i="77"/>
  <c r="B1556" i="77"/>
  <c r="A1556" i="77"/>
  <c r="C1555" i="77"/>
  <c r="B1555" i="77"/>
  <c r="A1555" i="77"/>
  <c r="C1554" i="77"/>
  <c r="B1554" i="77"/>
  <c r="A1554" i="77"/>
  <c r="C1553" i="77"/>
  <c r="B1553" i="77"/>
  <c r="A1553" i="77"/>
  <c r="C1552" i="77"/>
  <c r="B1552" i="77"/>
  <c r="A1552" i="77"/>
  <c r="C1551" i="77"/>
  <c r="B1551" i="77"/>
  <c r="A1551" i="77"/>
  <c r="C1550" i="77"/>
  <c r="B1550" i="77"/>
  <c r="A1550" i="77"/>
  <c r="C1549" i="77"/>
  <c r="B1549" i="77"/>
  <c r="A1549" i="77"/>
  <c r="C1548" i="77"/>
  <c r="B1548" i="77"/>
  <c r="A1548" i="77"/>
  <c r="C1547" i="77"/>
  <c r="B1547" i="77"/>
  <c r="A1547" i="77"/>
  <c r="C1546" i="77"/>
  <c r="B1546" i="77"/>
  <c r="A1546" i="77"/>
  <c r="C1545" i="77"/>
  <c r="B1545" i="77"/>
  <c r="A1545" i="77"/>
  <c r="C1544" i="77"/>
  <c r="B1544" i="77"/>
  <c r="A1544" i="77"/>
  <c r="C1543" i="77"/>
  <c r="B1543" i="77"/>
  <c r="A1543" i="77"/>
  <c r="C1542" i="77"/>
  <c r="B1542" i="77"/>
  <c r="A1542" i="77"/>
  <c r="C1541" i="77"/>
  <c r="B1541" i="77"/>
  <c r="A1541" i="77"/>
  <c r="C1540" i="77"/>
  <c r="B1540" i="77"/>
  <c r="A1540" i="77"/>
  <c r="C1539" i="77"/>
  <c r="B1539" i="77"/>
  <c r="A1539" i="77"/>
  <c r="C1538" i="77"/>
  <c r="B1538" i="77"/>
  <c r="A1538" i="77"/>
  <c r="C1537" i="77"/>
  <c r="B1537" i="77"/>
  <c r="A1537" i="77"/>
  <c r="C1536" i="77"/>
  <c r="B1536" i="77"/>
  <c r="A1536" i="77"/>
  <c r="C1535" i="77"/>
  <c r="B1535" i="77"/>
  <c r="A1535" i="77"/>
  <c r="C1534" i="77"/>
  <c r="B1534" i="77"/>
  <c r="A1534" i="77"/>
  <c r="C1533" i="77"/>
  <c r="B1533" i="77"/>
  <c r="A1533" i="77"/>
  <c r="C1532" i="77"/>
  <c r="B1532" i="77"/>
  <c r="A1532" i="77"/>
  <c r="C1531" i="77"/>
  <c r="B1531" i="77"/>
  <c r="A1531" i="77"/>
  <c r="C1530" i="77"/>
  <c r="B1530" i="77"/>
  <c r="A1530" i="77"/>
  <c r="C1529" i="77"/>
  <c r="B1529" i="77"/>
  <c r="A1529" i="77"/>
  <c r="C1528" i="77"/>
  <c r="B1528" i="77"/>
  <c r="A1528" i="77"/>
  <c r="C1527" i="77"/>
  <c r="B1527" i="77"/>
  <c r="A1527" i="77"/>
  <c r="C1526" i="77"/>
  <c r="B1526" i="77"/>
  <c r="A1526" i="77"/>
  <c r="C1525" i="77"/>
  <c r="B1525" i="77"/>
  <c r="A1525" i="77"/>
  <c r="C1524" i="77"/>
  <c r="B1524" i="77"/>
  <c r="A1524" i="77"/>
  <c r="C1523" i="77"/>
  <c r="B1523" i="77"/>
  <c r="A1523" i="77"/>
  <c r="C1522" i="77"/>
  <c r="B1522" i="77"/>
  <c r="A1522" i="77"/>
  <c r="C1521" i="77"/>
  <c r="B1521" i="77"/>
  <c r="A1521" i="77"/>
  <c r="C1520" i="77"/>
  <c r="B1520" i="77"/>
  <c r="A1520" i="77"/>
  <c r="C1519" i="77"/>
  <c r="B1519" i="77"/>
  <c r="A1519" i="77"/>
  <c r="C1518" i="77"/>
  <c r="B1518" i="77"/>
  <c r="A1518" i="77"/>
  <c r="C1517" i="77"/>
  <c r="B1517" i="77"/>
  <c r="A1517" i="77"/>
  <c r="C1516" i="77"/>
  <c r="B1516" i="77"/>
  <c r="A1516" i="77"/>
  <c r="C1515" i="77"/>
  <c r="B1515" i="77"/>
  <c r="A1515" i="77"/>
  <c r="C1514" i="77"/>
  <c r="B1514" i="77"/>
  <c r="A1514" i="77"/>
  <c r="C1513" i="77"/>
  <c r="B1513" i="77"/>
  <c r="A1513" i="77"/>
  <c r="C1512" i="77"/>
  <c r="B1512" i="77"/>
  <c r="A1512" i="77"/>
  <c r="C1511" i="77"/>
  <c r="B1511" i="77"/>
  <c r="A1511" i="77"/>
  <c r="C1510" i="77"/>
  <c r="B1510" i="77"/>
  <c r="A1510" i="77"/>
  <c r="C1509" i="77"/>
  <c r="B1509" i="77"/>
  <c r="A1509" i="77"/>
  <c r="C1508" i="77"/>
  <c r="B1508" i="77"/>
  <c r="A1508" i="77"/>
  <c r="C1507" i="77"/>
  <c r="B1507" i="77"/>
  <c r="A1507" i="77"/>
  <c r="C1506" i="77"/>
  <c r="B1506" i="77"/>
  <c r="A1506" i="77"/>
  <c r="C1505" i="77"/>
  <c r="B1505" i="77"/>
  <c r="A1505" i="77"/>
  <c r="C1504" i="77"/>
  <c r="B1504" i="77"/>
  <c r="A1504" i="77"/>
  <c r="C1503" i="77"/>
  <c r="B1503" i="77"/>
  <c r="A1503" i="77"/>
  <c r="C1502" i="77"/>
  <c r="B1502" i="77"/>
  <c r="A1502" i="77"/>
  <c r="C1501" i="77"/>
  <c r="B1501" i="77"/>
  <c r="A1501" i="77"/>
  <c r="C1500" i="77"/>
  <c r="B1500" i="77"/>
  <c r="A1500" i="77"/>
  <c r="C1499" i="77"/>
  <c r="B1499" i="77"/>
  <c r="A1499" i="77"/>
  <c r="C1498" i="77"/>
  <c r="B1498" i="77"/>
  <c r="A1498" i="77"/>
  <c r="C1497" i="77"/>
  <c r="B1497" i="77"/>
  <c r="A1497" i="77"/>
  <c r="C1496" i="77"/>
  <c r="B1496" i="77"/>
  <c r="A1496" i="77"/>
  <c r="C1495" i="77"/>
  <c r="B1495" i="77"/>
  <c r="A1495" i="77"/>
  <c r="C1494" i="77"/>
  <c r="B1494" i="77"/>
  <c r="A1494" i="77"/>
  <c r="C1493" i="77"/>
  <c r="B1493" i="77"/>
  <c r="A1493" i="77"/>
  <c r="C1492" i="77"/>
  <c r="B1492" i="77"/>
  <c r="A1492" i="77"/>
  <c r="C1491" i="77"/>
  <c r="B1491" i="77"/>
  <c r="A1491" i="77"/>
  <c r="C1490" i="77"/>
  <c r="B1490" i="77"/>
  <c r="A1490" i="77"/>
  <c r="C1489" i="77"/>
  <c r="B1489" i="77"/>
  <c r="A1489" i="77"/>
  <c r="C1488" i="77"/>
  <c r="B1488" i="77"/>
  <c r="A1488" i="77"/>
  <c r="C1487" i="77"/>
  <c r="B1487" i="77"/>
  <c r="A1487" i="77"/>
  <c r="C1486" i="77"/>
  <c r="B1486" i="77"/>
  <c r="A1486" i="77"/>
  <c r="C1485" i="77"/>
  <c r="B1485" i="77"/>
  <c r="A1485" i="77"/>
  <c r="C1484" i="77"/>
  <c r="B1484" i="77"/>
  <c r="A1484" i="77"/>
  <c r="C1483" i="77"/>
  <c r="B1483" i="77"/>
  <c r="A1483" i="77"/>
  <c r="C1482" i="77"/>
  <c r="B1482" i="77"/>
  <c r="A1482" i="77"/>
  <c r="C1481" i="77"/>
  <c r="B1481" i="77"/>
  <c r="A1481" i="77"/>
  <c r="C1480" i="77"/>
  <c r="B1480" i="77"/>
  <c r="A1480" i="77"/>
  <c r="C1479" i="77"/>
  <c r="B1479" i="77"/>
  <c r="A1479" i="77"/>
  <c r="C1478" i="77"/>
  <c r="B1478" i="77"/>
  <c r="A1478" i="77"/>
  <c r="C1477" i="77"/>
  <c r="B1477" i="77"/>
  <c r="A1477" i="77"/>
  <c r="C1476" i="77"/>
  <c r="B1476" i="77"/>
  <c r="A1476" i="77"/>
  <c r="C1475" i="77"/>
  <c r="B1475" i="77"/>
  <c r="A1475" i="77"/>
  <c r="C1474" i="77"/>
  <c r="B1474" i="77"/>
  <c r="A1474" i="77"/>
  <c r="C1473" i="77"/>
  <c r="B1473" i="77"/>
  <c r="A1473" i="77"/>
  <c r="C1472" i="77"/>
  <c r="B1472" i="77"/>
  <c r="A1472" i="77"/>
  <c r="C1471" i="77"/>
  <c r="B1471" i="77"/>
  <c r="A1471" i="77"/>
  <c r="C1470" i="77"/>
  <c r="B1470" i="77"/>
  <c r="A1470" i="77"/>
  <c r="C1469" i="77"/>
  <c r="B1469" i="77"/>
  <c r="A1469" i="77"/>
  <c r="C1468" i="77"/>
  <c r="B1468" i="77"/>
  <c r="A1468" i="77"/>
  <c r="C1467" i="77"/>
  <c r="B1467" i="77"/>
  <c r="A1467" i="77"/>
  <c r="C1466" i="77"/>
  <c r="B1466" i="77"/>
  <c r="A1466" i="77"/>
  <c r="C1465" i="77"/>
  <c r="B1465" i="77"/>
  <c r="A1465" i="77"/>
  <c r="C1464" i="77"/>
  <c r="B1464" i="77"/>
  <c r="A1464" i="77"/>
  <c r="C1463" i="77"/>
  <c r="B1463" i="77"/>
  <c r="A1463" i="77"/>
  <c r="C1462" i="77"/>
  <c r="B1462" i="77"/>
  <c r="A1462" i="77"/>
  <c r="C1461" i="77"/>
  <c r="B1461" i="77"/>
  <c r="A1461" i="77"/>
  <c r="C1460" i="77"/>
  <c r="B1460" i="77"/>
  <c r="A1460" i="77"/>
  <c r="C1459" i="77"/>
  <c r="B1459" i="77"/>
  <c r="A1459" i="77"/>
  <c r="C1458" i="77"/>
  <c r="B1458" i="77"/>
  <c r="A1458" i="77"/>
  <c r="C1457" i="77"/>
  <c r="B1457" i="77"/>
  <c r="A1457" i="77"/>
  <c r="C1456" i="77"/>
  <c r="B1456" i="77"/>
  <c r="A1456" i="77"/>
  <c r="C1455" i="77"/>
  <c r="B1455" i="77"/>
  <c r="A1455" i="77"/>
  <c r="C1454" i="77"/>
  <c r="B1454" i="77"/>
  <c r="A1454" i="77"/>
  <c r="C1453" i="77"/>
  <c r="B1453" i="77"/>
  <c r="A1453" i="77"/>
  <c r="C1452" i="77"/>
  <c r="B1452" i="77"/>
  <c r="A1452" i="77"/>
  <c r="C1451" i="77"/>
  <c r="B1451" i="77"/>
  <c r="A1451" i="77"/>
  <c r="C1450" i="77"/>
  <c r="B1450" i="77"/>
  <c r="A1450" i="77"/>
  <c r="C1449" i="77"/>
  <c r="B1449" i="77"/>
  <c r="A1449" i="77"/>
  <c r="C1448" i="77"/>
  <c r="B1448" i="77"/>
  <c r="A1448" i="77"/>
  <c r="C1447" i="77"/>
  <c r="B1447" i="77"/>
  <c r="A1447" i="77"/>
  <c r="C1446" i="77"/>
  <c r="B1446" i="77"/>
  <c r="A1446" i="77"/>
  <c r="C1445" i="77"/>
  <c r="B1445" i="77"/>
  <c r="A1445" i="77"/>
  <c r="C1444" i="77"/>
  <c r="B1444" i="77"/>
  <c r="A1444" i="77"/>
  <c r="C1443" i="77"/>
  <c r="B1443" i="77"/>
  <c r="A1443" i="77"/>
  <c r="C1442" i="77"/>
  <c r="B1442" i="77"/>
  <c r="A1442" i="77"/>
  <c r="C1441" i="77"/>
  <c r="B1441" i="77"/>
  <c r="A1441" i="77"/>
  <c r="C1440" i="77"/>
  <c r="B1440" i="77"/>
  <c r="A1440" i="77"/>
  <c r="C1439" i="77"/>
  <c r="B1439" i="77"/>
  <c r="A1439" i="77"/>
  <c r="C1438" i="77"/>
  <c r="B1438" i="77"/>
  <c r="A1438" i="77"/>
  <c r="C1437" i="77"/>
  <c r="B1437" i="77"/>
  <c r="A1437" i="77"/>
  <c r="C1436" i="77"/>
  <c r="B1436" i="77"/>
  <c r="A1436" i="77"/>
  <c r="C1435" i="77"/>
  <c r="B1435" i="77"/>
  <c r="A1435" i="77"/>
  <c r="C1434" i="77"/>
  <c r="B1434" i="77"/>
  <c r="A1434" i="77"/>
  <c r="C1433" i="77"/>
  <c r="B1433" i="77"/>
  <c r="A1433" i="77"/>
  <c r="C1432" i="77"/>
  <c r="B1432" i="77"/>
  <c r="A1432" i="77"/>
  <c r="C1431" i="77"/>
  <c r="B1431" i="77"/>
  <c r="A1431" i="77"/>
  <c r="C1430" i="77"/>
  <c r="B1430" i="77"/>
  <c r="A1430" i="77"/>
  <c r="C1429" i="77"/>
  <c r="B1429" i="77"/>
  <c r="A1429" i="77"/>
  <c r="C1428" i="77"/>
  <c r="B1428" i="77"/>
  <c r="A1428" i="77"/>
  <c r="C1427" i="77"/>
  <c r="B1427" i="77"/>
  <c r="A1427" i="77"/>
  <c r="C1426" i="77"/>
  <c r="B1426" i="77"/>
  <c r="A1426" i="77"/>
  <c r="C1425" i="77"/>
  <c r="B1425" i="77"/>
  <c r="A1425" i="77"/>
  <c r="C1424" i="77"/>
  <c r="B1424" i="77"/>
  <c r="A1424" i="77"/>
  <c r="C1423" i="77"/>
  <c r="B1423" i="77"/>
  <c r="A1423" i="77"/>
  <c r="C1422" i="77"/>
  <c r="B1422" i="77"/>
  <c r="A1422" i="77"/>
  <c r="C1421" i="77"/>
  <c r="B1421" i="77"/>
  <c r="A1421" i="77"/>
  <c r="C1420" i="77"/>
  <c r="B1420" i="77"/>
  <c r="A1420" i="77"/>
  <c r="C1419" i="77"/>
  <c r="B1419" i="77"/>
  <c r="A1419" i="77"/>
  <c r="C1418" i="77"/>
  <c r="B1418" i="77"/>
  <c r="A1418" i="77"/>
  <c r="C1417" i="77"/>
  <c r="B1417" i="77"/>
  <c r="A1417" i="77"/>
  <c r="C1416" i="77"/>
  <c r="B1416" i="77"/>
  <c r="A1416" i="77"/>
  <c r="C1415" i="77"/>
  <c r="B1415" i="77"/>
  <c r="A1415" i="77"/>
  <c r="C1414" i="77"/>
  <c r="B1414" i="77"/>
  <c r="A1414" i="77"/>
  <c r="C1413" i="77"/>
  <c r="B1413" i="77"/>
  <c r="A1413" i="77"/>
  <c r="C1412" i="77"/>
  <c r="B1412" i="77"/>
  <c r="A1412" i="77"/>
  <c r="C1411" i="77"/>
  <c r="B1411" i="77"/>
  <c r="A1411" i="77"/>
  <c r="C1410" i="77"/>
  <c r="B1410" i="77"/>
  <c r="A1410" i="77"/>
  <c r="C1409" i="77"/>
  <c r="B1409" i="77"/>
  <c r="A1409" i="77"/>
  <c r="C1408" i="77"/>
  <c r="B1408" i="77"/>
  <c r="A1408" i="77"/>
  <c r="C1407" i="77"/>
  <c r="B1407" i="77"/>
  <c r="A1407" i="77"/>
  <c r="C1406" i="77"/>
  <c r="B1406" i="77"/>
  <c r="A1406" i="77"/>
  <c r="C1405" i="77"/>
  <c r="B1405" i="77"/>
  <c r="A1405" i="77"/>
  <c r="C1404" i="77"/>
  <c r="B1404" i="77"/>
  <c r="A1404" i="77"/>
  <c r="C1403" i="77"/>
  <c r="B1403" i="77"/>
  <c r="A1403" i="77"/>
  <c r="C1402" i="77"/>
  <c r="B1402" i="77"/>
  <c r="A1402" i="77"/>
  <c r="C1401" i="77"/>
  <c r="B1401" i="77"/>
  <c r="A1401" i="77"/>
  <c r="C1400" i="77"/>
  <c r="B1400" i="77"/>
  <c r="A1400" i="77"/>
  <c r="C1399" i="77"/>
  <c r="B1399" i="77"/>
  <c r="A1399" i="77"/>
  <c r="C1398" i="77"/>
  <c r="B1398" i="77"/>
  <c r="A1398" i="77"/>
  <c r="C1397" i="77"/>
  <c r="B1397" i="77"/>
  <c r="A1397" i="77"/>
  <c r="C1396" i="77"/>
  <c r="B1396" i="77"/>
  <c r="A1396" i="77"/>
  <c r="C1395" i="77"/>
  <c r="B1395" i="77"/>
  <c r="A1395" i="77"/>
  <c r="C1394" i="77"/>
  <c r="B1394" i="77"/>
  <c r="A1394" i="77"/>
  <c r="C1393" i="77"/>
  <c r="B1393" i="77"/>
  <c r="A1393" i="77"/>
  <c r="C1392" i="77"/>
  <c r="B1392" i="77"/>
  <c r="A1392" i="77"/>
  <c r="C1391" i="77"/>
  <c r="B1391" i="77"/>
  <c r="A1391" i="77"/>
  <c r="C1390" i="77"/>
  <c r="B1390" i="77"/>
  <c r="A1390" i="77"/>
  <c r="C1389" i="77"/>
  <c r="B1389" i="77"/>
  <c r="A1389" i="77"/>
  <c r="C1388" i="77"/>
  <c r="B1388" i="77"/>
  <c r="A1388" i="77"/>
  <c r="C1387" i="77"/>
  <c r="B1387" i="77"/>
  <c r="A1387" i="77"/>
  <c r="C1386" i="77"/>
  <c r="B1386" i="77"/>
  <c r="A1386" i="77"/>
  <c r="C1385" i="77"/>
  <c r="B1385" i="77"/>
  <c r="A1385" i="77"/>
  <c r="C1384" i="77"/>
  <c r="B1384" i="77"/>
  <c r="A1384" i="77"/>
  <c r="C1383" i="77"/>
  <c r="B1383" i="77"/>
  <c r="A1383" i="77"/>
  <c r="C1382" i="77"/>
  <c r="B1382" i="77"/>
  <c r="A1382" i="77"/>
  <c r="C1381" i="77"/>
  <c r="B1381" i="77"/>
  <c r="A1381" i="77"/>
  <c r="C1380" i="77"/>
  <c r="B1380" i="77"/>
  <c r="A1380" i="77"/>
  <c r="C1379" i="77"/>
  <c r="B1379" i="77"/>
  <c r="A1379" i="77"/>
  <c r="C1378" i="77"/>
  <c r="B1378" i="77"/>
  <c r="A1378" i="77"/>
  <c r="C1377" i="77"/>
  <c r="B1377" i="77"/>
  <c r="A1377" i="77"/>
  <c r="C1376" i="77"/>
  <c r="B1376" i="77"/>
  <c r="A1376" i="77"/>
  <c r="C1375" i="77"/>
  <c r="B1375" i="77"/>
  <c r="A1375" i="77"/>
  <c r="C1374" i="77"/>
  <c r="B1374" i="77"/>
  <c r="A1374" i="77"/>
  <c r="C1373" i="77"/>
  <c r="B1373" i="77"/>
  <c r="A1373" i="77"/>
  <c r="C1372" i="77"/>
  <c r="B1372" i="77"/>
  <c r="A1372" i="77"/>
  <c r="C1371" i="77"/>
  <c r="B1371" i="77"/>
  <c r="A1371" i="77"/>
  <c r="C1370" i="77"/>
  <c r="B1370" i="77"/>
  <c r="A1370" i="77"/>
  <c r="C1369" i="77"/>
  <c r="B1369" i="77"/>
  <c r="A1369" i="77"/>
  <c r="C1368" i="77"/>
  <c r="B1368" i="77"/>
  <c r="A1368" i="77"/>
  <c r="C1367" i="77"/>
  <c r="B1367" i="77"/>
  <c r="A1367" i="77"/>
  <c r="C1366" i="77"/>
  <c r="B1366" i="77"/>
  <c r="A1366" i="77"/>
  <c r="C1365" i="77"/>
  <c r="B1365" i="77"/>
  <c r="A1365" i="77"/>
  <c r="C1364" i="77"/>
  <c r="B1364" i="77"/>
  <c r="A1364" i="77"/>
  <c r="C1363" i="77"/>
  <c r="B1363" i="77"/>
  <c r="A1363" i="77"/>
  <c r="C1362" i="77"/>
  <c r="B1362" i="77"/>
  <c r="A1362" i="77"/>
  <c r="C1361" i="77"/>
  <c r="B1361" i="77"/>
  <c r="A1361" i="77"/>
  <c r="C1360" i="77"/>
  <c r="B1360" i="77"/>
  <c r="A1360" i="77"/>
  <c r="C1359" i="77"/>
  <c r="B1359" i="77"/>
  <c r="A1359" i="77"/>
  <c r="C1358" i="77"/>
  <c r="B1358" i="77"/>
  <c r="A1358" i="77"/>
  <c r="C1357" i="77"/>
  <c r="B1357" i="77"/>
  <c r="A1357" i="77"/>
  <c r="C1356" i="77"/>
  <c r="B1356" i="77"/>
  <c r="A1356" i="77"/>
  <c r="C1355" i="77"/>
  <c r="B1355" i="77"/>
  <c r="A1355" i="77"/>
  <c r="C1354" i="77"/>
  <c r="B1354" i="77"/>
  <c r="A1354" i="77"/>
  <c r="C1353" i="77"/>
  <c r="B1353" i="77"/>
  <c r="A1353" i="77"/>
  <c r="C1352" i="77"/>
  <c r="B1352" i="77"/>
  <c r="A1352" i="77"/>
  <c r="C1351" i="77"/>
  <c r="B1351" i="77"/>
  <c r="A1351" i="77"/>
  <c r="C1350" i="77"/>
  <c r="B1350" i="77"/>
  <c r="A1350" i="77"/>
  <c r="C1349" i="77"/>
  <c r="B1349" i="77"/>
  <c r="A1349" i="77"/>
  <c r="C1348" i="77"/>
  <c r="B1348" i="77"/>
  <c r="A1348" i="77"/>
  <c r="C1347" i="77"/>
  <c r="B1347" i="77"/>
  <c r="A1347" i="77"/>
  <c r="C1346" i="77"/>
  <c r="B1346" i="77"/>
  <c r="A1346" i="77"/>
  <c r="C1345" i="77"/>
  <c r="B1345" i="77"/>
  <c r="A1345" i="77"/>
  <c r="C1344" i="77"/>
  <c r="B1344" i="77"/>
  <c r="A1344" i="77"/>
  <c r="C1343" i="77"/>
  <c r="B1343" i="77"/>
  <c r="A1343" i="77"/>
  <c r="C1342" i="77"/>
  <c r="B1342" i="77"/>
  <c r="A1342" i="77"/>
  <c r="C1341" i="77"/>
  <c r="B1341" i="77"/>
  <c r="A1341" i="77"/>
  <c r="C1340" i="77"/>
  <c r="B1340" i="77"/>
  <c r="A1340" i="77"/>
  <c r="C1339" i="77"/>
  <c r="B1339" i="77"/>
  <c r="A1339" i="77"/>
  <c r="C1338" i="77"/>
  <c r="B1338" i="77"/>
  <c r="A1338" i="77"/>
  <c r="C1337" i="77"/>
  <c r="B1337" i="77"/>
  <c r="A1337" i="77"/>
  <c r="C1336" i="77"/>
  <c r="B1336" i="77"/>
  <c r="A1336" i="77"/>
  <c r="C1335" i="77"/>
  <c r="B1335" i="77"/>
  <c r="A1335" i="77"/>
  <c r="C1334" i="77"/>
  <c r="B1334" i="77"/>
  <c r="A1334" i="77"/>
  <c r="C1333" i="77"/>
  <c r="B1333" i="77"/>
  <c r="A1333" i="77"/>
  <c r="C1332" i="77"/>
  <c r="B1332" i="77"/>
  <c r="A1332" i="77"/>
  <c r="C1331" i="77"/>
  <c r="B1331" i="77"/>
  <c r="A1331" i="77"/>
  <c r="C1330" i="77"/>
  <c r="B1330" i="77"/>
  <c r="A1330" i="77"/>
  <c r="C1329" i="77"/>
  <c r="B1329" i="77"/>
  <c r="A1329" i="77"/>
  <c r="C1328" i="77"/>
  <c r="B1328" i="77"/>
  <c r="A1328" i="77"/>
  <c r="C1327" i="77"/>
  <c r="B1327" i="77"/>
  <c r="A1327" i="77"/>
  <c r="C1326" i="77"/>
  <c r="B1326" i="77"/>
  <c r="A1326" i="77"/>
  <c r="C1325" i="77"/>
  <c r="B1325" i="77"/>
  <c r="A1325" i="77"/>
  <c r="C1324" i="77"/>
  <c r="B1324" i="77"/>
  <c r="A1324" i="77"/>
  <c r="C1323" i="77"/>
  <c r="B1323" i="77"/>
  <c r="A1323" i="77"/>
  <c r="C1322" i="77"/>
  <c r="B1322" i="77"/>
  <c r="A1322" i="77"/>
  <c r="C1321" i="77"/>
  <c r="B1321" i="77"/>
  <c r="A1321" i="77"/>
  <c r="C1320" i="77"/>
  <c r="B1320" i="77"/>
  <c r="A1320" i="77"/>
  <c r="C1319" i="77"/>
  <c r="B1319" i="77"/>
  <c r="A1319" i="77"/>
  <c r="C1318" i="77"/>
  <c r="B1318" i="77"/>
  <c r="A1318" i="77"/>
  <c r="C1317" i="77"/>
  <c r="B1317" i="77"/>
  <c r="A1317" i="77"/>
  <c r="C1316" i="77"/>
  <c r="B1316" i="77"/>
  <c r="A1316" i="77"/>
  <c r="C1315" i="77"/>
  <c r="B1315" i="77"/>
  <c r="A1315" i="77"/>
  <c r="C1314" i="77"/>
  <c r="B1314" i="77"/>
  <c r="A1314" i="77"/>
  <c r="C1313" i="77"/>
  <c r="B1313" i="77"/>
  <c r="A1313" i="77"/>
  <c r="C1312" i="77"/>
  <c r="B1312" i="77"/>
  <c r="A1312" i="77"/>
  <c r="C1311" i="77"/>
  <c r="B1311" i="77"/>
  <c r="A1311" i="77"/>
  <c r="C1310" i="77"/>
  <c r="B1310" i="77"/>
  <c r="A1310" i="77"/>
  <c r="C1309" i="77"/>
  <c r="B1309" i="77"/>
  <c r="A1309" i="77"/>
  <c r="C1308" i="77"/>
  <c r="B1308" i="77"/>
  <c r="A1308" i="77"/>
  <c r="C1307" i="77"/>
  <c r="B1307" i="77"/>
  <c r="A1307" i="77"/>
  <c r="C1306" i="77"/>
  <c r="B1306" i="77"/>
  <c r="A1306" i="77"/>
  <c r="C1305" i="77"/>
  <c r="B1305" i="77"/>
  <c r="A1305" i="77"/>
  <c r="C1304" i="77"/>
  <c r="B1304" i="77"/>
  <c r="A1304" i="77"/>
  <c r="C1303" i="77"/>
  <c r="B1303" i="77"/>
  <c r="A1303" i="77"/>
  <c r="C1302" i="77"/>
  <c r="B1302" i="77"/>
  <c r="A1302" i="77"/>
  <c r="C1301" i="77"/>
  <c r="B1301" i="77"/>
  <c r="A1301" i="77"/>
  <c r="C1300" i="77"/>
  <c r="B1300" i="77"/>
  <c r="A1300" i="77"/>
  <c r="C1299" i="77"/>
  <c r="B1299" i="77"/>
  <c r="A1299" i="77"/>
  <c r="C1298" i="77"/>
  <c r="B1298" i="77"/>
  <c r="A1298" i="77"/>
  <c r="C1297" i="77"/>
  <c r="B1297" i="77"/>
  <c r="A1297" i="77"/>
  <c r="C1296" i="77"/>
  <c r="B1296" i="77"/>
  <c r="A1296" i="77"/>
  <c r="C1295" i="77"/>
  <c r="B1295" i="77"/>
  <c r="A1295" i="77"/>
  <c r="C1294" i="77"/>
  <c r="B1294" i="77"/>
  <c r="A1294" i="77"/>
  <c r="C1293" i="77"/>
  <c r="B1293" i="77"/>
  <c r="A1293" i="77"/>
  <c r="C1292" i="77"/>
  <c r="B1292" i="77"/>
  <c r="A1292" i="77"/>
  <c r="C1291" i="77"/>
  <c r="B1291" i="77"/>
  <c r="A1291" i="77"/>
  <c r="C1290" i="77"/>
  <c r="B1290" i="77"/>
  <c r="A1290" i="77"/>
  <c r="C1289" i="77"/>
  <c r="B1289" i="77"/>
  <c r="A1289" i="77"/>
  <c r="C1288" i="77"/>
  <c r="B1288" i="77"/>
  <c r="A1288" i="77"/>
  <c r="C1287" i="77"/>
  <c r="B1287" i="77"/>
  <c r="A1287" i="77"/>
  <c r="C1286" i="77"/>
  <c r="B1286" i="77"/>
  <c r="A1286" i="77"/>
  <c r="C1285" i="77"/>
  <c r="B1285" i="77"/>
  <c r="A1285" i="77"/>
  <c r="C1284" i="77"/>
  <c r="B1284" i="77"/>
  <c r="A1284" i="77"/>
  <c r="C1283" i="77"/>
  <c r="B1283" i="77"/>
  <c r="A1283" i="77"/>
  <c r="C1282" i="77"/>
  <c r="B1282" i="77"/>
  <c r="A1282" i="77"/>
  <c r="C1281" i="77"/>
  <c r="B1281" i="77"/>
  <c r="A1281" i="77"/>
  <c r="C1280" i="77"/>
  <c r="B1280" i="77"/>
  <c r="A1280" i="77"/>
  <c r="C1279" i="77"/>
  <c r="B1279" i="77"/>
  <c r="A1279" i="77"/>
  <c r="C1278" i="77"/>
  <c r="B1278" i="77"/>
  <c r="A1278" i="77"/>
  <c r="C1277" i="77"/>
  <c r="B1277" i="77"/>
  <c r="A1277" i="77"/>
  <c r="C1276" i="77"/>
  <c r="B1276" i="77"/>
  <c r="A1276" i="77"/>
  <c r="C1275" i="77"/>
  <c r="B1275" i="77"/>
  <c r="A1275" i="77"/>
  <c r="C1274" i="77"/>
  <c r="B1274" i="77"/>
  <c r="A1274" i="77"/>
  <c r="C1273" i="77"/>
  <c r="B1273" i="77"/>
  <c r="A1273" i="77"/>
  <c r="C1272" i="77"/>
  <c r="B1272" i="77"/>
  <c r="A1272" i="77"/>
  <c r="C1271" i="77"/>
  <c r="B1271" i="77"/>
  <c r="A1271" i="77"/>
  <c r="C1270" i="77"/>
  <c r="B1270" i="77"/>
  <c r="A1270" i="77"/>
  <c r="C1269" i="77"/>
  <c r="B1269" i="77"/>
  <c r="A1269" i="77"/>
  <c r="C1268" i="77"/>
  <c r="B1268" i="77"/>
  <c r="A1268" i="77"/>
  <c r="C1267" i="77"/>
  <c r="B1267" i="77"/>
  <c r="A1267" i="77"/>
  <c r="C1266" i="77"/>
  <c r="B1266" i="77"/>
  <c r="A1266" i="77"/>
  <c r="C1265" i="77"/>
  <c r="B1265" i="77"/>
  <c r="A1265" i="77"/>
  <c r="C1264" i="77"/>
  <c r="B1264" i="77"/>
  <c r="A1264" i="77"/>
  <c r="C1263" i="77"/>
  <c r="B1263" i="77"/>
  <c r="A1263" i="77"/>
  <c r="C1262" i="77"/>
  <c r="B1262" i="77"/>
  <c r="A1262" i="77"/>
  <c r="C1261" i="77"/>
  <c r="B1261" i="77"/>
  <c r="A1261" i="77"/>
  <c r="C1260" i="77"/>
  <c r="B1260" i="77"/>
  <c r="A1260" i="77"/>
  <c r="C1259" i="77"/>
  <c r="B1259" i="77"/>
  <c r="A1259" i="77"/>
  <c r="C1258" i="77"/>
  <c r="B1258" i="77"/>
  <c r="A1258" i="77"/>
  <c r="C1257" i="77"/>
  <c r="B1257" i="77"/>
  <c r="A1257" i="77"/>
  <c r="C1256" i="77"/>
  <c r="B1256" i="77"/>
  <c r="A1256" i="77"/>
  <c r="C1255" i="77"/>
  <c r="B1255" i="77"/>
  <c r="A1255" i="77"/>
  <c r="C1254" i="77"/>
  <c r="B1254" i="77"/>
  <c r="A1254" i="77"/>
  <c r="C1253" i="77"/>
  <c r="B1253" i="77"/>
  <c r="A1253" i="77"/>
  <c r="C1252" i="77"/>
  <c r="B1252" i="77"/>
  <c r="A1252" i="77"/>
  <c r="C1251" i="77"/>
  <c r="B1251" i="77"/>
  <c r="A1251" i="77"/>
  <c r="C1250" i="77"/>
  <c r="B1250" i="77"/>
  <c r="A1250" i="77"/>
  <c r="C1249" i="77"/>
  <c r="B1249" i="77"/>
  <c r="A1249" i="77"/>
  <c r="C1248" i="77"/>
  <c r="B1248" i="77"/>
  <c r="A1248" i="77"/>
  <c r="C1247" i="77"/>
  <c r="B1247" i="77"/>
  <c r="A1247" i="77"/>
  <c r="C1246" i="77"/>
  <c r="B1246" i="77"/>
  <c r="A1246" i="77"/>
  <c r="C1245" i="77"/>
  <c r="B1245" i="77"/>
  <c r="A1245" i="77"/>
  <c r="C1244" i="77"/>
  <c r="B1244" i="77"/>
  <c r="A1244" i="77"/>
  <c r="C1243" i="77"/>
  <c r="B1243" i="77"/>
  <c r="A1243" i="77"/>
  <c r="C1242" i="77"/>
  <c r="B1242" i="77"/>
  <c r="A1242" i="77"/>
  <c r="C1241" i="77"/>
  <c r="B1241" i="77"/>
  <c r="A1241" i="77"/>
  <c r="C1240" i="77"/>
  <c r="B1240" i="77"/>
  <c r="A1240" i="77"/>
  <c r="C1239" i="77"/>
  <c r="B1239" i="77"/>
  <c r="A1239" i="77"/>
  <c r="C1238" i="77"/>
  <c r="B1238" i="77"/>
  <c r="A1238" i="77"/>
  <c r="C1237" i="77"/>
  <c r="B1237" i="77"/>
  <c r="A1237" i="77"/>
  <c r="C1236" i="77"/>
  <c r="B1236" i="77"/>
  <c r="A1236" i="77"/>
  <c r="C1235" i="77"/>
  <c r="B1235" i="77"/>
  <c r="A1235" i="77"/>
  <c r="C1234" i="77"/>
  <c r="B1234" i="77"/>
  <c r="A1234" i="77"/>
  <c r="C1233" i="77"/>
  <c r="B1233" i="77"/>
  <c r="A1233" i="77"/>
  <c r="C1232" i="77"/>
  <c r="B1232" i="77"/>
  <c r="A1232" i="77"/>
  <c r="C1231" i="77"/>
  <c r="B1231" i="77"/>
  <c r="A1231" i="77"/>
  <c r="C1230" i="77"/>
  <c r="B1230" i="77"/>
  <c r="A1230" i="77"/>
  <c r="C1229" i="77"/>
  <c r="B1229" i="77"/>
  <c r="A1229" i="77"/>
  <c r="C1228" i="77"/>
  <c r="B1228" i="77"/>
  <c r="A1228" i="77"/>
  <c r="C1227" i="77"/>
  <c r="B1227" i="77"/>
  <c r="A1227" i="77"/>
  <c r="C1226" i="77"/>
  <c r="B1226" i="77"/>
  <c r="A1226" i="77"/>
  <c r="C1225" i="77"/>
  <c r="B1225" i="77"/>
  <c r="A1225" i="77"/>
  <c r="C1224" i="77"/>
  <c r="B1224" i="77"/>
  <c r="A1224" i="77"/>
  <c r="C1223" i="77"/>
  <c r="B1223" i="77"/>
  <c r="A1223" i="77"/>
  <c r="C1222" i="77"/>
  <c r="B1222" i="77"/>
  <c r="A1222" i="77"/>
  <c r="C1221" i="77"/>
  <c r="B1221" i="77"/>
  <c r="A1221" i="77"/>
  <c r="C1220" i="77"/>
  <c r="B1220" i="77"/>
  <c r="A1220" i="77"/>
  <c r="C1219" i="77"/>
  <c r="B1219" i="77"/>
  <c r="A1219" i="77"/>
  <c r="C1218" i="77"/>
  <c r="B1218" i="77"/>
  <c r="A1218" i="77"/>
  <c r="C1217" i="77"/>
  <c r="B1217" i="77"/>
  <c r="A1217" i="77"/>
  <c r="C1216" i="77"/>
  <c r="B1216" i="77"/>
  <c r="A1216" i="77"/>
  <c r="C1215" i="77"/>
  <c r="B1215" i="77"/>
  <c r="A1215" i="77"/>
  <c r="C1214" i="77"/>
  <c r="B1214" i="77"/>
  <c r="A1214" i="77"/>
  <c r="C1213" i="77"/>
  <c r="B1213" i="77"/>
  <c r="A1213" i="77"/>
  <c r="C1212" i="77"/>
  <c r="B1212" i="77"/>
  <c r="A1212" i="77"/>
  <c r="C1211" i="77"/>
  <c r="B1211" i="77"/>
  <c r="A1211" i="77"/>
  <c r="C1210" i="77"/>
  <c r="B1210" i="77"/>
  <c r="A1210" i="77"/>
  <c r="C1209" i="77"/>
  <c r="B1209" i="77"/>
  <c r="A1209" i="77"/>
  <c r="C1208" i="77"/>
  <c r="B1208" i="77"/>
  <c r="A1208" i="77"/>
  <c r="C1207" i="77"/>
  <c r="B1207" i="77"/>
  <c r="A1207" i="77"/>
  <c r="C1206" i="77"/>
  <c r="B1206" i="77"/>
  <c r="A1206" i="77"/>
  <c r="C1205" i="77"/>
  <c r="B1205" i="77"/>
  <c r="A1205" i="77"/>
  <c r="C1204" i="77"/>
  <c r="B1204" i="77"/>
  <c r="A1204" i="77"/>
  <c r="C1203" i="77"/>
  <c r="B1203" i="77"/>
  <c r="A1203" i="77"/>
  <c r="C1202" i="77"/>
  <c r="B1202" i="77"/>
  <c r="A1202" i="77"/>
  <c r="C1201" i="77"/>
  <c r="B1201" i="77"/>
  <c r="A1201" i="77"/>
  <c r="C1200" i="77"/>
  <c r="B1200" i="77"/>
  <c r="A1200" i="77"/>
  <c r="C1199" i="77"/>
  <c r="B1199" i="77"/>
  <c r="A1199" i="77"/>
  <c r="C1198" i="77"/>
  <c r="B1198" i="77"/>
  <c r="A1198" i="77"/>
  <c r="C1197" i="77"/>
  <c r="B1197" i="77"/>
  <c r="A1197" i="77"/>
  <c r="C1196" i="77"/>
  <c r="B1196" i="77"/>
  <c r="A1196" i="77"/>
  <c r="C1195" i="77"/>
  <c r="B1195" i="77"/>
  <c r="A1195" i="77"/>
  <c r="C1194" i="77"/>
  <c r="B1194" i="77"/>
  <c r="A1194" i="77"/>
  <c r="C1193" i="77"/>
  <c r="B1193" i="77"/>
  <c r="A1193" i="77"/>
  <c r="C1192" i="77"/>
  <c r="B1192" i="77"/>
  <c r="A1192" i="77"/>
  <c r="C1191" i="77"/>
  <c r="B1191" i="77"/>
  <c r="A1191" i="77"/>
  <c r="C1190" i="77"/>
  <c r="B1190" i="77"/>
  <c r="A1190" i="77"/>
  <c r="C1189" i="77"/>
  <c r="B1189" i="77"/>
  <c r="A1189" i="77"/>
  <c r="C1188" i="77"/>
  <c r="B1188" i="77"/>
  <c r="A1188" i="77"/>
  <c r="C1187" i="77"/>
  <c r="B1187" i="77"/>
  <c r="A1187" i="77"/>
  <c r="C1186" i="77"/>
  <c r="B1186" i="77"/>
  <c r="A1186" i="77"/>
  <c r="C1185" i="77"/>
  <c r="B1185" i="77"/>
  <c r="A1185" i="77"/>
  <c r="C1184" i="77"/>
  <c r="B1184" i="77"/>
  <c r="A1184" i="77"/>
  <c r="C1183" i="77"/>
  <c r="B1183" i="77"/>
  <c r="A1183" i="77"/>
  <c r="C1182" i="77"/>
  <c r="B1182" i="77"/>
  <c r="A1182" i="77"/>
  <c r="C1181" i="77"/>
  <c r="B1181" i="77"/>
  <c r="A1181" i="77"/>
  <c r="C1180" i="77"/>
  <c r="B1180" i="77"/>
  <c r="A1180" i="77"/>
  <c r="C1179" i="77"/>
  <c r="B1179" i="77"/>
  <c r="A1179" i="77"/>
  <c r="C1178" i="77"/>
  <c r="B1178" i="77"/>
  <c r="A1178" i="77"/>
  <c r="C1177" i="77"/>
  <c r="B1177" i="77"/>
  <c r="A1177" i="77"/>
  <c r="C1176" i="77"/>
  <c r="B1176" i="77"/>
  <c r="A1176" i="77"/>
  <c r="C1175" i="77"/>
  <c r="B1175" i="77"/>
  <c r="A1175" i="77"/>
  <c r="C1174" i="77"/>
  <c r="B1174" i="77"/>
  <c r="A1174" i="77"/>
  <c r="C1173" i="77"/>
  <c r="B1173" i="77"/>
  <c r="A1173" i="77"/>
  <c r="C1172" i="77"/>
  <c r="B1172" i="77"/>
  <c r="A1172" i="77"/>
  <c r="C1171" i="77"/>
  <c r="B1171" i="77"/>
  <c r="A1171" i="77"/>
  <c r="C1170" i="77"/>
  <c r="B1170" i="77"/>
  <c r="A1170" i="77"/>
  <c r="C1169" i="77"/>
  <c r="B1169" i="77"/>
  <c r="A1169" i="77"/>
  <c r="C1168" i="77"/>
  <c r="B1168" i="77"/>
  <c r="A1168" i="77"/>
  <c r="C1167" i="77"/>
  <c r="B1167" i="77"/>
  <c r="A1167" i="77"/>
  <c r="C1166" i="77"/>
  <c r="B1166" i="77"/>
  <c r="A1166" i="77"/>
  <c r="C1165" i="77"/>
  <c r="B1165" i="77"/>
  <c r="A1165" i="77"/>
  <c r="C1164" i="77"/>
  <c r="B1164" i="77"/>
  <c r="A1164" i="77"/>
  <c r="C1163" i="77"/>
  <c r="B1163" i="77"/>
  <c r="A1163" i="77"/>
  <c r="C1162" i="77"/>
  <c r="B1162" i="77"/>
  <c r="A1162" i="77"/>
  <c r="C1161" i="77"/>
  <c r="B1161" i="77"/>
  <c r="A1161" i="77"/>
  <c r="C1160" i="77"/>
  <c r="B1160" i="77"/>
  <c r="A1160" i="77"/>
  <c r="C1159" i="77"/>
  <c r="B1159" i="77"/>
  <c r="A1159" i="77"/>
  <c r="C1158" i="77"/>
  <c r="B1158" i="77"/>
  <c r="A1158" i="77"/>
  <c r="C1157" i="77"/>
  <c r="B1157" i="77"/>
  <c r="A1157" i="77"/>
  <c r="C1156" i="77"/>
  <c r="B1156" i="77"/>
  <c r="A1156" i="77"/>
  <c r="C1155" i="77"/>
  <c r="B1155" i="77"/>
  <c r="A1155" i="77"/>
  <c r="C1154" i="77"/>
  <c r="B1154" i="77"/>
  <c r="A1154" i="77"/>
  <c r="C1153" i="77"/>
  <c r="B1153" i="77"/>
  <c r="A1153" i="77"/>
  <c r="C1152" i="77"/>
  <c r="B1152" i="77"/>
  <c r="A1152" i="77"/>
  <c r="C1151" i="77"/>
  <c r="B1151" i="77"/>
  <c r="A1151" i="77"/>
  <c r="C1150" i="77"/>
  <c r="B1150" i="77"/>
  <c r="A1150" i="77"/>
  <c r="C1149" i="77"/>
  <c r="B1149" i="77"/>
  <c r="A1149" i="77"/>
  <c r="C1148" i="77"/>
  <c r="B1148" i="77"/>
  <c r="A1148" i="77"/>
  <c r="C1147" i="77"/>
  <c r="B1147" i="77"/>
  <c r="A1147" i="77"/>
  <c r="C1146" i="77"/>
  <c r="B1146" i="77"/>
  <c r="A1146" i="77"/>
  <c r="C1145" i="77"/>
  <c r="B1145" i="77"/>
  <c r="A1145" i="77"/>
  <c r="C1144" i="77"/>
  <c r="B1144" i="77"/>
  <c r="A1144" i="77"/>
  <c r="C1143" i="77"/>
  <c r="B1143" i="77"/>
  <c r="A1143" i="77"/>
  <c r="C1142" i="77"/>
  <c r="B1142" i="77"/>
  <c r="A1142" i="77"/>
  <c r="C1141" i="77"/>
  <c r="B1141" i="77"/>
  <c r="A1141" i="77"/>
  <c r="C1140" i="77"/>
  <c r="B1140" i="77"/>
  <c r="A1140" i="77"/>
  <c r="C1139" i="77"/>
  <c r="B1139" i="77"/>
  <c r="A1139" i="77"/>
  <c r="C1138" i="77"/>
  <c r="B1138" i="77"/>
  <c r="A1138" i="77"/>
  <c r="C1137" i="77"/>
  <c r="B1137" i="77"/>
  <c r="A1137" i="77"/>
  <c r="C1136" i="77"/>
  <c r="B1136" i="77"/>
  <c r="A1136" i="77"/>
  <c r="C1135" i="77"/>
  <c r="B1135" i="77"/>
  <c r="A1135" i="77"/>
  <c r="C1134" i="77"/>
  <c r="B1134" i="77"/>
  <c r="A1134" i="77"/>
  <c r="C1133" i="77"/>
  <c r="B1133" i="77"/>
  <c r="A1133" i="77"/>
  <c r="C1132" i="77"/>
  <c r="B1132" i="77"/>
  <c r="A1132" i="77"/>
  <c r="C1131" i="77"/>
  <c r="B1131" i="77"/>
  <c r="A1131" i="77"/>
  <c r="C1130" i="77"/>
  <c r="B1130" i="77"/>
  <c r="A1130" i="77"/>
  <c r="C1129" i="77"/>
  <c r="B1129" i="77"/>
  <c r="A1129" i="77"/>
  <c r="C1128" i="77"/>
  <c r="B1128" i="77"/>
  <c r="A1128" i="77"/>
  <c r="C1127" i="77"/>
  <c r="B1127" i="77"/>
  <c r="A1127" i="77"/>
  <c r="C1126" i="77"/>
  <c r="B1126" i="77"/>
  <c r="A1126" i="77"/>
  <c r="C1125" i="77"/>
  <c r="B1125" i="77"/>
  <c r="A1125" i="77"/>
  <c r="C1124" i="77"/>
  <c r="B1124" i="77"/>
  <c r="A1124" i="77"/>
  <c r="C1123" i="77"/>
  <c r="B1123" i="77"/>
  <c r="A1123" i="77"/>
  <c r="C1122" i="77"/>
  <c r="B1122" i="77"/>
  <c r="A1122" i="77"/>
  <c r="C1121" i="77"/>
  <c r="B1121" i="77"/>
  <c r="A1121" i="77"/>
  <c r="C1120" i="77"/>
  <c r="B1120" i="77"/>
  <c r="A1120" i="77"/>
  <c r="C1119" i="77"/>
  <c r="B1119" i="77"/>
  <c r="A1119" i="77"/>
  <c r="C1118" i="77"/>
  <c r="B1118" i="77"/>
  <c r="A1118" i="77"/>
  <c r="C1117" i="77"/>
  <c r="B1117" i="77"/>
  <c r="A1117" i="77"/>
  <c r="C1116" i="77"/>
  <c r="B1116" i="77"/>
  <c r="A1116" i="77"/>
  <c r="C1115" i="77"/>
  <c r="B1115" i="77"/>
  <c r="A1115" i="77"/>
  <c r="C1114" i="77"/>
  <c r="B1114" i="77"/>
  <c r="A1114" i="77"/>
  <c r="C1113" i="77"/>
  <c r="B1113" i="77"/>
  <c r="A1113" i="77"/>
  <c r="C1112" i="77"/>
  <c r="B1112" i="77"/>
  <c r="A1112" i="77"/>
  <c r="C1111" i="77"/>
  <c r="B1111" i="77"/>
  <c r="A1111" i="77"/>
  <c r="C1110" i="77"/>
  <c r="B1110" i="77"/>
  <c r="A1110" i="77"/>
  <c r="C1109" i="77"/>
  <c r="B1109" i="77"/>
  <c r="A1109" i="77"/>
  <c r="C1108" i="77"/>
  <c r="B1108" i="77"/>
  <c r="A1108" i="77"/>
  <c r="C1107" i="77"/>
  <c r="B1107" i="77"/>
  <c r="A1107" i="77"/>
  <c r="C1106" i="77"/>
  <c r="B1106" i="77"/>
  <c r="A1106" i="77"/>
  <c r="C1105" i="77"/>
  <c r="B1105" i="77"/>
  <c r="A1105" i="77"/>
  <c r="C1104" i="77"/>
  <c r="B1104" i="77"/>
  <c r="A1104" i="77"/>
  <c r="C1103" i="77"/>
  <c r="B1103" i="77"/>
  <c r="A1103" i="77"/>
  <c r="C1102" i="77"/>
  <c r="B1102" i="77"/>
  <c r="A1102" i="77"/>
  <c r="C1101" i="77"/>
  <c r="B1101" i="77"/>
  <c r="A1101" i="77"/>
  <c r="C1100" i="77"/>
  <c r="B1100" i="77"/>
  <c r="A1100" i="77"/>
  <c r="C1099" i="77"/>
  <c r="B1099" i="77"/>
  <c r="A1099" i="77"/>
  <c r="C1098" i="77"/>
  <c r="B1098" i="77"/>
  <c r="A1098" i="77"/>
  <c r="C1097" i="77"/>
  <c r="B1097" i="77"/>
  <c r="A1097" i="77"/>
  <c r="C1096" i="77"/>
  <c r="B1096" i="77"/>
  <c r="A1096" i="77"/>
  <c r="C1095" i="77"/>
  <c r="B1095" i="77"/>
  <c r="A1095" i="77"/>
  <c r="C1094" i="77"/>
  <c r="B1094" i="77"/>
  <c r="A1094" i="77"/>
  <c r="C1093" i="77"/>
  <c r="B1093" i="77"/>
  <c r="A1093" i="77"/>
  <c r="C1092" i="77"/>
  <c r="B1092" i="77"/>
  <c r="A1092" i="77"/>
  <c r="C1091" i="77"/>
  <c r="B1091" i="77"/>
  <c r="A1091" i="77"/>
  <c r="C1090" i="77"/>
  <c r="B1090" i="77"/>
  <c r="A1090" i="77"/>
  <c r="C1089" i="77"/>
  <c r="B1089" i="77"/>
  <c r="A1089" i="77"/>
  <c r="C1088" i="77"/>
  <c r="B1088" i="77"/>
  <c r="A1088" i="77"/>
  <c r="C1087" i="77"/>
  <c r="B1087" i="77"/>
  <c r="A1087" i="77"/>
  <c r="C1086" i="77"/>
  <c r="B1086" i="77"/>
  <c r="A1086" i="77"/>
  <c r="C1085" i="77"/>
  <c r="B1085" i="77"/>
  <c r="A1085" i="77"/>
  <c r="C1084" i="77"/>
  <c r="B1084" i="77"/>
  <c r="A1084" i="77"/>
  <c r="C1083" i="77"/>
  <c r="B1083" i="77"/>
  <c r="A1083" i="77"/>
  <c r="C1082" i="77"/>
  <c r="B1082" i="77"/>
  <c r="A1082" i="77"/>
  <c r="C1081" i="77"/>
  <c r="B1081" i="77"/>
  <c r="A1081" i="77"/>
  <c r="C1080" i="77"/>
  <c r="B1080" i="77"/>
  <c r="A1080" i="77"/>
  <c r="C1079" i="77"/>
  <c r="B1079" i="77"/>
  <c r="A1079" i="77"/>
  <c r="C1078" i="77"/>
  <c r="B1078" i="77"/>
  <c r="A1078" i="77"/>
  <c r="C1077" i="77"/>
  <c r="B1077" i="77"/>
  <c r="A1077" i="77"/>
  <c r="C1076" i="77"/>
  <c r="B1076" i="77"/>
  <c r="A1076" i="77"/>
  <c r="C1075" i="77"/>
  <c r="B1075" i="77"/>
  <c r="A1075" i="77"/>
  <c r="C1074" i="77"/>
  <c r="B1074" i="77"/>
  <c r="A1074" i="77"/>
  <c r="C1073" i="77"/>
  <c r="B1073" i="77"/>
  <c r="A1073" i="77"/>
  <c r="C1072" i="77"/>
  <c r="B1072" i="77"/>
  <c r="A1072" i="77"/>
  <c r="C1071" i="77"/>
  <c r="B1071" i="77"/>
  <c r="A1071" i="77"/>
  <c r="C1070" i="77"/>
  <c r="B1070" i="77"/>
  <c r="A1070" i="77"/>
  <c r="C1069" i="77"/>
  <c r="B1069" i="77"/>
  <c r="A1069" i="77"/>
  <c r="C1068" i="77"/>
  <c r="B1068" i="77"/>
  <c r="A1068" i="77"/>
  <c r="C1067" i="77"/>
  <c r="B1067" i="77"/>
  <c r="A1067" i="77"/>
  <c r="C1066" i="77"/>
  <c r="B1066" i="77"/>
  <c r="A1066" i="77"/>
  <c r="C1065" i="77"/>
  <c r="B1065" i="77"/>
  <c r="A1065" i="77"/>
  <c r="C1064" i="77"/>
  <c r="B1064" i="77"/>
  <c r="A1064" i="77"/>
  <c r="C1063" i="77"/>
  <c r="B1063" i="77"/>
  <c r="A1063" i="77"/>
  <c r="C1062" i="77"/>
  <c r="B1062" i="77"/>
  <c r="A1062" i="77"/>
  <c r="C1061" i="77"/>
  <c r="B1061" i="77"/>
  <c r="A1061" i="77"/>
  <c r="C1060" i="77"/>
  <c r="B1060" i="77"/>
  <c r="A1060" i="77"/>
  <c r="C1059" i="77"/>
  <c r="B1059" i="77"/>
  <c r="A1059" i="77"/>
  <c r="C1058" i="77"/>
  <c r="B1058" i="77"/>
  <c r="A1058" i="77"/>
  <c r="C1057" i="77"/>
  <c r="B1057" i="77"/>
  <c r="A1057" i="77"/>
  <c r="C1056" i="77"/>
  <c r="B1056" i="77"/>
  <c r="A1056" i="77"/>
  <c r="C1055" i="77"/>
  <c r="B1055" i="77"/>
  <c r="A1055" i="77"/>
  <c r="C1054" i="77"/>
  <c r="B1054" i="77"/>
  <c r="A1054" i="77"/>
  <c r="C1053" i="77"/>
  <c r="B1053" i="77"/>
  <c r="A1053" i="77"/>
  <c r="C1052" i="77"/>
  <c r="B1052" i="77"/>
  <c r="A1052" i="77"/>
  <c r="C1051" i="77"/>
  <c r="B1051" i="77"/>
  <c r="A1051" i="77"/>
  <c r="C1050" i="77"/>
  <c r="B1050" i="77"/>
  <c r="A1050" i="77"/>
  <c r="C1049" i="77"/>
  <c r="B1049" i="77"/>
  <c r="A1049" i="77"/>
  <c r="C1048" i="77"/>
  <c r="B1048" i="77"/>
  <c r="A1048" i="77"/>
  <c r="C1047" i="77"/>
  <c r="B1047" i="77"/>
  <c r="A1047" i="77"/>
  <c r="C1046" i="77"/>
  <c r="B1046" i="77"/>
  <c r="A1046" i="77"/>
  <c r="C1045" i="77"/>
  <c r="B1045" i="77"/>
  <c r="A1045" i="77"/>
  <c r="C1044" i="77"/>
  <c r="B1044" i="77"/>
  <c r="A1044" i="77"/>
  <c r="C1043" i="77"/>
  <c r="B1043" i="77"/>
  <c r="A1043" i="77"/>
  <c r="C1042" i="77"/>
  <c r="B1042" i="77"/>
  <c r="A1042" i="77"/>
  <c r="C1041" i="77"/>
  <c r="B1041" i="77"/>
  <c r="A1041" i="77"/>
  <c r="C1040" i="77"/>
  <c r="B1040" i="77"/>
  <c r="A1040" i="77"/>
  <c r="C1039" i="77"/>
  <c r="B1039" i="77"/>
  <c r="A1039" i="77"/>
  <c r="C1038" i="77"/>
  <c r="B1038" i="77"/>
  <c r="A1038" i="77"/>
  <c r="C1037" i="77"/>
  <c r="B1037" i="77"/>
  <c r="A1037" i="77"/>
  <c r="C1036" i="77"/>
  <c r="B1036" i="77"/>
  <c r="A1036" i="77"/>
  <c r="C1035" i="77"/>
  <c r="B1035" i="77"/>
  <c r="A1035" i="77"/>
  <c r="C1034" i="77"/>
  <c r="B1034" i="77"/>
  <c r="A1034" i="77"/>
  <c r="C1033" i="77"/>
  <c r="B1033" i="77"/>
  <c r="A1033" i="77"/>
  <c r="C1032" i="77"/>
  <c r="B1032" i="77"/>
  <c r="A1032" i="77"/>
  <c r="C1031" i="77"/>
  <c r="B1031" i="77"/>
  <c r="A1031" i="77"/>
  <c r="C1030" i="77"/>
  <c r="B1030" i="77"/>
  <c r="A1030" i="77"/>
  <c r="C1029" i="77"/>
  <c r="B1029" i="77"/>
  <c r="A1029" i="77"/>
  <c r="C1028" i="77"/>
  <c r="B1028" i="77"/>
  <c r="A1028" i="77"/>
  <c r="C1027" i="77"/>
  <c r="B1027" i="77"/>
  <c r="A1027" i="77"/>
  <c r="C1026" i="77"/>
  <c r="B1026" i="77"/>
  <c r="A1026" i="77"/>
  <c r="C1025" i="77"/>
  <c r="B1025" i="77"/>
  <c r="A1025" i="77"/>
  <c r="C1024" i="77"/>
  <c r="B1024" i="77"/>
  <c r="A1024" i="77"/>
  <c r="C1023" i="77"/>
  <c r="B1023" i="77"/>
  <c r="A1023" i="77"/>
  <c r="C1022" i="77"/>
  <c r="B1022" i="77"/>
  <c r="A1022" i="77"/>
  <c r="C1021" i="77"/>
  <c r="B1021" i="77"/>
  <c r="A1021" i="77"/>
  <c r="C1020" i="77"/>
  <c r="B1020" i="77"/>
  <c r="A1020" i="77"/>
  <c r="C1019" i="77"/>
  <c r="B1019" i="77"/>
  <c r="A1019" i="77"/>
  <c r="C1018" i="77"/>
  <c r="B1018" i="77"/>
  <c r="A1018" i="77"/>
  <c r="C1017" i="77"/>
  <c r="B1017" i="77"/>
  <c r="A1017" i="77"/>
  <c r="C1016" i="77"/>
  <c r="B1016" i="77"/>
  <c r="A1016" i="77"/>
  <c r="C1015" i="77"/>
  <c r="B1015" i="77"/>
  <c r="A1015" i="77"/>
  <c r="C1014" i="77"/>
  <c r="B1014" i="77"/>
  <c r="A1014" i="77"/>
  <c r="C1013" i="77"/>
  <c r="B1013" i="77"/>
  <c r="A1013" i="77"/>
  <c r="C1012" i="77"/>
  <c r="B1012" i="77"/>
  <c r="A1012" i="77"/>
  <c r="C1011" i="77"/>
  <c r="B1011" i="77"/>
  <c r="A1011" i="77"/>
  <c r="C1010" i="77"/>
  <c r="B1010" i="77"/>
  <c r="A1010" i="77"/>
  <c r="C1009" i="77"/>
  <c r="B1009" i="77"/>
  <c r="A1009" i="77"/>
  <c r="C1008" i="77"/>
  <c r="B1008" i="77"/>
  <c r="A1008" i="77"/>
  <c r="C1007" i="77"/>
  <c r="B1007" i="77"/>
  <c r="A1007" i="77"/>
  <c r="C1006" i="77"/>
  <c r="B1006" i="77"/>
  <c r="A1006" i="77"/>
  <c r="C1005" i="77"/>
  <c r="B1005" i="77"/>
  <c r="A1005" i="77"/>
  <c r="C1004" i="77"/>
  <c r="B1004" i="77"/>
  <c r="A1004" i="77"/>
  <c r="C1003" i="77"/>
  <c r="B1003" i="77"/>
  <c r="A1003" i="77"/>
  <c r="C1002" i="77"/>
  <c r="B1002" i="77"/>
  <c r="A1002" i="77"/>
  <c r="C1001" i="77"/>
  <c r="B1001" i="77"/>
  <c r="A1001" i="77"/>
  <c r="C1000" i="77"/>
  <c r="B1000" i="77"/>
  <c r="A1000" i="77"/>
  <c r="C999" i="77"/>
  <c r="B999" i="77"/>
  <c r="A999" i="77"/>
  <c r="C998" i="77"/>
  <c r="B998" i="77"/>
  <c r="A998" i="77"/>
  <c r="C997" i="77"/>
  <c r="B997" i="77"/>
  <c r="A997" i="77"/>
  <c r="C996" i="77"/>
  <c r="B996" i="77"/>
  <c r="A996" i="77"/>
  <c r="C995" i="77"/>
  <c r="B995" i="77"/>
  <c r="A995" i="77"/>
  <c r="C994" i="77"/>
  <c r="B994" i="77"/>
  <c r="A994" i="77"/>
  <c r="C993" i="77"/>
  <c r="B993" i="77"/>
  <c r="A993" i="77"/>
  <c r="C992" i="77"/>
  <c r="B992" i="77"/>
  <c r="A992" i="77"/>
  <c r="C991" i="77"/>
  <c r="B991" i="77"/>
  <c r="A991" i="77"/>
  <c r="C990" i="77"/>
  <c r="B990" i="77"/>
  <c r="A990" i="77"/>
  <c r="C989" i="77"/>
  <c r="B989" i="77"/>
  <c r="A989" i="77"/>
  <c r="C988" i="77"/>
  <c r="B988" i="77"/>
  <c r="A988" i="77"/>
  <c r="C987" i="77"/>
  <c r="B987" i="77"/>
  <c r="A987" i="77"/>
  <c r="C986" i="77"/>
  <c r="B986" i="77"/>
  <c r="A986" i="77"/>
  <c r="C985" i="77"/>
  <c r="B985" i="77"/>
  <c r="A985" i="77"/>
  <c r="C984" i="77"/>
  <c r="B984" i="77"/>
  <c r="A984" i="77"/>
  <c r="C983" i="77"/>
  <c r="B983" i="77"/>
  <c r="A983" i="77"/>
  <c r="C982" i="77"/>
  <c r="B982" i="77"/>
  <c r="A982" i="77"/>
  <c r="C981" i="77"/>
  <c r="B981" i="77"/>
  <c r="A981" i="77"/>
  <c r="C980" i="77"/>
  <c r="B980" i="77"/>
  <c r="A980" i="77"/>
  <c r="C979" i="77"/>
  <c r="B979" i="77"/>
  <c r="A979" i="77"/>
  <c r="C978" i="77"/>
  <c r="B978" i="77"/>
  <c r="A978" i="77"/>
  <c r="C977" i="77"/>
  <c r="B977" i="77"/>
  <c r="A977" i="77"/>
  <c r="C976" i="77"/>
  <c r="B976" i="77"/>
  <c r="A976" i="77"/>
  <c r="C975" i="77"/>
  <c r="B975" i="77"/>
  <c r="A975" i="77"/>
  <c r="C974" i="77"/>
  <c r="B974" i="77"/>
  <c r="A974" i="77"/>
  <c r="C973" i="77"/>
  <c r="B973" i="77"/>
  <c r="A973" i="77"/>
  <c r="C972" i="77"/>
  <c r="B972" i="77"/>
  <c r="A972" i="77"/>
  <c r="C971" i="77"/>
  <c r="B971" i="77"/>
  <c r="A971" i="77"/>
  <c r="C970" i="77"/>
  <c r="B970" i="77"/>
  <c r="A970" i="77"/>
  <c r="C969" i="77"/>
  <c r="B969" i="77"/>
  <c r="A969" i="77"/>
  <c r="C968" i="77"/>
  <c r="B968" i="77"/>
  <c r="A968" i="77"/>
  <c r="C967" i="77"/>
  <c r="B967" i="77"/>
  <c r="A967" i="77"/>
  <c r="C966" i="77"/>
  <c r="B966" i="77"/>
  <c r="A966" i="77"/>
  <c r="C965" i="77"/>
  <c r="B965" i="77"/>
  <c r="A965" i="77"/>
  <c r="C964" i="77"/>
  <c r="B964" i="77"/>
  <c r="A964" i="77"/>
  <c r="C963" i="77"/>
  <c r="B963" i="77"/>
  <c r="A963" i="77"/>
  <c r="C962" i="77"/>
  <c r="B962" i="77"/>
  <c r="A962" i="77"/>
  <c r="C961" i="77"/>
  <c r="B961" i="77"/>
  <c r="A961" i="77"/>
  <c r="C960" i="77"/>
  <c r="B960" i="77"/>
  <c r="A960" i="77"/>
  <c r="C959" i="77"/>
  <c r="B959" i="77"/>
  <c r="A959" i="77"/>
  <c r="C958" i="77"/>
  <c r="B958" i="77"/>
  <c r="A958" i="77"/>
  <c r="C957" i="77"/>
  <c r="B957" i="77"/>
  <c r="A957" i="77"/>
  <c r="C956" i="77"/>
  <c r="B956" i="77"/>
  <c r="A956" i="77"/>
  <c r="C955" i="77"/>
  <c r="B955" i="77"/>
  <c r="A955" i="77"/>
  <c r="C954" i="77"/>
  <c r="B954" i="77"/>
  <c r="A954" i="77"/>
  <c r="C953" i="77"/>
  <c r="B953" i="77"/>
  <c r="A953" i="77"/>
  <c r="C952" i="77"/>
  <c r="B952" i="77"/>
  <c r="A952" i="77"/>
  <c r="C951" i="77"/>
  <c r="B951" i="77"/>
  <c r="A951" i="77"/>
  <c r="C950" i="77"/>
  <c r="B950" i="77"/>
  <c r="A950" i="77"/>
  <c r="C949" i="77"/>
  <c r="B949" i="77"/>
  <c r="A949" i="77"/>
  <c r="C948" i="77"/>
  <c r="B948" i="77"/>
  <c r="A948" i="77"/>
  <c r="C947" i="77"/>
  <c r="B947" i="77"/>
  <c r="A947" i="77"/>
  <c r="C946" i="77"/>
  <c r="B946" i="77"/>
  <c r="A946" i="77"/>
  <c r="C945" i="77"/>
  <c r="B945" i="77"/>
  <c r="A945" i="77"/>
  <c r="C944" i="77"/>
  <c r="B944" i="77"/>
  <c r="A944" i="77"/>
  <c r="C943" i="77"/>
  <c r="B943" i="77"/>
  <c r="A943" i="77"/>
  <c r="C942" i="77"/>
  <c r="B942" i="77"/>
  <c r="A942" i="77"/>
  <c r="C941" i="77"/>
  <c r="B941" i="77"/>
  <c r="A941" i="77"/>
  <c r="C940" i="77"/>
  <c r="B940" i="77"/>
  <c r="A940" i="77"/>
  <c r="C939" i="77"/>
  <c r="B939" i="77"/>
  <c r="A939" i="77"/>
  <c r="C938" i="77"/>
  <c r="B938" i="77"/>
  <c r="A938" i="77"/>
  <c r="C937" i="77"/>
  <c r="B937" i="77"/>
  <c r="A937" i="77"/>
  <c r="C936" i="77"/>
  <c r="B936" i="77"/>
  <c r="A936" i="77"/>
  <c r="C935" i="77"/>
  <c r="B935" i="77"/>
  <c r="A935" i="77"/>
  <c r="C934" i="77"/>
  <c r="B934" i="77"/>
  <c r="A934" i="77"/>
  <c r="C933" i="77"/>
  <c r="B933" i="77"/>
  <c r="A933" i="77"/>
  <c r="C932" i="77"/>
  <c r="B932" i="77"/>
  <c r="A932" i="77"/>
  <c r="C931" i="77"/>
  <c r="B931" i="77"/>
  <c r="A931" i="77"/>
  <c r="C930" i="77"/>
  <c r="B930" i="77"/>
  <c r="A930" i="77"/>
  <c r="C929" i="77"/>
  <c r="B929" i="77"/>
  <c r="A929" i="77"/>
  <c r="C928" i="77"/>
  <c r="B928" i="77"/>
  <c r="A928" i="77"/>
  <c r="C927" i="77"/>
  <c r="B927" i="77"/>
  <c r="A927" i="77"/>
  <c r="C926" i="77"/>
  <c r="B926" i="77"/>
  <c r="A926" i="77"/>
  <c r="C925" i="77"/>
  <c r="B925" i="77"/>
  <c r="A925" i="77"/>
  <c r="C924" i="77"/>
  <c r="B924" i="77"/>
  <c r="A924" i="77"/>
  <c r="C923" i="77"/>
  <c r="B923" i="77"/>
  <c r="A923" i="77"/>
  <c r="C922" i="77"/>
  <c r="B922" i="77"/>
  <c r="A922" i="77"/>
  <c r="C921" i="77"/>
  <c r="B921" i="77"/>
  <c r="A921" i="77"/>
  <c r="C920" i="77"/>
  <c r="B920" i="77"/>
  <c r="A920" i="77"/>
  <c r="C919" i="77"/>
  <c r="B919" i="77"/>
  <c r="A919" i="77"/>
  <c r="C918" i="77"/>
  <c r="B918" i="77"/>
  <c r="A918" i="77"/>
  <c r="C917" i="77"/>
  <c r="B917" i="77"/>
  <c r="A917" i="77"/>
  <c r="C916" i="77"/>
  <c r="B916" i="77"/>
  <c r="A916" i="77"/>
  <c r="C915" i="77"/>
  <c r="B915" i="77"/>
  <c r="A915" i="77"/>
  <c r="C914" i="77"/>
  <c r="B914" i="77"/>
  <c r="A914" i="77"/>
  <c r="C913" i="77"/>
  <c r="B913" i="77"/>
  <c r="A913" i="77"/>
  <c r="C912" i="77"/>
  <c r="B912" i="77"/>
  <c r="A912" i="77"/>
  <c r="C911" i="77"/>
  <c r="B911" i="77"/>
  <c r="A911" i="77"/>
  <c r="C910" i="77"/>
  <c r="B910" i="77"/>
  <c r="A910" i="77"/>
  <c r="C909" i="77"/>
  <c r="B909" i="77"/>
  <c r="A909" i="77"/>
  <c r="C908" i="77"/>
  <c r="B908" i="77"/>
  <c r="A908" i="77"/>
  <c r="C907" i="77"/>
  <c r="B907" i="77"/>
  <c r="A907" i="77"/>
  <c r="C906" i="77"/>
  <c r="B906" i="77"/>
  <c r="A906" i="77"/>
  <c r="C905" i="77"/>
  <c r="B905" i="77"/>
  <c r="A905" i="77"/>
  <c r="C904" i="77"/>
  <c r="B904" i="77"/>
  <c r="A904" i="77"/>
  <c r="C903" i="77"/>
  <c r="B903" i="77"/>
  <c r="A903" i="77"/>
  <c r="C902" i="77"/>
  <c r="B902" i="77"/>
  <c r="A902" i="77"/>
  <c r="C901" i="77"/>
  <c r="B901" i="77"/>
  <c r="A901" i="77"/>
  <c r="C900" i="77"/>
  <c r="B900" i="77"/>
  <c r="A900" i="77"/>
  <c r="C899" i="77"/>
  <c r="B899" i="77"/>
  <c r="A899" i="77"/>
  <c r="C898" i="77"/>
  <c r="B898" i="77"/>
  <c r="A898" i="77"/>
  <c r="C897" i="77"/>
  <c r="B897" i="77"/>
  <c r="A897" i="77"/>
  <c r="C896" i="77"/>
  <c r="B896" i="77"/>
  <c r="A896" i="77"/>
  <c r="C895" i="77"/>
  <c r="B895" i="77"/>
  <c r="A895" i="77"/>
  <c r="C894" i="77"/>
  <c r="B894" i="77"/>
  <c r="A894" i="77"/>
  <c r="C893" i="77"/>
  <c r="B893" i="77"/>
  <c r="A893" i="77"/>
  <c r="C892" i="77"/>
  <c r="B892" i="77"/>
  <c r="A892" i="77"/>
  <c r="C891" i="77"/>
  <c r="B891" i="77"/>
  <c r="A891" i="77"/>
  <c r="C890" i="77"/>
  <c r="B890" i="77"/>
  <c r="A890" i="77"/>
  <c r="C889" i="77"/>
  <c r="B889" i="77"/>
  <c r="A889" i="77"/>
  <c r="C888" i="77"/>
  <c r="B888" i="77"/>
  <c r="A888" i="77"/>
  <c r="C887" i="77"/>
  <c r="B887" i="77"/>
  <c r="A887" i="77"/>
  <c r="C886" i="77"/>
  <c r="B886" i="77"/>
  <c r="A886" i="77"/>
  <c r="C885" i="77"/>
  <c r="B885" i="77"/>
  <c r="A885" i="77"/>
  <c r="C884" i="77"/>
  <c r="B884" i="77"/>
  <c r="A884" i="77"/>
  <c r="C883" i="77"/>
  <c r="B883" i="77"/>
  <c r="A883" i="77"/>
  <c r="C882" i="77"/>
  <c r="B882" i="77"/>
  <c r="A882" i="77"/>
  <c r="C881" i="77"/>
  <c r="B881" i="77"/>
  <c r="A881" i="77"/>
  <c r="C880" i="77"/>
  <c r="B880" i="77"/>
  <c r="A880" i="77"/>
  <c r="C879" i="77"/>
  <c r="B879" i="77"/>
  <c r="A879" i="77"/>
  <c r="C878" i="77"/>
  <c r="B878" i="77"/>
  <c r="A878" i="77"/>
  <c r="C877" i="77"/>
  <c r="B877" i="77"/>
  <c r="A877" i="77"/>
  <c r="C876" i="77"/>
  <c r="B876" i="77"/>
  <c r="A876" i="77"/>
  <c r="C875" i="77"/>
  <c r="B875" i="77"/>
  <c r="A875" i="77"/>
  <c r="C874" i="77"/>
  <c r="B874" i="77"/>
  <c r="A874" i="77"/>
  <c r="C873" i="77"/>
  <c r="B873" i="77"/>
  <c r="A873" i="77"/>
  <c r="C872" i="77"/>
  <c r="B872" i="77"/>
  <c r="A872" i="77"/>
  <c r="C871" i="77"/>
  <c r="B871" i="77"/>
  <c r="A871" i="77"/>
  <c r="C870" i="77"/>
  <c r="B870" i="77"/>
  <c r="A870" i="77"/>
  <c r="C869" i="77"/>
  <c r="B869" i="77"/>
  <c r="A869" i="77"/>
  <c r="C868" i="77"/>
  <c r="B868" i="77"/>
  <c r="A868" i="77"/>
  <c r="C867" i="77"/>
  <c r="B867" i="77"/>
  <c r="A867" i="77"/>
  <c r="C866" i="77"/>
  <c r="B866" i="77"/>
  <c r="A866" i="77"/>
  <c r="C865" i="77"/>
  <c r="B865" i="77"/>
  <c r="A865" i="77"/>
  <c r="C864" i="77"/>
  <c r="B864" i="77"/>
  <c r="A864" i="77"/>
  <c r="C863" i="77"/>
  <c r="B863" i="77"/>
  <c r="A863" i="77"/>
  <c r="C862" i="77"/>
  <c r="B862" i="77"/>
  <c r="A862" i="77"/>
  <c r="C861" i="77"/>
  <c r="B861" i="77"/>
  <c r="A861" i="77"/>
  <c r="C860" i="77"/>
  <c r="B860" i="77"/>
  <c r="A860" i="77"/>
  <c r="C859" i="77"/>
  <c r="B859" i="77"/>
  <c r="A859" i="77"/>
  <c r="C858" i="77"/>
  <c r="B858" i="77"/>
  <c r="A858" i="77"/>
  <c r="C857" i="77"/>
  <c r="B857" i="77"/>
  <c r="A857" i="77"/>
  <c r="C856" i="77"/>
  <c r="B856" i="77"/>
  <c r="A856" i="77"/>
  <c r="C855" i="77"/>
  <c r="B855" i="77"/>
  <c r="A855" i="77"/>
  <c r="C854" i="77"/>
  <c r="B854" i="77"/>
  <c r="A854" i="77"/>
  <c r="C853" i="77"/>
  <c r="B853" i="77"/>
  <c r="A853" i="77"/>
  <c r="C852" i="77"/>
  <c r="B852" i="77"/>
  <c r="A852" i="77"/>
  <c r="C851" i="77"/>
  <c r="B851" i="77"/>
  <c r="A851" i="77"/>
  <c r="C850" i="77"/>
  <c r="B850" i="77"/>
  <c r="A850" i="77"/>
  <c r="C849" i="77"/>
  <c r="B849" i="77"/>
  <c r="A849" i="77"/>
  <c r="C848" i="77"/>
  <c r="B848" i="77"/>
  <c r="A848" i="77"/>
  <c r="C847" i="77"/>
  <c r="B847" i="77"/>
  <c r="A847" i="77"/>
  <c r="C846" i="77"/>
  <c r="B846" i="77"/>
  <c r="A846" i="77"/>
  <c r="C845" i="77"/>
  <c r="B845" i="77"/>
  <c r="A845" i="77"/>
  <c r="C844" i="77"/>
  <c r="B844" i="77"/>
  <c r="A844" i="77"/>
  <c r="C843" i="77"/>
  <c r="B843" i="77"/>
  <c r="A843" i="77"/>
  <c r="C842" i="77"/>
  <c r="B842" i="77"/>
  <c r="A842" i="77"/>
  <c r="C841" i="77"/>
  <c r="B841" i="77"/>
  <c r="A841" i="77"/>
  <c r="C840" i="77"/>
  <c r="B840" i="77"/>
  <c r="A840" i="77"/>
  <c r="C839" i="77"/>
  <c r="B839" i="77"/>
  <c r="A839" i="77"/>
  <c r="C838" i="77"/>
  <c r="B838" i="77"/>
  <c r="A838" i="77"/>
  <c r="C837" i="77"/>
  <c r="B837" i="77"/>
  <c r="A837" i="77"/>
  <c r="C836" i="77"/>
  <c r="B836" i="77"/>
  <c r="A836" i="77"/>
  <c r="C835" i="77"/>
  <c r="B835" i="77"/>
  <c r="A835" i="77"/>
  <c r="C834" i="77"/>
  <c r="B834" i="77"/>
  <c r="A834" i="77"/>
  <c r="C833" i="77"/>
  <c r="B833" i="77"/>
  <c r="A833" i="77"/>
  <c r="C832" i="77"/>
  <c r="B832" i="77"/>
  <c r="A832" i="77"/>
  <c r="C831" i="77"/>
  <c r="B831" i="77"/>
  <c r="A831" i="77"/>
  <c r="C830" i="77"/>
  <c r="B830" i="77"/>
  <c r="A830" i="77"/>
  <c r="C829" i="77"/>
  <c r="B829" i="77"/>
  <c r="A829" i="77"/>
  <c r="C828" i="77"/>
  <c r="B828" i="77"/>
  <c r="A828" i="77"/>
  <c r="C827" i="77"/>
  <c r="B827" i="77"/>
  <c r="A827" i="77"/>
  <c r="C826" i="77"/>
  <c r="B826" i="77"/>
  <c r="A826" i="77"/>
  <c r="C825" i="77"/>
  <c r="B825" i="77"/>
  <c r="A825" i="77"/>
  <c r="C824" i="77"/>
  <c r="B824" i="77"/>
  <c r="A824" i="77"/>
  <c r="C823" i="77"/>
  <c r="B823" i="77"/>
  <c r="A823" i="77"/>
  <c r="C822" i="77"/>
  <c r="B822" i="77"/>
  <c r="A822" i="77"/>
  <c r="C821" i="77"/>
  <c r="B821" i="77"/>
  <c r="A821" i="77"/>
  <c r="C820" i="77"/>
  <c r="B820" i="77"/>
  <c r="A820" i="77"/>
  <c r="C819" i="77"/>
  <c r="B819" i="77"/>
  <c r="A819" i="77"/>
  <c r="C818" i="77"/>
  <c r="B818" i="77"/>
  <c r="A818" i="77"/>
  <c r="C817" i="77"/>
  <c r="B817" i="77"/>
  <c r="A817" i="77"/>
  <c r="C816" i="77"/>
  <c r="B816" i="77"/>
  <c r="A816" i="77"/>
  <c r="C815" i="77"/>
  <c r="B815" i="77"/>
  <c r="A815" i="77"/>
  <c r="C814" i="77"/>
  <c r="B814" i="77"/>
  <c r="A814" i="77"/>
  <c r="C813" i="77"/>
  <c r="B813" i="77"/>
  <c r="A813" i="77"/>
  <c r="C812" i="77"/>
  <c r="B812" i="77"/>
  <c r="A812" i="77"/>
  <c r="C811" i="77"/>
  <c r="B811" i="77"/>
  <c r="A811" i="77"/>
  <c r="C810" i="77"/>
  <c r="B810" i="77"/>
  <c r="A810" i="77"/>
  <c r="C809" i="77"/>
  <c r="B809" i="77"/>
  <c r="A809" i="77"/>
  <c r="C808" i="77"/>
  <c r="B808" i="77"/>
  <c r="A808" i="77"/>
  <c r="C807" i="77"/>
  <c r="B807" i="77"/>
  <c r="A807" i="77"/>
  <c r="C806" i="77"/>
  <c r="B806" i="77"/>
  <c r="A806" i="77"/>
  <c r="C805" i="77"/>
  <c r="B805" i="77"/>
  <c r="A805" i="77"/>
  <c r="C804" i="77"/>
  <c r="B804" i="77"/>
  <c r="A804" i="77"/>
  <c r="C803" i="77"/>
  <c r="B803" i="77"/>
  <c r="A803" i="77"/>
  <c r="C802" i="77"/>
  <c r="B802" i="77"/>
  <c r="A802" i="77"/>
  <c r="C801" i="77"/>
  <c r="B801" i="77"/>
  <c r="A801" i="77"/>
  <c r="C800" i="77"/>
  <c r="B800" i="77"/>
  <c r="A800" i="77"/>
  <c r="C799" i="77"/>
  <c r="B799" i="77"/>
  <c r="A799" i="77"/>
  <c r="C798" i="77"/>
  <c r="B798" i="77"/>
  <c r="A798" i="77"/>
  <c r="C797" i="77"/>
  <c r="B797" i="77"/>
  <c r="A797" i="77"/>
  <c r="C796" i="77"/>
  <c r="B796" i="77"/>
  <c r="A796" i="77"/>
  <c r="C795" i="77"/>
  <c r="B795" i="77"/>
  <c r="A795" i="77"/>
  <c r="C794" i="77"/>
  <c r="B794" i="77"/>
  <c r="A794" i="77"/>
  <c r="C793" i="77"/>
  <c r="B793" i="77"/>
  <c r="A793" i="77"/>
  <c r="C792" i="77"/>
  <c r="B792" i="77"/>
  <c r="A792" i="77"/>
  <c r="C791" i="77"/>
  <c r="B791" i="77"/>
  <c r="A791" i="77"/>
  <c r="C790" i="77"/>
  <c r="B790" i="77"/>
  <c r="A790" i="77"/>
  <c r="C789" i="77"/>
  <c r="B789" i="77"/>
  <c r="A789" i="77"/>
  <c r="C788" i="77"/>
  <c r="B788" i="77"/>
  <c r="A788" i="77"/>
  <c r="C787" i="77"/>
  <c r="B787" i="77"/>
  <c r="A787" i="77"/>
  <c r="C786" i="77"/>
  <c r="B786" i="77"/>
  <c r="A786" i="77"/>
  <c r="C785" i="77"/>
  <c r="B785" i="77"/>
  <c r="A785" i="77"/>
  <c r="C784" i="77"/>
  <c r="B784" i="77"/>
  <c r="A784" i="77"/>
  <c r="C783" i="77"/>
  <c r="B783" i="77"/>
  <c r="A783" i="77"/>
  <c r="C782" i="77"/>
  <c r="B782" i="77"/>
  <c r="A782" i="77"/>
  <c r="C781" i="77"/>
  <c r="B781" i="77"/>
  <c r="A781" i="77"/>
  <c r="C780" i="77"/>
  <c r="B780" i="77"/>
  <c r="A780" i="77"/>
  <c r="C779" i="77"/>
  <c r="B779" i="77"/>
  <c r="A779" i="77"/>
  <c r="C778" i="77"/>
  <c r="B778" i="77"/>
  <c r="A778" i="77"/>
  <c r="C777" i="77"/>
  <c r="B777" i="77"/>
  <c r="A777" i="77"/>
  <c r="C776" i="77"/>
  <c r="B776" i="77"/>
  <c r="A776" i="77"/>
  <c r="C775" i="77"/>
  <c r="B775" i="77"/>
  <c r="A775" i="77"/>
  <c r="C774" i="77"/>
  <c r="B774" i="77"/>
  <c r="A774" i="77"/>
  <c r="C773" i="77"/>
  <c r="B773" i="77"/>
  <c r="A773" i="77"/>
  <c r="C772" i="77"/>
  <c r="B772" i="77"/>
  <c r="A772" i="77"/>
  <c r="C771" i="77"/>
  <c r="B771" i="77"/>
  <c r="A771" i="77"/>
  <c r="C770" i="77"/>
  <c r="B770" i="77"/>
  <c r="A770" i="77"/>
  <c r="C769" i="77"/>
  <c r="B769" i="77"/>
  <c r="A769" i="77"/>
  <c r="C768" i="77"/>
  <c r="B768" i="77"/>
  <c r="A768" i="77"/>
  <c r="C767" i="77"/>
  <c r="B767" i="77"/>
  <c r="A767" i="77"/>
  <c r="C766" i="77"/>
  <c r="B766" i="77"/>
  <c r="A766" i="77"/>
  <c r="C765" i="77"/>
  <c r="B765" i="77"/>
  <c r="A765" i="77"/>
  <c r="C764" i="77"/>
  <c r="B764" i="77"/>
  <c r="A764" i="77"/>
  <c r="C763" i="77"/>
  <c r="B763" i="77"/>
  <c r="A763" i="77"/>
  <c r="C762" i="77"/>
  <c r="B762" i="77"/>
  <c r="A762" i="77"/>
  <c r="C761" i="77"/>
  <c r="B761" i="77"/>
  <c r="A761" i="77"/>
  <c r="C760" i="77"/>
  <c r="B760" i="77"/>
  <c r="A760" i="77"/>
  <c r="C759" i="77"/>
  <c r="B759" i="77"/>
  <c r="A759" i="77"/>
  <c r="C758" i="77"/>
  <c r="B758" i="77"/>
  <c r="A758" i="77"/>
  <c r="C757" i="77"/>
  <c r="B757" i="77"/>
  <c r="A757" i="77"/>
  <c r="C756" i="77"/>
  <c r="B756" i="77"/>
  <c r="A756" i="77"/>
  <c r="C755" i="77"/>
  <c r="B755" i="77"/>
  <c r="A755" i="77"/>
  <c r="C754" i="77"/>
  <c r="B754" i="77"/>
  <c r="A754" i="77"/>
  <c r="C753" i="77"/>
  <c r="B753" i="77"/>
  <c r="A753" i="77"/>
  <c r="C752" i="77"/>
  <c r="B752" i="77"/>
  <c r="A752" i="77"/>
  <c r="C751" i="77"/>
  <c r="B751" i="77"/>
  <c r="A751" i="77"/>
  <c r="C750" i="77"/>
  <c r="B750" i="77"/>
  <c r="A750" i="77"/>
  <c r="C749" i="77"/>
  <c r="B749" i="77"/>
  <c r="A749" i="77"/>
  <c r="C748" i="77"/>
  <c r="B748" i="77"/>
  <c r="A748" i="77"/>
  <c r="C747" i="77"/>
  <c r="B747" i="77"/>
  <c r="A747" i="77"/>
  <c r="C746" i="77"/>
  <c r="B746" i="77"/>
  <c r="A746" i="77"/>
  <c r="C745" i="77"/>
  <c r="B745" i="77"/>
  <c r="A745" i="77"/>
  <c r="C744" i="77"/>
  <c r="B744" i="77"/>
  <c r="A744" i="77"/>
  <c r="C743" i="77"/>
  <c r="B743" i="77"/>
  <c r="A743" i="77"/>
  <c r="C742" i="77"/>
  <c r="B742" i="77"/>
  <c r="A742" i="77"/>
  <c r="C741" i="77"/>
  <c r="B741" i="77"/>
  <c r="A741" i="77"/>
  <c r="C740" i="77"/>
  <c r="B740" i="77"/>
  <c r="A740" i="77"/>
  <c r="C739" i="77"/>
  <c r="B739" i="77"/>
  <c r="A739" i="77"/>
  <c r="C738" i="77"/>
  <c r="B738" i="77"/>
  <c r="A738" i="77"/>
  <c r="C737" i="77"/>
  <c r="B737" i="77"/>
  <c r="A737" i="77"/>
  <c r="C736" i="77"/>
  <c r="B736" i="77"/>
  <c r="A736" i="77"/>
  <c r="C735" i="77"/>
  <c r="B735" i="77"/>
  <c r="A735" i="77"/>
  <c r="C734" i="77"/>
  <c r="B734" i="77"/>
  <c r="A734" i="77"/>
  <c r="C733" i="77"/>
  <c r="B733" i="77"/>
  <c r="A733" i="77"/>
  <c r="C732" i="77"/>
  <c r="B732" i="77"/>
  <c r="A732" i="77"/>
  <c r="C731" i="77"/>
  <c r="B731" i="77"/>
  <c r="A731" i="77"/>
  <c r="C730" i="77"/>
  <c r="B730" i="77"/>
  <c r="A730" i="77"/>
  <c r="C729" i="77"/>
  <c r="B729" i="77"/>
  <c r="A729" i="77"/>
  <c r="C728" i="77"/>
  <c r="B728" i="77"/>
  <c r="A728" i="77"/>
  <c r="C727" i="77"/>
  <c r="B727" i="77"/>
  <c r="A727" i="77"/>
  <c r="C726" i="77"/>
  <c r="B726" i="77"/>
  <c r="A726" i="77"/>
  <c r="C725" i="77"/>
  <c r="B725" i="77"/>
  <c r="A725" i="77"/>
  <c r="C724" i="77"/>
  <c r="B724" i="77"/>
  <c r="A724" i="77"/>
  <c r="C723" i="77"/>
  <c r="B723" i="77"/>
  <c r="A723" i="77"/>
  <c r="C722" i="77"/>
  <c r="B722" i="77"/>
  <c r="A722" i="77"/>
  <c r="C721" i="77"/>
  <c r="B721" i="77"/>
  <c r="A721" i="77"/>
  <c r="C720" i="77"/>
  <c r="B720" i="77"/>
  <c r="A720" i="77"/>
  <c r="C719" i="77"/>
  <c r="B719" i="77"/>
  <c r="A719" i="77"/>
  <c r="C718" i="77"/>
  <c r="B718" i="77"/>
  <c r="A718" i="77"/>
  <c r="C717" i="77"/>
  <c r="B717" i="77"/>
  <c r="A717" i="77"/>
  <c r="C716" i="77"/>
  <c r="B716" i="77"/>
  <c r="A716" i="77"/>
  <c r="C715" i="77"/>
  <c r="B715" i="77"/>
  <c r="A715" i="77"/>
  <c r="C714" i="77"/>
  <c r="B714" i="77"/>
  <c r="A714" i="77"/>
  <c r="C713" i="77"/>
  <c r="B713" i="77"/>
  <c r="A713" i="77"/>
  <c r="C712" i="77"/>
  <c r="B712" i="77"/>
  <c r="A712" i="77"/>
  <c r="C711" i="77"/>
  <c r="B711" i="77"/>
  <c r="A711" i="77"/>
  <c r="C710" i="77"/>
  <c r="B710" i="77"/>
  <c r="A710" i="77"/>
  <c r="C709" i="77"/>
  <c r="B709" i="77"/>
  <c r="A709" i="77"/>
  <c r="C708" i="77"/>
  <c r="B708" i="77"/>
  <c r="A708" i="77"/>
  <c r="C707" i="77"/>
  <c r="B707" i="77"/>
  <c r="A707" i="77"/>
  <c r="C706" i="77"/>
  <c r="B706" i="77"/>
  <c r="A706" i="77"/>
  <c r="C705" i="77"/>
  <c r="B705" i="77"/>
  <c r="A705" i="77"/>
  <c r="C704" i="77"/>
  <c r="B704" i="77"/>
  <c r="A704" i="77"/>
  <c r="C703" i="77"/>
  <c r="B703" i="77"/>
  <c r="A703" i="77"/>
  <c r="C702" i="77"/>
  <c r="B702" i="77"/>
  <c r="A702" i="77"/>
  <c r="C701" i="77"/>
  <c r="B701" i="77"/>
  <c r="A701" i="77"/>
  <c r="C700" i="77"/>
  <c r="B700" i="77"/>
  <c r="A700" i="77"/>
  <c r="C699" i="77"/>
  <c r="B699" i="77"/>
  <c r="A699" i="77"/>
  <c r="C698" i="77"/>
  <c r="B698" i="77"/>
  <c r="A698" i="77"/>
  <c r="C697" i="77"/>
  <c r="B697" i="77"/>
  <c r="A697" i="77"/>
  <c r="C696" i="77"/>
  <c r="B696" i="77"/>
  <c r="A696" i="77"/>
  <c r="C695" i="77"/>
  <c r="B695" i="77"/>
  <c r="A695" i="77"/>
  <c r="C694" i="77"/>
  <c r="B694" i="77"/>
  <c r="A694" i="77"/>
  <c r="C693" i="77"/>
  <c r="B693" i="77"/>
  <c r="A693" i="77"/>
  <c r="C692" i="77"/>
  <c r="B692" i="77"/>
  <c r="A692" i="77"/>
  <c r="C691" i="77"/>
  <c r="B691" i="77"/>
  <c r="A691" i="77"/>
  <c r="C690" i="77"/>
  <c r="B690" i="77"/>
  <c r="A690" i="77"/>
  <c r="C689" i="77"/>
  <c r="B689" i="77"/>
  <c r="A689" i="77"/>
  <c r="C688" i="77"/>
  <c r="B688" i="77"/>
  <c r="A688" i="77"/>
  <c r="C687" i="77"/>
  <c r="B687" i="77"/>
  <c r="A687" i="77"/>
  <c r="C686" i="77"/>
  <c r="B686" i="77"/>
  <c r="A686" i="77"/>
  <c r="C685" i="77"/>
  <c r="B685" i="77"/>
  <c r="A685" i="77"/>
  <c r="C684" i="77"/>
  <c r="B684" i="77"/>
  <c r="A684" i="77"/>
  <c r="C683" i="77"/>
  <c r="B683" i="77"/>
  <c r="A683" i="77"/>
  <c r="C682" i="77"/>
  <c r="B682" i="77"/>
  <c r="A682" i="77"/>
  <c r="C681" i="77"/>
  <c r="B681" i="77"/>
  <c r="A681" i="77"/>
  <c r="C680" i="77"/>
  <c r="B680" i="77"/>
  <c r="A680" i="77"/>
  <c r="C679" i="77"/>
  <c r="B679" i="77"/>
  <c r="A679" i="77"/>
  <c r="C678" i="77"/>
  <c r="B678" i="77"/>
  <c r="A678" i="77"/>
  <c r="C677" i="77"/>
  <c r="B677" i="77"/>
  <c r="A677" i="77"/>
  <c r="C676" i="77"/>
  <c r="B676" i="77"/>
  <c r="A676" i="77"/>
  <c r="C675" i="77"/>
  <c r="B675" i="77"/>
  <c r="A675" i="77"/>
  <c r="C674" i="77"/>
  <c r="B674" i="77"/>
  <c r="A674" i="77"/>
  <c r="C673" i="77"/>
  <c r="B673" i="77"/>
  <c r="A673" i="77"/>
  <c r="C672" i="77"/>
  <c r="B672" i="77"/>
  <c r="A672" i="77"/>
  <c r="C671" i="77"/>
  <c r="B671" i="77"/>
  <c r="A671" i="77"/>
  <c r="C670" i="77"/>
  <c r="B670" i="77"/>
  <c r="A670" i="77"/>
  <c r="C669" i="77"/>
  <c r="B669" i="77"/>
  <c r="A669" i="77"/>
  <c r="C668" i="77"/>
  <c r="B668" i="77"/>
  <c r="A668" i="77"/>
  <c r="C667" i="77"/>
  <c r="B667" i="77"/>
  <c r="A667" i="77"/>
  <c r="C666" i="77"/>
  <c r="B666" i="77"/>
  <c r="A666" i="77"/>
  <c r="C665" i="77"/>
  <c r="B665" i="77"/>
  <c r="A665" i="77"/>
  <c r="C664" i="77"/>
  <c r="B664" i="77"/>
  <c r="A664" i="77"/>
  <c r="C663" i="77"/>
  <c r="B663" i="77"/>
  <c r="A663" i="77"/>
  <c r="C662" i="77"/>
  <c r="B662" i="77"/>
  <c r="A662" i="77"/>
  <c r="C661" i="77"/>
  <c r="B661" i="77"/>
  <c r="A661" i="77"/>
  <c r="C660" i="77"/>
  <c r="B660" i="77"/>
  <c r="A660" i="77"/>
  <c r="C659" i="77"/>
  <c r="B659" i="77"/>
  <c r="A659" i="77"/>
  <c r="C658" i="77"/>
  <c r="B658" i="77"/>
  <c r="A658" i="77"/>
  <c r="C657" i="77"/>
  <c r="B657" i="77"/>
  <c r="A657" i="77"/>
  <c r="C656" i="77"/>
  <c r="B656" i="77"/>
  <c r="A656" i="77"/>
  <c r="C655" i="77"/>
  <c r="B655" i="77"/>
  <c r="A655" i="77"/>
  <c r="C654" i="77"/>
  <c r="B654" i="77"/>
  <c r="A654" i="77"/>
  <c r="C653" i="77"/>
  <c r="B653" i="77"/>
  <c r="A653" i="77"/>
  <c r="C652" i="77"/>
  <c r="B652" i="77"/>
  <c r="A652" i="77"/>
  <c r="C651" i="77"/>
  <c r="B651" i="77"/>
  <c r="A651" i="77"/>
  <c r="C650" i="77"/>
  <c r="B650" i="77"/>
  <c r="A650" i="77"/>
  <c r="C649" i="77"/>
  <c r="B649" i="77"/>
  <c r="A649" i="77"/>
  <c r="C648" i="77"/>
  <c r="B648" i="77"/>
  <c r="A648" i="77"/>
  <c r="C647" i="77"/>
  <c r="B647" i="77"/>
  <c r="A647" i="77"/>
  <c r="C646" i="77"/>
  <c r="B646" i="77"/>
  <c r="A646" i="77"/>
  <c r="C645" i="77"/>
  <c r="B645" i="77"/>
  <c r="A645" i="77"/>
  <c r="C644" i="77"/>
  <c r="B644" i="77"/>
  <c r="A644" i="77"/>
  <c r="C643" i="77"/>
  <c r="B643" i="77"/>
  <c r="A643" i="77"/>
  <c r="C642" i="77"/>
  <c r="B642" i="77"/>
  <c r="A642" i="77"/>
  <c r="C641" i="77"/>
  <c r="B641" i="77"/>
  <c r="A641" i="77"/>
  <c r="C640" i="77"/>
  <c r="B640" i="77"/>
  <c r="A640" i="77"/>
  <c r="C639" i="77"/>
  <c r="B639" i="77"/>
  <c r="A639" i="77"/>
  <c r="C638" i="77"/>
  <c r="B638" i="77"/>
  <c r="A638" i="77"/>
  <c r="C637" i="77"/>
  <c r="B637" i="77"/>
  <c r="A637" i="77"/>
  <c r="C636" i="77"/>
  <c r="B636" i="77"/>
  <c r="A636" i="77"/>
  <c r="C635" i="77"/>
  <c r="B635" i="77"/>
  <c r="A635" i="77"/>
  <c r="C634" i="77"/>
  <c r="B634" i="77"/>
  <c r="A634" i="77"/>
  <c r="C633" i="77"/>
  <c r="B633" i="77"/>
  <c r="A633" i="77"/>
  <c r="C632" i="77"/>
  <c r="B632" i="77"/>
  <c r="A632" i="77"/>
  <c r="C631" i="77"/>
  <c r="B631" i="77"/>
  <c r="A631" i="77"/>
  <c r="C630" i="77"/>
  <c r="B630" i="77"/>
  <c r="A630" i="77"/>
  <c r="C629" i="77"/>
  <c r="B629" i="77"/>
  <c r="A629" i="77"/>
  <c r="C628" i="77"/>
  <c r="B628" i="77"/>
  <c r="A628" i="77"/>
  <c r="C627" i="77"/>
  <c r="B627" i="77"/>
  <c r="A627" i="77"/>
  <c r="C626" i="77"/>
  <c r="B626" i="77"/>
  <c r="A626" i="77"/>
  <c r="C625" i="77"/>
  <c r="B625" i="77"/>
  <c r="A625" i="77"/>
  <c r="C624" i="77"/>
  <c r="B624" i="77"/>
  <c r="A624" i="77"/>
  <c r="C623" i="77"/>
  <c r="B623" i="77"/>
  <c r="A623" i="77"/>
  <c r="C622" i="77"/>
  <c r="B622" i="77"/>
  <c r="A622" i="77"/>
  <c r="C621" i="77"/>
  <c r="B621" i="77"/>
  <c r="A621" i="77"/>
  <c r="C620" i="77"/>
  <c r="B620" i="77"/>
  <c r="A620" i="77"/>
  <c r="C619" i="77"/>
  <c r="B619" i="77"/>
  <c r="A619" i="77"/>
  <c r="C618" i="77"/>
  <c r="B618" i="77"/>
  <c r="A618" i="77"/>
  <c r="C617" i="77"/>
  <c r="B617" i="77"/>
  <c r="A617" i="77"/>
  <c r="C616" i="77"/>
  <c r="B616" i="77"/>
  <c r="A616" i="77"/>
  <c r="C615" i="77"/>
  <c r="B615" i="77"/>
  <c r="A615" i="77"/>
  <c r="C614" i="77"/>
  <c r="B614" i="77"/>
  <c r="A614" i="77"/>
  <c r="C613" i="77"/>
  <c r="B613" i="77"/>
  <c r="A613" i="77"/>
  <c r="C612" i="77"/>
  <c r="B612" i="77"/>
  <c r="A612" i="77"/>
  <c r="C611" i="77"/>
  <c r="B611" i="77"/>
  <c r="A611" i="77"/>
  <c r="C610" i="77"/>
  <c r="B610" i="77"/>
  <c r="A610" i="77"/>
  <c r="C609" i="77"/>
  <c r="B609" i="77"/>
  <c r="A609" i="77"/>
  <c r="C608" i="77"/>
  <c r="B608" i="77"/>
  <c r="A608" i="77"/>
  <c r="C607" i="77"/>
  <c r="B607" i="77"/>
  <c r="A607" i="77"/>
  <c r="C606" i="77"/>
  <c r="B606" i="77"/>
  <c r="A606" i="77"/>
  <c r="C605" i="77"/>
  <c r="B605" i="77"/>
  <c r="A605" i="77"/>
  <c r="C604" i="77"/>
  <c r="B604" i="77"/>
  <c r="A604" i="77"/>
  <c r="C603" i="77"/>
  <c r="B603" i="77"/>
  <c r="A603" i="77"/>
  <c r="C602" i="77"/>
  <c r="B602" i="77"/>
  <c r="A602" i="77"/>
  <c r="C601" i="77"/>
  <c r="B601" i="77"/>
  <c r="A601" i="77"/>
  <c r="C600" i="77"/>
  <c r="B600" i="77"/>
  <c r="A600" i="77"/>
  <c r="C599" i="77"/>
  <c r="B599" i="77"/>
  <c r="A599" i="77"/>
  <c r="C598" i="77"/>
  <c r="B598" i="77"/>
  <c r="A598" i="77"/>
  <c r="C597" i="77"/>
  <c r="B597" i="77"/>
  <c r="A597" i="77"/>
  <c r="C596" i="77"/>
  <c r="B596" i="77"/>
  <c r="A596" i="77"/>
  <c r="C595" i="77"/>
  <c r="B595" i="77"/>
  <c r="A595" i="77"/>
  <c r="C594" i="77"/>
  <c r="B594" i="77"/>
  <c r="A594" i="77"/>
  <c r="C593" i="77"/>
  <c r="B593" i="77"/>
  <c r="A593" i="77"/>
  <c r="C592" i="77"/>
  <c r="B592" i="77"/>
  <c r="A592" i="77"/>
  <c r="C591" i="77"/>
  <c r="B591" i="77"/>
  <c r="A591" i="77"/>
  <c r="C590" i="77"/>
  <c r="B590" i="77"/>
  <c r="A590" i="77"/>
  <c r="C589" i="77"/>
  <c r="B589" i="77"/>
  <c r="A589" i="77"/>
  <c r="C588" i="77"/>
  <c r="B588" i="77"/>
  <c r="A588" i="77"/>
  <c r="C587" i="77"/>
  <c r="B587" i="77"/>
  <c r="A587" i="77"/>
  <c r="C586" i="77"/>
  <c r="B586" i="77"/>
  <c r="A586" i="77"/>
  <c r="C585" i="77"/>
  <c r="B585" i="77"/>
  <c r="A585" i="77"/>
  <c r="C584" i="77"/>
  <c r="B584" i="77"/>
  <c r="A584" i="77"/>
  <c r="C583" i="77"/>
  <c r="B583" i="77"/>
  <c r="A583" i="77"/>
  <c r="C582" i="77"/>
  <c r="B582" i="77"/>
  <c r="A582" i="77"/>
  <c r="C581" i="77"/>
  <c r="B581" i="77"/>
  <c r="A581" i="77"/>
  <c r="C580" i="77"/>
  <c r="B580" i="77"/>
  <c r="A580" i="77"/>
  <c r="C579" i="77"/>
  <c r="B579" i="77"/>
  <c r="A579" i="77"/>
  <c r="C578" i="77"/>
  <c r="B578" i="77"/>
  <c r="A578" i="77"/>
  <c r="C577" i="77"/>
  <c r="B577" i="77"/>
  <c r="A577" i="77"/>
  <c r="C576" i="77"/>
  <c r="B576" i="77"/>
  <c r="A576" i="77"/>
  <c r="C575" i="77"/>
  <c r="B575" i="77"/>
  <c r="A575" i="77"/>
  <c r="C574" i="77"/>
  <c r="B574" i="77"/>
  <c r="A574" i="77"/>
  <c r="C573" i="77"/>
  <c r="B573" i="77"/>
  <c r="A573" i="77"/>
  <c r="C572" i="77"/>
  <c r="B572" i="77"/>
  <c r="A572" i="77"/>
  <c r="C571" i="77"/>
  <c r="B571" i="77"/>
  <c r="A571" i="77"/>
  <c r="C570" i="77"/>
  <c r="B570" i="77"/>
  <c r="A570" i="77"/>
  <c r="C569" i="77"/>
  <c r="B569" i="77"/>
  <c r="A569" i="77"/>
  <c r="C568" i="77"/>
  <c r="B568" i="77"/>
  <c r="A568" i="77"/>
  <c r="C567" i="77"/>
  <c r="B567" i="77"/>
  <c r="A567" i="77"/>
  <c r="C566" i="77"/>
  <c r="B566" i="77"/>
  <c r="A566" i="77"/>
  <c r="C565" i="77"/>
  <c r="B565" i="77"/>
  <c r="A565" i="77"/>
  <c r="C564" i="77"/>
  <c r="B564" i="77"/>
  <c r="A564" i="77"/>
  <c r="C563" i="77"/>
  <c r="B563" i="77"/>
  <c r="A563" i="77"/>
  <c r="C562" i="77"/>
  <c r="B562" i="77"/>
  <c r="A562" i="77"/>
  <c r="C561" i="77"/>
  <c r="B561" i="77"/>
  <c r="A561" i="77"/>
  <c r="C560" i="77"/>
  <c r="B560" i="77"/>
  <c r="A560" i="77"/>
  <c r="C559" i="77"/>
  <c r="B559" i="77"/>
  <c r="A559" i="77"/>
  <c r="C558" i="77"/>
  <c r="B558" i="77"/>
  <c r="A558" i="77"/>
  <c r="C557" i="77"/>
  <c r="B557" i="77"/>
  <c r="A557" i="77"/>
  <c r="C556" i="77"/>
  <c r="B556" i="77"/>
  <c r="A556" i="77"/>
  <c r="C555" i="77"/>
  <c r="B555" i="77"/>
  <c r="A555" i="77"/>
  <c r="C554" i="77"/>
  <c r="B554" i="77"/>
  <c r="A554" i="77"/>
  <c r="C553" i="77"/>
  <c r="B553" i="77"/>
  <c r="A553" i="77"/>
  <c r="C552" i="77"/>
  <c r="B552" i="77"/>
  <c r="A552" i="77"/>
  <c r="C551" i="77"/>
  <c r="B551" i="77"/>
  <c r="A551" i="77"/>
  <c r="C550" i="77"/>
  <c r="B550" i="77"/>
  <c r="A550" i="77"/>
  <c r="C549" i="77"/>
  <c r="B549" i="77"/>
  <c r="A549" i="77"/>
  <c r="C548" i="77"/>
  <c r="B548" i="77"/>
  <c r="A548" i="77"/>
  <c r="C547" i="77"/>
  <c r="B547" i="77"/>
  <c r="A547" i="77"/>
  <c r="C546" i="77"/>
  <c r="B546" i="77"/>
  <c r="A546" i="77"/>
  <c r="C545" i="77"/>
  <c r="B545" i="77"/>
  <c r="A545" i="77"/>
  <c r="C544" i="77"/>
  <c r="B544" i="77"/>
  <c r="A544" i="77"/>
  <c r="C543" i="77"/>
  <c r="B543" i="77"/>
  <c r="A543" i="77"/>
  <c r="C542" i="77"/>
  <c r="B542" i="77"/>
  <c r="A542" i="77"/>
  <c r="C541" i="77"/>
  <c r="B541" i="77"/>
  <c r="A541" i="77"/>
  <c r="C540" i="77"/>
  <c r="B540" i="77"/>
  <c r="A540" i="77"/>
  <c r="C539" i="77"/>
  <c r="B539" i="77"/>
  <c r="A539" i="77"/>
  <c r="C538" i="77"/>
  <c r="B538" i="77"/>
  <c r="A538" i="77"/>
  <c r="C537" i="77"/>
  <c r="B537" i="77"/>
  <c r="A537" i="77"/>
  <c r="C536" i="77"/>
  <c r="B536" i="77"/>
  <c r="A536" i="77"/>
  <c r="C535" i="77"/>
  <c r="B535" i="77"/>
  <c r="A535" i="77"/>
  <c r="C534" i="77"/>
  <c r="B534" i="77"/>
  <c r="A534" i="77"/>
  <c r="C533" i="77"/>
  <c r="B533" i="77"/>
  <c r="A533" i="77"/>
  <c r="C532" i="77"/>
  <c r="B532" i="77"/>
  <c r="A532" i="77"/>
  <c r="C531" i="77"/>
  <c r="B531" i="77"/>
  <c r="A531" i="77"/>
  <c r="C530" i="77"/>
  <c r="B530" i="77"/>
  <c r="A530" i="77"/>
  <c r="C529" i="77"/>
  <c r="B529" i="77"/>
  <c r="A529" i="77"/>
  <c r="C528" i="77"/>
  <c r="B528" i="77"/>
  <c r="A528" i="77"/>
  <c r="C527" i="77"/>
  <c r="B527" i="77"/>
  <c r="A527" i="77"/>
  <c r="C526" i="77"/>
  <c r="B526" i="77"/>
  <c r="A526" i="77"/>
  <c r="C525" i="77"/>
  <c r="B525" i="77"/>
  <c r="A525" i="77"/>
  <c r="C524" i="77"/>
  <c r="B524" i="77"/>
  <c r="A524" i="77"/>
  <c r="C523" i="77"/>
  <c r="B523" i="77"/>
  <c r="A523" i="77"/>
  <c r="C522" i="77"/>
  <c r="B522" i="77"/>
  <c r="A522" i="77"/>
  <c r="C521" i="77"/>
  <c r="B521" i="77"/>
  <c r="A521" i="77"/>
  <c r="C520" i="77"/>
  <c r="B520" i="77"/>
  <c r="A520" i="77"/>
  <c r="C519" i="77"/>
  <c r="B519" i="77"/>
  <c r="A519" i="77"/>
  <c r="C518" i="77"/>
  <c r="B518" i="77"/>
  <c r="A518" i="77"/>
  <c r="C517" i="77"/>
  <c r="B517" i="77"/>
  <c r="A517" i="77"/>
  <c r="C516" i="77"/>
  <c r="B516" i="77"/>
  <c r="A516" i="77"/>
  <c r="C515" i="77"/>
  <c r="B515" i="77"/>
  <c r="A515" i="77"/>
  <c r="C514" i="77"/>
  <c r="B514" i="77"/>
  <c r="A514" i="77"/>
  <c r="C513" i="77"/>
  <c r="B513" i="77"/>
  <c r="A513" i="77"/>
  <c r="C512" i="77"/>
  <c r="B512" i="77"/>
  <c r="A512" i="77"/>
  <c r="C511" i="77"/>
  <c r="B511" i="77"/>
  <c r="A511" i="77"/>
  <c r="C510" i="77"/>
  <c r="B510" i="77"/>
  <c r="A510" i="77"/>
  <c r="C509" i="77"/>
  <c r="B509" i="77"/>
  <c r="A509" i="77"/>
  <c r="C508" i="77"/>
  <c r="B508" i="77"/>
  <c r="A508" i="77"/>
  <c r="C507" i="77"/>
  <c r="B507" i="77"/>
  <c r="A507" i="77"/>
  <c r="C506" i="77"/>
  <c r="B506" i="77"/>
  <c r="A506" i="77"/>
  <c r="C505" i="77"/>
  <c r="B505" i="77"/>
  <c r="A505" i="77"/>
  <c r="C504" i="77"/>
  <c r="B504" i="77"/>
  <c r="A504" i="77"/>
  <c r="C503" i="77"/>
  <c r="B503" i="77"/>
  <c r="A503" i="77"/>
  <c r="C502" i="77"/>
  <c r="B502" i="77"/>
  <c r="A502" i="77"/>
  <c r="C501" i="77"/>
  <c r="B501" i="77"/>
  <c r="A501" i="77"/>
  <c r="C500" i="77"/>
  <c r="B500" i="77"/>
  <c r="A500" i="77"/>
  <c r="C499" i="77"/>
  <c r="B499" i="77"/>
  <c r="A499" i="77"/>
  <c r="C498" i="77"/>
  <c r="B498" i="77"/>
  <c r="A498" i="77"/>
  <c r="C497" i="77"/>
  <c r="B497" i="77"/>
  <c r="A497" i="77"/>
  <c r="C496" i="77"/>
  <c r="B496" i="77"/>
  <c r="A496" i="77"/>
  <c r="C495" i="77"/>
  <c r="B495" i="77"/>
  <c r="A495" i="77"/>
  <c r="C494" i="77"/>
  <c r="B494" i="77"/>
  <c r="A494" i="77"/>
  <c r="C493" i="77"/>
  <c r="B493" i="77"/>
  <c r="A493" i="77"/>
  <c r="C492" i="77"/>
  <c r="B492" i="77"/>
  <c r="A492" i="77"/>
  <c r="C491" i="77"/>
  <c r="B491" i="77"/>
  <c r="A491" i="77"/>
  <c r="C490" i="77"/>
  <c r="B490" i="77"/>
  <c r="A490" i="77"/>
  <c r="C489" i="77"/>
  <c r="B489" i="77"/>
  <c r="A489" i="77"/>
  <c r="C488" i="77"/>
  <c r="B488" i="77"/>
  <c r="A488" i="77"/>
  <c r="C487" i="77"/>
  <c r="B487" i="77"/>
  <c r="A487" i="77"/>
  <c r="C486" i="77"/>
  <c r="B486" i="77"/>
  <c r="A486" i="77"/>
  <c r="C485" i="77"/>
  <c r="B485" i="77"/>
  <c r="A485" i="77"/>
  <c r="C484" i="77"/>
  <c r="B484" i="77"/>
  <c r="A484" i="77"/>
  <c r="C483" i="77"/>
  <c r="B483" i="77"/>
  <c r="A483" i="77"/>
  <c r="C482" i="77"/>
  <c r="B482" i="77"/>
  <c r="A482" i="77"/>
  <c r="C481" i="77"/>
  <c r="B481" i="77"/>
  <c r="A481" i="77"/>
  <c r="C480" i="77"/>
  <c r="B480" i="77"/>
  <c r="A480" i="77"/>
  <c r="C479" i="77"/>
  <c r="B479" i="77"/>
  <c r="A479" i="77"/>
  <c r="C478" i="77"/>
  <c r="B478" i="77"/>
  <c r="A478" i="77"/>
  <c r="C477" i="77"/>
  <c r="B477" i="77"/>
  <c r="A477" i="77"/>
  <c r="C476" i="77"/>
  <c r="B476" i="77"/>
  <c r="A476" i="77"/>
  <c r="C475" i="77"/>
  <c r="B475" i="77"/>
  <c r="A475" i="77"/>
  <c r="C474" i="77"/>
  <c r="B474" i="77"/>
  <c r="A474" i="77"/>
  <c r="C473" i="77"/>
  <c r="B473" i="77"/>
  <c r="A473" i="77"/>
  <c r="C472" i="77"/>
  <c r="B472" i="77"/>
  <c r="A472" i="77"/>
  <c r="C471" i="77"/>
  <c r="B471" i="77"/>
  <c r="A471" i="77"/>
  <c r="C470" i="77"/>
  <c r="B470" i="77"/>
  <c r="A470" i="77"/>
  <c r="C469" i="77"/>
  <c r="B469" i="77"/>
  <c r="A469" i="77"/>
  <c r="C468" i="77"/>
  <c r="B468" i="77"/>
  <c r="A468" i="77"/>
  <c r="C467" i="77"/>
  <c r="B467" i="77"/>
  <c r="A467" i="77"/>
  <c r="C466" i="77"/>
  <c r="B466" i="77"/>
  <c r="A466" i="77"/>
  <c r="C465" i="77"/>
  <c r="B465" i="77"/>
  <c r="A465" i="77"/>
  <c r="C464" i="77"/>
  <c r="B464" i="77"/>
  <c r="A464" i="77"/>
  <c r="C463" i="77"/>
  <c r="B463" i="77"/>
  <c r="A463" i="77"/>
  <c r="C462" i="77"/>
  <c r="B462" i="77"/>
  <c r="A462" i="77"/>
  <c r="C461" i="77"/>
  <c r="B461" i="77"/>
  <c r="A461" i="77"/>
  <c r="C460" i="77"/>
  <c r="B460" i="77"/>
  <c r="A460" i="77"/>
  <c r="C459" i="77"/>
  <c r="B459" i="77"/>
  <c r="A459" i="77"/>
  <c r="C458" i="77"/>
  <c r="B458" i="77"/>
  <c r="A458" i="77"/>
  <c r="C457" i="77"/>
  <c r="B457" i="77"/>
  <c r="A457" i="77"/>
  <c r="C456" i="77"/>
  <c r="B456" i="77"/>
  <c r="A456" i="77"/>
  <c r="C455" i="77"/>
  <c r="B455" i="77"/>
  <c r="A455" i="77"/>
  <c r="C454" i="77"/>
  <c r="B454" i="77"/>
  <c r="A454" i="77"/>
  <c r="C453" i="77"/>
  <c r="B453" i="77"/>
  <c r="A453" i="77"/>
  <c r="C452" i="77"/>
  <c r="B452" i="77"/>
  <c r="A452" i="77"/>
  <c r="C451" i="77"/>
  <c r="B451" i="77"/>
  <c r="A451" i="77"/>
  <c r="C450" i="77"/>
  <c r="B450" i="77"/>
  <c r="A450" i="77"/>
  <c r="C449" i="77"/>
  <c r="B449" i="77"/>
  <c r="A449" i="77"/>
  <c r="C448" i="77"/>
  <c r="B448" i="77"/>
  <c r="A448" i="77"/>
  <c r="C447" i="77"/>
  <c r="B447" i="77"/>
  <c r="A447" i="77"/>
  <c r="C446" i="77"/>
  <c r="B446" i="77"/>
  <c r="A446" i="77"/>
  <c r="C445" i="77"/>
  <c r="B445" i="77"/>
  <c r="A445" i="77"/>
  <c r="C444" i="77"/>
  <c r="B444" i="77"/>
  <c r="A444" i="77"/>
  <c r="C443" i="77"/>
  <c r="B443" i="77"/>
  <c r="A443" i="77"/>
  <c r="C442" i="77"/>
  <c r="B442" i="77"/>
  <c r="A442" i="77"/>
  <c r="C441" i="77"/>
  <c r="B441" i="77"/>
  <c r="A441" i="77"/>
  <c r="C440" i="77"/>
  <c r="B440" i="77"/>
  <c r="A440" i="77"/>
  <c r="C439" i="77"/>
  <c r="B439" i="77"/>
  <c r="A439" i="77"/>
  <c r="C438" i="77"/>
  <c r="B438" i="77"/>
  <c r="A438" i="77"/>
  <c r="C437" i="77"/>
  <c r="B437" i="77"/>
  <c r="A437" i="77"/>
  <c r="C436" i="77"/>
  <c r="B436" i="77"/>
  <c r="A436" i="77"/>
  <c r="C435" i="77"/>
  <c r="B435" i="77"/>
  <c r="A435" i="77"/>
  <c r="C434" i="77"/>
  <c r="B434" i="77"/>
  <c r="A434" i="77"/>
  <c r="C433" i="77"/>
  <c r="B433" i="77"/>
  <c r="A433" i="77"/>
  <c r="C432" i="77"/>
  <c r="B432" i="77"/>
  <c r="A432" i="77"/>
  <c r="C431" i="77"/>
  <c r="B431" i="77"/>
  <c r="A431" i="77"/>
  <c r="C430" i="77"/>
  <c r="B430" i="77"/>
  <c r="A430" i="77"/>
  <c r="C429" i="77"/>
  <c r="B429" i="77"/>
  <c r="A429" i="77"/>
  <c r="C428" i="77"/>
  <c r="B428" i="77"/>
  <c r="A428" i="77"/>
  <c r="C427" i="77"/>
  <c r="B427" i="77"/>
  <c r="A427" i="77"/>
  <c r="C426" i="77"/>
  <c r="B426" i="77"/>
  <c r="A426" i="77"/>
  <c r="C425" i="77"/>
  <c r="B425" i="77"/>
  <c r="A425" i="77"/>
  <c r="C424" i="77"/>
  <c r="B424" i="77"/>
  <c r="A424" i="77"/>
  <c r="C423" i="77"/>
  <c r="B423" i="77"/>
  <c r="A423" i="77"/>
  <c r="C422" i="77"/>
  <c r="B422" i="77"/>
  <c r="A422" i="77"/>
  <c r="C421" i="77"/>
  <c r="B421" i="77"/>
  <c r="A421" i="77"/>
  <c r="C420" i="77"/>
  <c r="B420" i="77"/>
  <c r="A420" i="77"/>
  <c r="C419" i="77"/>
  <c r="B419" i="77"/>
  <c r="A419" i="77"/>
  <c r="C418" i="77"/>
  <c r="B418" i="77"/>
  <c r="A418" i="77"/>
  <c r="C417" i="77"/>
  <c r="B417" i="77"/>
  <c r="A417" i="77"/>
  <c r="C416" i="77"/>
  <c r="B416" i="77"/>
  <c r="A416" i="77"/>
  <c r="C415" i="77"/>
  <c r="B415" i="77"/>
  <c r="A415" i="77"/>
  <c r="C414" i="77"/>
  <c r="B414" i="77"/>
  <c r="A414" i="77"/>
  <c r="C413" i="77"/>
  <c r="B413" i="77"/>
  <c r="A413" i="77"/>
  <c r="C412" i="77"/>
  <c r="B412" i="77"/>
  <c r="A412" i="77"/>
  <c r="C411" i="77"/>
  <c r="B411" i="77"/>
  <c r="A411" i="77"/>
  <c r="C410" i="77"/>
  <c r="B410" i="77"/>
  <c r="A410" i="77"/>
  <c r="C409" i="77"/>
  <c r="B409" i="77"/>
  <c r="A409" i="77"/>
  <c r="C408" i="77"/>
  <c r="B408" i="77"/>
  <c r="A408" i="77"/>
  <c r="C407" i="77"/>
  <c r="B407" i="77"/>
  <c r="A407" i="77"/>
  <c r="C406" i="77"/>
  <c r="B406" i="77"/>
  <c r="A406" i="77"/>
  <c r="C405" i="77"/>
  <c r="B405" i="77"/>
  <c r="A405" i="77"/>
  <c r="C404" i="77"/>
  <c r="B404" i="77"/>
  <c r="A404" i="77"/>
  <c r="C403" i="77"/>
  <c r="B403" i="77"/>
  <c r="A403" i="77"/>
  <c r="C402" i="77"/>
  <c r="B402" i="77"/>
  <c r="A402" i="77"/>
  <c r="C401" i="77"/>
  <c r="B401" i="77"/>
  <c r="A401" i="77"/>
  <c r="C400" i="77"/>
  <c r="B400" i="77"/>
  <c r="A400" i="77"/>
  <c r="C399" i="77"/>
  <c r="B399" i="77"/>
  <c r="A399" i="77"/>
  <c r="C398" i="77"/>
  <c r="B398" i="77"/>
  <c r="A398" i="77"/>
  <c r="C397" i="77"/>
  <c r="B397" i="77"/>
  <c r="A397" i="77"/>
  <c r="C396" i="77"/>
  <c r="B396" i="77"/>
  <c r="A396" i="77"/>
  <c r="C395" i="77"/>
  <c r="B395" i="77"/>
  <c r="A395" i="77"/>
  <c r="C394" i="77"/>
  <c r="B394" i="77"/>
  <c r="A394" i="77"/>
  <c r="C393" i="77"/>
  <c r="B393" i="77"/>
  <c r="A393" i="77"/>
  <c r="C392" i="77"/>
  <c r="B392" i="77"/>
  <c r="A392" i="77"/>
  <c r="C391" i="77"/>
  <c r="B391" i="77"/>
  <c r="A391" i="77"/>
  <c r="C390" i="77"/>
  <c r="B390" i="77"/>
  <c r="A390" i="77"/>
  <c r="C389" i="77"/>
  <c r="B389" i="77"/>
  <c r="A389" i="77"/>
  <c r="C388" i="77"/>
  <c r="B388" i="77"/>
  <c r="A388" i="77"/>
  <c r="C387" i="77"/>
  <c r="B387" i="77"/>
  <c r="A387" i="77"/>
  <c r="C386" i="77"/>
  <c r="B386" i="77"/>
  <c r="A386" i="77"/>
  <c r="C385" i="77"/>
  <c r="B385" i="77"/>
  <c r="A385" i="77"/>
  <c r="C384" i="77"/>
  <c r="B384" i="77"/>
  <c r="A384" i="77"/>
  <c r="C383" i="77"/>
  <c r="B383" i="77"/>
  <c r="A383" i="77"/>
  <c r="C382" i="77"/>
  <c r="B382" i="77"/>
  <c r="A382" i="77"/>
  <c r="C381" i="77"/>
  <c r="B381" i="77"/>
  <c r="A381" i="77"/>
  <c r="C380" i="77"/>
  <c r="B380" i="77"/>
  <c r="A380" i="77"/>
  <c r="C379" i="77"/>
  <c r="B379" i="77"/>
  <c r="A379" i="77"/>
  <c r="C378" i="77"/>
  <c r="B378" i="77"/>
  <c r="A378" i="77"/>
  <c r="C377" i="77"/>
  <c r="B377" i="77"/>
  <c r="A377" i="77"/>
  <c r="C376" i="77"/>
  <c r="B376" i="77"/>
  <c r="A376" i="77"/>
  <c r="C375" i="77"/>
  <c r="B375" i="77"/>
  <c r="A375" i="77"/>
  <c r="C374" i="77"/>
  <c r="B374" i="77"/>
  <c r="A374" i="77"/>
  <c r="C373" i="77"/>
  <c r="B373" i="77"/>
  <c r="A373" i="77"/>
  <c r="C372" i="77"/>
  <c r="B372" i="77"/>
  <c r="A372" i="77"/>
  <c r="C371" i="77"/>
  <c r="B371" i="77"/>
  <c r="A371" i="77"/>
  <c r="C370" i="77"/>
  <c r="B370" i="77"/>
  <c r="A370" i="77"/>
  <c r="C369" i="77"/>
  <c r="B369" i="77"/>
  <c r="A369" i="77"/>
  <c r="C368" i="77"/>
  <c r="B368" i="77"/>
  <c r="A368" i="77"/>
  <c r="C367" i="77"/>
  <c r="B367" i="77"/>
  <c r="A367" i="77"/>
  <c r="C366" i="77"/>
  <c r="B366" i="77"/>
  <c r="A366" i="77"/>
  <c r="C365" i="77"/>
  <c r="B365" i="77"/>
  <c r="A365" i="77"/>
  <c r="C364" i="77"/>
  <c r="B364" i="77"/>
  <c r="A364" i="77"/>
  <c r="C363" i="77"/>
  <c r="B363" i="77"/>
  <c r="A363" i="77"/>
  <c r="C362" i="77"/>
  <c r="B362" i="77"/>
  <c r="A362" i="77"/>
  <c r="C361" i="77"/>
  <c r="B361" i="77"/>
  <c r="A361" i="77"/>
  <c r="C360" i="77"/>
  <c r="B360" i="77"/>
  <c r="A360" i="77"/>
  <c r="C359" i="77"/>
  <c r="B359" i="77"/>
  <c r="A359" i="77"/>
  <c r="C358" i="77"/>
  <c r="B358" i="77"/>
  <c r="A358" i="77"/>
  <c r="C357" i="77"/>
  <c r="B357" i="77"/>
  <c r="A357" i="77"/>
  <c r="C356" i="77"/>
  <c r="B356" i="77"/>
  <c r="A356" i="77"/>
  <c r="C355" i="77"/>
  <c r="B355" i="77"/>
  <c r="A355" i="77"/>
  <c r="C354" i="77"/>
  <c r="B354" i="77"/>
  <c r="A354" i="77"/>
  <c r="C353" i="77"/>
  <c r="B353" i="77"/>
  <c r="A353" i="77"/>
  <c r="C352" i="77"/>
  <c r="B352" i="77"/>
  <c r="A352" i="77"/>
  <c r="C351" i="77"/>
  <c r="B351" i="77"/>
  <c r="A351" i="77"/>
  <c r="C350" i="77"/>
  <c r="B350" i="77"/>
  <c r="A350" i="77"/>
  <c r="C349" i="77"/>
  <c r="B349" i="77"/>
  <c r="A349" i="77"/>
  <c r="C348" i="77"/>
  <c r="B348" i="77"/>
  <c r="A348" i="77"/>
  <c r="C347" i="77"/>
  <c r="B347" i="77"/>
  <c r="A347" i="77"/>
  <c r="C346" i="77"/>
  <c r="B346" i="77"/>
  <c r="A346" i="77"/>
  <c r="C345" i="77"/>
  <c r="B345" i="77"/>
  <c r="A345" i="77"/>
  <c r="C344" i="77"/>
  <c r="B344" i="77"/>
  <c r="A344" i="77"/>
  <c r="C343" i="77"/>
  <c r="B343" i="77"/>
  <c r="A343" i="77"/>
  <c r="C342" i="77"/>
  <c r="B342" i="77"/>
  <c r="A342" i="77"/>
  <c r="C341" i="77"/>
  <c r="B341" i="77"/>
  <c r="A341" i="77"/>
  <c r="C340" i="77"/>
  <c r="B340" i="77"/>
  <c r="A340" i="77"/>
  <c r="C339" i="77"/>
  <c r="B339" i="77"/>
  <c r="A339" i="77"/>
  <c r="C338" i="77"/>
  <c r="B338" i="77"/>
  <c r="A338" i="77"/>
  <c r="C337" i="77"/>
  <c r="B337" i="77"/>
  <c r="A337" i="77"/>
  <c r="C336" i="77"/>
  <c r="B336" i="77"/>
  <c r="A336" i="77"/>
  <c r="C335" i="77"/>
  <c r="B335" i="77"/>
  <c r="A335" i="77"/>
  <c r="C334" i="77"/>
  <c r="B334" i="77"/>
  <c r="A334" i="77"/>
  <c r="C333" i="77"/>
  <c r="B333" i="77"/>
  <c r="A333" i="77"/>
  <c r="C332" i="77"/>
  <c r="B332" i="77"/>
  <c r="A332" i="77"/>
  <c r="C331" i="77"/>
  <c r="B331" i="77"/>
  <c r="A331" i="77"/>
  <c r="C330" i="77"/>
  <c r="B330" i="77"/>
  <c r="A330" i="77"/>
  <c r="C329" i="77"/>
  <c r="B329" i="77"/>
  <c r="A329" i="77"/>
  <c r="C328" i="77"/>
  <c r="B328" i="77"/>
  <c r="A328" i="77"/>
  <c r="C327" i="77"/>
  <c r="B327" i="77"/>
  <c r="A327" i="77"/>
  <c r="C326" i="77"/>
  <c r="B326" i="77"/>
  <c r="A326" i="77"/>
  <c r="C325" i="77"/>
  <c r="B325" i="77"/>
  <c r="A325" i="77"/>
  <c r="C324" i="77"/>
  <c r="B324" i="77"/>
  <c r="A324" i="77"/>
  <c r="C323" i="77"/>
  <c r="B323" i="77"/>
  <c r="A323" i="77"/>
  <c r="C322" i="77"/>
  <c r="B322" i="77"/>
  <c r="A322" i="77"/>
  <c r="C321" i="77"/>
  <c r="B321" i="77"/>
  <c r="A321" i="77"/>
  <c r="C320" i="77"/>
  <c r="B320" i="77"/>
  <c r="A320" i="77"/>
  <c r="C319" i="77"/>
  <c r="B319" i="77"/>
  <c r="A319" i="77"/>
  <c r="C318" i="77"/>
  <c r="B318" i="77"/>
  <c r="A318" i="77"/>
  <c r="C317" i="77"/>
  <c r="B317" i="77"/>
  <c r="A317" i="77"/>
  <c r="C316" i="77"/>
  <c r="B316" i="77"/>
  <c r="A316" i="77"/>
  <c r="C315" i="77"/>
  <c r="B315" i="77"/>
  <c r="A315" i="77"/>
  <c r="C314" i="77"/>
  <c r="B314" i="77"/>
  <c r="A314" i="77"/>
  <c r="C313" i="77"/>
  <c r="B313" i="77"/>
  <c r="A313" i="77"/>
  <c r="C312" i="77"/>
  <c r="B312" i="77"/>
  <c r="A312" i="77"/>
  <c r="C311" i="77"/>
  <c r="B311" i="77"/>
  <c r="A311" i="77"/>
  <c r="C310" i="77"/>
  <c r="B310" i="77"/>
  <c r="A310" i="77"/>
  <c r="C309" i="77"/>
  <c r="B309" i="77"/>
  <c r="A309" i="77"/>
  <c r="C308" i="77"/>
  <c r="B308" i="77"/>
  <c r="A308" i="77"/>
  <c r="C307" i="77"/>
  <c r="B307" i="77"/>
  <c r="A307" i="77"/>
  <c r="C306" i="77"/>
  <c r="B306" i="77"/>
  <c r="A306" i="77"/>
  <c r="C305" i="77"/>
  <c r="B305" i="77"/>
  <c r="A305" i="77"/>
  <c r="C304" i="77"/>
  <c r="B304" i="77"/>
  <c r="A304" i="77"/>
  <c r="C303" i="77"/>
  <c r="B303" i="77"/>
  <c r="A303" i="77"/>
  <c r="C302" i="77"/>
  <c r="B302" i="77"/>
  <c r="A302" i="77"/>
  <c r="C301" i="77"/>
  <c r="B301" i="77"/>
  <c r="A301" i="77"/>
  <c r="C300" i="77"/>
  <c r="B300" i="77"/>
  <c r="A300" i="77"/>
  <c r="C299" i="77"/>
  <c r="B299" i="77"/>
  <c r="A299" i="77"/>
  <c r="C298" i="77"/>
  <c r="B298" i="77"/>
  <c r="A298" i="77"/>
  <c r="C297" i="77"/>
  <c r="B297" i="77"/>
  <c r="A297" i="77"/>
  <c r="C296" i="77"/>
  <c r="B296" i="77"/>
  <c r="A296" i="77"/>
  <c r="C295" i="77"/>
  <c r="B295" i="77"/>
  <c r="A295" i="77"/>
  <c r="C294" i="77"/>
  <c r="B294" i="77"/>
  <c r="A294" i="77"/>
  <c r="C293" i="77"/>
  <c r="B293" i="77"/>
  <c r="A293" i="77"/>
  <c r="C292" i="77"/>
  <c r="B292" i="77"/>
  <c r="A292" i="77"/>
  <c r="C291" i="77"/>
  <c r="B291" i="77"/>
  <c r="A291" i="77"/>
  <c r="C290" i="77"/>
  <c r="B290" i="77"/>
  <c r="A290" i="77"/>
  <c r="C289" i="77"/>
  <c r="B289" i="77"/>
  <c r="A289" i="77"/>
  <c r="C288" i="77"/>
  <c r="B288" i="77"/>
  <c r="A288" i="77"/>
  <c r="C287" i="77"/>
  <c r="B287" i="77"/>
  <c r="A287" i="77"/>
  <c r="C286" i="77"/>
  <c r="B286" i="77"/>
  <c r="A286" i="77"/>
  <c r="C285" i="77"/>
  <c r="B285" i="77"/>
  <c r="A285" i="77"/>
  <c r="C284" i="77"/>
  <c r="B284" i="77"/>
  <c r="A284" i="77"/>
  <c r="C283" i="77"/>
  <c r="B283" i="77"/>
  <c r="A283" i="77"/>
  <c r="C282" i="77"/>
  <c r="B282" i="77"/>
  <c r="A282" i="77"/>
  <c r="C281" i="77"/>
  <c r="B281" i="77"/>
  <c r="A281" i="77"/>
  <c r="C280" i="77"/>
  <c r="B280" i="77"/>
  <c r="A280" i="77"/>
  <c r="C279" i="77"/>
  <c r="B279" i="77"/>
  <c r="A279" i="77"/>
  <c r="C278" i="77"/>
  <c r="B278" i="77"/>
  <c r="A278" i="77"/>
  <c r="C277" i="77"/>
  <c r="B277" i="77"/>
  <c r="A277" i="77"/>
  <c r="C276" i="77"/>
  <c r="B276" i="77"/>
  <c r="A276" i="77"/>
  <c r="C275" i="77"/>
  <c r="B275" i="77"/>
  <c r="A275" i="77"/>
  <c r="C274" i="77"/>
  <c r="B274" i="77"/>
  <c r="A274" i="77"/>
  <c r="C273" i="77"/>
  <c r="B273" i="77"/>
  <c r="A273" i="77"/>
  <c r="C272" i="77"/>
  <c r="B272" i="77"/>
  <c r="A272" i="77"/>
  <c r="C271" i="77"/>
  <c r="B271" i="77"/>
  <c r="A271" i="77"/>
  <c r="C270" i="77"/>
  <c r="B270" i="77"/>
  <c r="A270" i="77"/>
  <c r="C269" i="77"/>
  <c r="B269" i="77"/>
  <c r="A269" i="77"/>
  <c r="C268" i="77"/>
  <c r="B268" i="77"/>
  <c r="A268" i="77"/>
  <c r="C267" i="77"/>
  <c r="B267" i="77"/>
  <c r="A267" i="77"/>
  <c r="C266" i="77"/>
  <c r="B266" i="77"/>
  <c r="A266" i="77"/>
  <c r="C265" i="77"/>
  <c r="B265" i="77"/>
  <c r="A265" i="77"/>
  <c r="C264" i="77"/>
  <c r="B264" i="77"/>
  <c r="A264" i="77"/>
  <c r="C263" i="77"/>
  <c r="B263" i="77"/>
  <c r="A263" i="77"/>
  <c r="C262" i="77"/>
  <c r="B262" i="77"/>
  <c r="A262" i="77"/>
  <c r="C261" i="77"/>
  <c r="B261" i="77"/>
  <c r="A261" i="77"/>
  <c r="C260" i="77"/>
  <c r="B260" i="77"/>
  <c r="A260" i="77"/>
  <c r="C259" i="77"/>
  <c r="B259" i="77"/>
  <c r="A259" i="77"/>
  <c r="C258" i="77"/>
  <c r="B258" i="77"/>
  <c r="A258" i="77"/>
  <c r="C257" i="77"/>
  <c r="B257" i="77"/>
  <c r="A257" i="77"/>
  <c r="C256" i="77"/>
  <c r="B256" i="77"/>
  <c r="A256" i="77"/>
  <c r="C255" i="77"/>
  <c r="B255" i="77"/>
  <c r="A255" i="77"/>
  <c r="C254" i="77"/>
  <c r="B254" i="77"/>
  <c r="A254" i="77"/>
  <c r="C253" i="77"/>
  <c r="B253" i="77"/>
  <c r="A253" i="77"/>
  <c r="C252" i="77"/>
  <c r="B252" i="77"/>
  <c r="A252" i="77"/>
  <c r="C251" i="77"/>
  <c r="B251" i="77"/>
  <c r="A251" i="77"/>
  <c r="C250" i="77"/>
  <c r="B250" i="77"/>
  <c r="A250" i="77"/>
  <c r="C249" i="77"/>
  <c r="B249" i="77"/>
  <c r="A249" i="77"/>
  <c r="C248" i="77"/>
  <c r="B248" i="77"/>
  <c r="A248" i="77"/>
  <c r="C247" i="77"/>
  <c r="B247" i="77"/>
  <c r="A247" i="77"/>
  <c r="C246" i="77"/>
  <c r="B246" i="77"/>
  <c r="A246" i="77"/>
  <c r="C245" i="77"/>
  <c r="B245" i="77"/>
  <c r="A245" i="77"/>
  <c r="C244" i="77"/>
  <c r="B244" i="77"/>
  <c r="A244" i="77"/>
  <c r="C243" i="77"/>
  <c r="B243" i="77"/>
  <c r="A243" i="77"/>
  <c r="C242" i="77"/>
  <c r="B242" i="77"/>
  <c r="A242" i="77"/>
  <c r="C241" i="77"/>
  <c r="B241" i="77"/>
  <c r="A241" i="77"/>
  <c r="C240" i="77"/>
  <c r="B240" i="77"/>
  <c r="A240" i="77"/>
  <c r="C239" i="77"/>
  <c r="B239" i="77"/>
  <c r="A239" i="77"/>
  <c r="C238" i="77"/>
  <c r="B238" i="77"/>
  <c r="A238" i="77"/>
  <c r="C237" i="77"/>
  <c r="B237" i="77"/>
  <c r="A237" i="77"/>
  <c r="C236" i="77"/>
  <c r="B236" i="77"/>
  <c r="A236" i="77"/>
  <c r="C235" i="77"/>
  <c r="B235" i="77"/>
  <c r="A235" i="77"/>
  <c r="C234" i="77"/>
  <c r="B234" i="77"/>
  <c r="A234" i="77"/>
  <c r="C233" i="77"/>
  <c r="B233" i="77"/>
  <c r="A233" i="77"/>
  <c r="C232" i="77"/>
  <c r="B232" i="77"/>
  <c r="A232" i="77"/>
  <c r="C231" i="77"/>
  <c r="B231" i="77"/>
  <c r="A231" i="77"/>
  <c r="C230" i="77"/>
  <c r="B230" i="77"/>
  <c r="A230" i="77"/>
  <c r="C229" i="77"/>
  <c r="B229" i="77"/>
  <c r="A229" i="77"/>
  <c r="C228" i="77"/>
  <c r="B228" i="77"/>
  <c r="A228" i="77"/>
  <c r="C227" i="77"/>
  <c r="B227" i="77"/>
  <c r="A227" i="77"/>
  <c r="C226" i="77"/>
  <c r="B226" i="77"/>
  <c r="A226" i="77"/>
  <c r="C225" i="77"/>
  <c r="B225" i="77"/>
  <c r="A225" i="77"/>
  <c r="C224" i="77"/>
  <c r="B224" i="77"/>
  <c r="A224" i="77"/>
  <c r="C223" i="77"/>
  <c r="B223" i="77"/>
  <c r="A223" i="77"/>
  <c r="C222" i="77"/>
  <c r="B222" i="77"/>
  <c r="A222" i="77"/>
  <c r="C221" i="77"/>
  <c r="B221" i="77"/>
  <c r="A221" i="77"/>
  <c r="C220" i="77"/>
  <c r="B220" i="77"/>
  <c r="A220" i="77"/>
  <c r="C219" i="77"/>
  <c r="B219" i="77"/>
  <c r="A219" i="77"/>
  <c r="C218" i="77"/>
  <c r="B218" i="77"/>
  <c r="A218" i="77"/>
  <c r="C217" i="77"/>
  <c r="B217" i="77"/>
  <c r="A217" i="77"/>
  <c r="C216" i="77"/>
  <c r="B216" i="77"/>
  <c r="A216" i="77"/>
  <c r="C215" i="77"/>
  <c r="B215" i="77"/>
  <c r="A215" i="77"/>
  <c r="C214" i="77"/>
  <c r="B214" i="77"/>
  <c r="A214" i="77"/>
  <c r="C213" i="77"/>
  <c r="B213" i="77"/>
  <c r="A213" i="77"/>
  <c r="C212" i="77"/>
  <c r="B212" i="77"/>
  <c r="A212" i="77"/>
  <c r="C211" i="77"/>
  <c r="B211" i="77"/>
  <c r="A211" i="77"/>
  <c r="C210" i="77"/>
  <c r="B210" i="77"/>
  <c r="A210" i="77"/>
  <c r="C209" i="77"/>
  <c r="B209" i="77"/>
  <c r="A209" i="77"/>
  <c r="C208" i="77"/>
  <c r="B208" i="77"/>
  <c r="A208" i="77"/>
  <c r="C207" i="77"/>
  <c r="B207" i="77"/>
  <c r="A207" i="77"/>
  <c r="C206" i="77"/>
  <c r="B206" i="77"/>
  <c r="A206" i="77"/>
  <c r="C205" i="77"/>
  <c r="B205" i="77"/>
  <c r="A205" i="77"/>
  <c r="C204" i="77"/>
  <c r="B204" i="77"/>
  <c r="A204" i="77"/>
  <c r="C203" i="77"/>
  <c r="B203" i="77"/>
  <c r="A203" i="77"/>
  <c r="C202" i="77"/>
  <c r="B202" i="77"/>
  <c r="A202" i="77"/>
  <c r="C201" i="77"/>
  <c r="B201" i="77"/>
  <c r="A201" i="77"/>
  <c r="C200" i="77"/>
  <c r="B200" i="77"/>
  <c r="A200" i="77"/>
  <c r="C199" i="77"/>
  <c r="B199" i="77"/>
  <c r="A199" i="77"/>
  <c r="C198" i="77"/>
  <c r="B198" i="77"/>
  <c r="A198" i="77"/>
  <c r="C197" i="77"/>
  <c r="B197" i="77"/>
  <c r="A197" i="77"/>
  <c r="C196" i="77"/>
  <c r="B196" i="77"/>
  <c r="A196" i="77"/>
  <c r="C195" i="77"/>
  <c r="B195" i="77"/>
  <c r="A195" i="77"/>
  <c r="C194" i="77"/>
  <c r="B194" i="77"/>
  <c r="A194" i="77"/>
  <c r="C193" i="77"/>
  <c r="B193" i="77"/>
  <c r="A193" i="77"/>
  <c r="C192" i="77"/>
  <c r="B192" i="77"/>
  <c r="A192" i="77"/>
  <c r="C191" i="77"/>
  <c r="B191" i="77"/>
  <c r="A191" i="77"/>
  <c r="C190" i="77"/>
  <c r="B190" i="77"/>
  <c r="A190" i="77"/>
  <c r="C189" i="77"/>
  <c r="B189" i="77"/>
  <c r="A189" i="77"/>
  <c r="C188" i="77"/>
  <c r="B188" i="77"/>
  <c r="A188" i="77"/>
  <c r="C187" i="77"/>
  <c r="B187" i="77"/>
  <c r="A187" i="77"/>
  <c r="C186" i="77"/>
  <c r="B186" i="77"/>
  <c r="A186" i="77"/>
  <c r="C185" i="77"/>
  <c r="B185" i="77"/>
  <c r="A185" i="77"/>
  <c r="C184" i="77"/>
  <c r="B184" i="77"/>
  <c r="A184" i="77"/>
  <c r="C183" i="77"/>
  <c r="B183" i="77"/>
  <c r="A183" i="77"/>
  <c r="C182" i="77"/>
  <c r="B182" i="77"/>
  <c r="A182" i="77"/>
  <c r="C181" i="77"/>
  <c r="B181" i="77"/>
  <c r="A181" i="77"/>
  <c r="C180" i="77"/>
  <c r="B180" i="77"/>
  <c r="A180" i="77"/>
  <c r="C179" i="77"/>
  <c r="B179" i="77"/>
  <c r="A179" i="77"/>
  <c r="C178" i="77"/>
  <c r="B178" i="77"/>
  <c r="A178" i="77"/>
  <c r="C177" i="77"/>
  <c r="B177" i="77"/>
  <c r="A177" i="77"/>
  <c r="C176" i="77"/>
  <c r="B176" i="77"/>
  <c r="A176" i="77"/>
  <c r="C175" i="77"/>
  <c r="B175" i="77"/>
  <c r="A175" i="77"/>
  <c r="C174" i="77"/>
  <c r="B174" i="77"/>
  <c r="A174" i="77"/>
  <c r="C173" i="77"/>
  <c r="B173" i="77"/>
  <c r="A173" i="77"/>
  <c r="C172" i="77"/>
  <c r="B172" i="77"/>
  <c r="A172" i="77"/>
  <c r="C171" i="77"/>
  <c r="B171" i="77"/>
  <c r="A171" i="77"/>
  <c r="C170" i="77"/>
  <c r="B170" i="77"/>
  <c r="A170" i="77"/>
  <c r="C169" i="77"/>
  <c r="B169" i="77"/>
  <c r="A169" i="77"/>
  <c r="C168" i="77"/>
  <c r="B168" i="77"/>
  <c r="A168" i="77"/>
  <c r="C167" i="77"/>
  <c r="B167" i="77"/>
  <c r="A167" i="77"/>
  <c r="C166" i="77"/>
  <c r="B166" i="77"/>
  <c r="A166" i="77"/>
  <c r="C165" i="77"/>
  <c r="B165" i="77"/>
  <c r="A165" i="77"/>
  <c r="C164" i="77"/>
  <c r="B164" i="77"/>
  <c r="A164" i="77"/>
  <c r="C163" i="77"/>
  <c r="B163" i="77"/>
  <c r="A163" i="77"/>
  <c r="C162" i="77"/>
  <c r="B162" i="77"/>
  <c r="A162" i="77"/>
  <c r="C161" i="77"/>
  <c r="B161" i="77"/>
  <c r="A161" i="77"/>
  <c r="C160" i="77"/>
  <c r="B160" i="77"/>
  <c r="A160" i="77"/>
  <c r="C159" i="77"/>
  <c r="B159" i="77"/>
  <c r="A159" i="77"/>
  <c r="C158" i="77"/>
  <c r="B158" i="77"/>
  <c r="A158" i="77"/>
  <c r="C157" i="77"/>
  <c r="B157" i="77"/>
  <c r="A157" i="77"/>
  <c r="C156" i="77"/>
  <c r="B156" i="77"/>
  <c r="A156" i="77"/>
  <c r="C155" i="77"/>
  <c r="B155" i="77"/>
  <c r="A155" i="77"/>
  <c r="C154" i="77"/>
  <c r="B154" i="77"/>
  <c r="A154" i="77"/>
  <c r="C153" i="77"/>
  <c r="B153" i="77"/>
  <c r="A153" i="77"/>
  <c r="C152" i="77"/>
  <c r="B152" i="77"/>
  <c r="A152" i="77"/>
  <c r="C151" i="77"/>
  <c r="B151" i="77"/>
  <c r="A151" i="77"/>
  <c r="C150" i="77"/>
  <c r="B150" i="77"/>
  <c r="A150" i="77"/>
  <c r="C149" i="77"/>
  <c r="B149" i="77"/>
  <c r="A149" i="77"/>
  <c r="C148" i="77"/>
  <c r="B148" i="77"/>
  <c r="A148" i="77"/>
  <c r="C147" i="77"/>
  <c r="B147" i="77"/>
  <c r="A147" i="77"/>
  <c r="C146" i="77"/>
  <c r="B146" i="77"/>
  <c r="A146" i="77"/>
  <c r="C145" i="77"/>
  <c r="B145" i="77"/>
  <c r="A145" i="77"/>
  <c r="C144" i="77"/>
  <c r="B144" i="77"/>
  <c r="A144" i="77"/>
  <c r="C143" i="77"/>
  <c r="B143" i="77"/>
  <c r="A143" i="77"/>
  <c r="C142" i="77"/>
  <c r="B142" i="77"/>
  <c r="A142" i="77"/>
  <c r="C141" i="77"/>
  <c r="B141" i="77"/>
  <c r="A141" i="77"/>
  <c r="C140" i="77"/>
  <c r="B140" i="77"/>
  <c r="A140" i="77"/>
  <c r="C139" i="77"/>
  <c r="B139" i="77"/>
  <c r="A139" i="77"/>
  <c r="C138" i="77"/>
  <c r="B138" i="77"/>
  <c r="A138" i="77"/>
  <c r="C137" i="77"/>
  <c r="B137" i="77"/>
  <c r="A137" i="77"/>
  <c r="C136" i="77"/>
  <c r="B136" i="77"/>
  <c r="A136" i="77"/>
  <c r="C135" i="77"/>
  <c r="B135" i="77"/>
  <c r="A135" i="77"/>
  <c r="C134" i="77"/>
  <c r="B134" i="77"/>
  <c r="A134" i="77"/>
  <c r="C133" i="77"/>
  <c r="B133" i="77"/>
  <c r="A133" i="77"/>
  <c r="C132" i="77"/>
  <c r="B132" i="77"/>
  <c r="A132" i="77"/>
  <c r="C131" i="77"/>
  <c r="B131" i="77"/>
  <c r="A131" i="77"/>
  <c r="C130" i="77"/>
  <c r="B130" i="77"/>
  <c r="A130" i="77"/>
  <c r="C129" i="77"/>
  <c r="B129" i="77"/>
  <c r="A129" i="77"/>
  <c r="C128" i="77"/>
  <c r="B128" i="77"/>
  <c r="A128" i="77"/>
  <c r="C127" i="77"/>
  <c r="B127" i="77"/>
  <c r="A127" i="77"/>
  <c r="C126" i="77"/>
  <c r="B126" i="77"/>
  <c r="A126" i="77"/>
  <c r="C125" i="77"/>
  <c r="B125" i="77"/>
  <c r="A125" i="77"/>
  <c r="C124" i="77"/>
  <c r="B124" i="77"/>
  <c r="A124" i="77"/>
  <c r="C123" i="77"/>
  <c r="B123" i="77"/>
  <c r="A123" i="77"/>
  <c r="C122" i="77"/>
  <c r="B122" i="77"/>
  <c r="A122" i="77"/>
  <c r="C121" i="77"/>
  <c r="B121" i="77"/>
  <c r="A121" i="77"/>
  <c r="C120" i="77"/>
  <c r="B120" i="77"/>
  <c r="A120" i="77"/>
  <c r="C119" i="77"/>
  <c r="B119" i="77"/>
  <c r="A119" i="77"/>
  <c r="C118" i="77"/>
  <c r="B118" i="77"/>
  <c r="A118" i="77"/>
  <c r="C117" i="77"/>
  <c r="B117" i="77"/>
  <c r="A117" i="77"/>
  <c r="C116" i="77"/>
  <c r="B116" i="77"/>
  <c r="A116" i="77"/>
  <c r="C115" i="77"/>
  <c r="B115" i="77"/>
  <c r="A115" i="77"/>
  <c r="C114" i="77"/>
  <c r="B114" i="77"/>
  <c r="A114" i="77"/>
  <c r="C113" i="77"/>
  <c r="B113" i="77"/>
  <c r="A113" i="77"/>
  <c r="C112" i="77"/>
  <c r="B112" i="77"/>
  <c r="A112" i="77"/>
  <c r="C111" i="77"/>
  <c r="B111" i="77"/>
  <c r="A111" i="77"/>
  <c r="C110" i="77"/>
  <c r="B110" i="77"/>
  <c r="A110" i="77"/>
  <c r="C109" i="77"/>
  <c r="B109" i="77"/>
  <c r="A109" i="77"/>
  <c r="C108" i="77"/>
  <c r="B108" i="77"/>
  <c r="A108" i="77"/>
  <c r="C107" i="77"/>
  <c r="B107" i="77"/>
  <c r="A107" i="77"/>
  <c r="C106" i="77"/>
  <c r="B106" i="77"/>
  <c r="A106" i="77"/>
  <c r="C105" i="77"/>
  <c r="B105" i="77"/>
  <c r="A105" i="77"/>
  <c r="C104" i="77"/>
  <c r="B104" i="77"/>
  <c r="A104" i="77"/>
  <c r="C103" i="77"/>
  <c r="B103" i="77"/>
  <c r="A103" i="77"/>
  <c r="C102" i="77"/>
  <c r="B102" i="77"/>
  <c r="A102" i="77"/>
  <c r="C101" i="77"/>
  <c r="B101" i="77"/>
  <c r="A101" i="77"/>
  <c r="C100" i="77"/>
  <c r="B100" i="77"/>
  <c r="A100" i="77"/>
  <c r="C99" i="77"/>
  <c r="B99" i="77"/>
  <c r="A99" i="77"/>
  <c r="C98" i="77"/>
  <c r="B98" i="77"/>
  <c r="A98" i="77"/>
  <c r="C97" i="77"/>
  <c r="B97" i="77"/>
  <c r="A97" i="77"/>
  <c r="C96" i="77"/>
  <c r="B96" i="77"/>
  <c r="A96" i="77"/>
  <c r="C95" i="77"/>
  <c r="B95" i="77"/>
  <c r="A95" i="77"/>
  <c r="C94" i="77"/>
  <c r="B94" i="77"/>
  <c r="A94" i="77"/>
  <c r="C93" i="77"/>
  <c r="B93" i="77"/>
  <c r="A93" i="77"/>
  <c r="C92" i="77"/>
  <c r="B92" i="77"/>
  <c r="A92" i="77"/>
  <c r="C91" i="77"/>
  <c r="B91" i="77"/>
  <c r="A91" i="77"/>
  <c r="C90" i="77"/>
  <c r="B90" i="77"/>
  <c r="A90" i="77"/>
  <c r="C89" i="77"/>
  <c r="B89" i="77"/>
  <c r="A89" i="77"/>
  <c r="C88" i="77"/>
  <c r="B88" i="77"/>
  <c r="A88" i="77"/>
  <c r="C87" i="77"/>
  <c r="B87" i="77"/>
  <c r="A87" i="77"/>
  <c r="C86" i="77"/>
  <c r="B86" i="77"/>
  <c r="A86" i="77"/>
  <c r="C85" i="77"/>
  <c r="B85" i="77"/>
  <c r="A85" i="77"/>
  <c r="C84" i="77"/>
  <c r="B84" i="77"/>
  <c r="A84" i="77"/>
  <c r="C83" i="77"/>
  <c r="B83" i="77"/>
  <c r="A83" i="77"/>
  <c r="C82" i="77"/>
  <c r="B82" i="77"/>
  <c r="A82" i="77"/>
  <c r="C81" i="77"/>
  <c r="B81" i="77"/>
  <c r="A81" i="77"/>
  <c r="C80" i="77"/>
  <c r="B80" i="77"/>
  <c r="A80" i="77"/>
  <c r="C79" i="77"/>
  <c r="B79" i="77"/>
  <c r="A79" i="77"/>
  <c r="C78" i="77"/>
  <c r="B78" i="77"/>
  <c r="A78" i="77"/>
  <c r="C77" i="77"/>
  <c r="B77" i="77"/>
  <c r="A77" i="77"/>
  <c r="C76" i="77"/>
  <c r="B76" i="77"/>
  <c r="A76" i="77"/>
  <c r="C75" i="77"/>
  <c r="B75" i="77"/>
  <c r="A75" i="77"/>
  <c r="C74" i="77"/>
  <c r="B74" i="77"/>
  <c r="A74" i="77"/>
  <c r="C73" i="77"/>
  <c r="B73" i="77"/>
  <c r="A73" i="77"/>
  <c r="C72" i="77"/>
  <c r="B72" i="77"/>
  <c r="A72" i="77"/>
  <c r="C71" i="77"/>
  <c r="B71" i="77"/>
  <c r="A71" i="77"/>
  <c r="C70" i="77"/>
  <c r="B70" i="77"/>
  <c r="A70" i="77"/>
  <c r="C69" i="77"/>
  <c r="B69" i="77"/>
  <c r="A69" i="77"/>
  <c r="C68" i="77"/>
  <c r="B68" i="77"/>
  <c r="A68" i="77"/>
  <c r="C67" i="77"/>
  <c r="B67" i="77"/>
  <c r="A67" i="77"/>
  <c r="C66" i="77"/>
  <c r="B66" i="77"/>
  <c r="A66" i="77"/>
  <c r="C65" i="77"/>
  <c r="B65" i="77"/>
  <c r="A65" i="77"/>
  <c r="C64" i="77"/>
  <c r="B64" i="77"/>
  <c r="A64" i="77"/>
  <c r="C63" i="77"/>
  <c r="B63" i="77"/>
  <c r="A63" i="77"/>
  <c r="C62" i="77"/>
  <c r="B62" i="77"/>
  <c r="A62" i="77"/>
  <c r="C61" i="77"/>
  <c r="B61" i="77"/>
  <c r="A61" i="77"/>
  <c r="C60" i="77"/>
  <c r="B60" i="77"/>
  <c r="A60" i="77"/>
  <c r="C59" i="77"/>
  <c r="B59" i="77"/>
  <c r="A59" i="77"/>
  <c r="C58" i="77"/>
  <c r="B58" i="77"/>
  <c r="A58" i="77"/>
  <c r="C57" i="77"/>
  <c r="B57" i="77"/>
  <c r="A57" i="77"/>
  <c r="C56" i="77"/>
  <c r="B56" i="77"/>
  <c r="A56" i="77"/>
  <c r="C55" i="77"/>
  <c r="B55" i="77"/>
  <c r="A55" i="77"/>
  <c r="C54" i="77"/>
  <c r="B54" i="77"/>
  <c r="A54" i="77"/>
  <c r="C53" i="77"/>
  <c r="B53" i="77"/>
  <c r="A53" i="77"/>
  <c r="C52" i="77"/>
  <c r="B52" i="77"/>
  <c r="A52" i="77"/>
  <c r="C51" i="77"/>
  <c r="B51" i="77"/>
  <c r="A51" i="77"/>
  <c r="C50" i="77"/>
  <c r="B50" i="77"/>
  <c r="A50" i="77"/>
  <c r="C49" i="77"/>
  <c r="B49" i="77"/>
  <c r="A49" i="77"/>
  <c r="C48" i="77"/>
  <c r="B48" i="77"/>
  <c r="A48" i="77"/>
  <c r="C47" i="77"/>
  <c r="B47" i="77"/>
  <c r="A47" i="77"/>
  <c r="C46" i="77"/>
  <c r="B46" i="77"/>
  <c r="A46" i="77"/>
  <c r="C45" i="77"/>
  <c r="B45" i="77"/>
  <c r="A45" i="77"/>
  <c r="C44" i="77"/>
  <c r="B44" i="77"/>
  <c r="A44" i="77"/>
  <c r="C43" i="77"/>
  <c r="B43" i="77"/>
  <c r="A43" i="77"/>
  <c r="C42" i="77"/>
  <c r="B42" i="77"/>
  <c r="A42" i="77"/>
  <c r="C41" i="77"/>
  <c r="B41" i="77"/>
  <c r="A41" i="77"/>
  <c r="C40" i="77"/>
  <c r="B40" i="77"/>
  <c r="A40" i="77"/>
  <c r="C39" i="77"/>
  <c r="B39" i="77"/>
  <c r="A39" i="77"/>
  <c r="C38" i="77"/>
  <c r="B38" i="77"/>
  <c r="A38" i="77"/>
  <c r="C37" i="77"/>
  <c r="B37" i="77"/>
  <c r="A37" i="77"/>
  <c r="C36" i="77"/>
  <c r="B36" i="77"/>
  <c r="A36" i="77"/>
  <c r="C35" i="77"/>
  <c r="B35" i="77"/>
  <c r="A35" i="77"/>
  <c r="C34" i="77"/>
  <c r="B34" i="77"/>
  <c r="A34" i="77"/>
  <c r="C33" i="77"/>
  <c r="B33" i="77"/>
  <c r="A33" i="77"/>
  <c r="C32" i="77"/>
  <c r="B32" i="77"/>
  <c r="A32" i="77"/>
  <c r="C31" i="77"/>
  <c r="B31" i="77"/>
  <c r="A31" i="77"/>
  <c r="C30" i="77"/>
  <c r="B30" i="77"/>
  <c r="A30" i="77"/>
  <c r="C29" i="77"/>
  <c r="B29" i="77"/>
  <c r="A29" i="77"/>
  <c r="C28" i="77"/>
  <c r="B28" i="77"/>
  <c r="A28" i="77"/>
  <c r="C27" i="77"/>
  <c r="B27" i="77"/>
  <c r="A27" i="77"/>
  <c r="C26" i="77"/>
  <c r="B26" i="77"/>
  <c r="A26" i="77"/>
  <c r="C25" i="77"/>
  <c r="B25" i="77"/>
  <c r="A25" i="77"/>
  <c r="C24" i="77"/>
  <c r="B24" i="77"/>
  <c r="A24" i="77"/>
  <c r="C23" i="77"/>
  <c r="B23" i="77"/>
  <c r="A23" i="77"/>
  <c r="C22" i="77"/>
  <c r="B22" i="77"/>
  <c r="A22" i="77"/>
  <c r="C21" i="77"/>
  <c r="B21" i="77"/>
  <c r="A21" i="77"/>
  <c r="C20" i="77"/>
  <c r="B20" i="77"/>
  <c r="A20" i="77"/>
  <c r="C19" i="77"/>
  <c r="B19" i="77"/>
  <c r="A19" i="77"/>
  <c r="C18" i="77"/>
  <c r="B18" i="77"/>
  <c r="A18" i="77"/>
  <c r="C17" i="77"/>
  <c r="B17" i="77"/>
  <c r="A17" i="77"/>
  <c r="C16" i="77"/>
  <c r="B16" i="77"/>
  <c r="A16" i="77"/>
  <c r="C15" i="77"/>
  <c r="B15" i="77"/>
  <c r="A15" i="77"/>
  <c r="C14" i="77"/>
  <c r="B14" i="77"/>
  <c r="A14" i="77"/>
  <c r="C13" i="77"/>
  <c r="B13" i="77"/>
  <c r="A13" i="77"/>
  <c r="C12" i="77"/>
  <c r="B12" i="77"/>
  <c r="A12" i="77"/>
  <c r="C11" i="77"/>
  <c r="B11" i="77"/>
  <c r="A11" i="77"/>
  <c r="C10" i="77"/>
  <c r="B10" i="77"/>
  <c r="A10" i="77"/>
  <c r="C9" i="77"/>
  <c r="B9" i="77"/>
  <c r="A9" i="77"/>
  <c r="C8" i="77"/>
  <c r="B8" i="77"/>
  <c r="A8" i="77"/>
  <c r="C7" i="77"/>
  <c r="B7" i="77"/>
  <c r="A7" i="77"/>
  <c r="C6" i="77"/>
  <c r="B6" i="77"/>
  <c r="A6" i="77"/>
  <c r="C5" i="77"/>
  <c r="B5" i="77"/>
  <c r="A5" i="77"/>
  <c r="C4" i="77"/>
  <c r="B4" i="77"/>
  <c r="A4" i="77"/>
  <c r="C3" i="77"/>
  <c r="B3" i="77"/>
  <c r="A3" i="77"/>
  <c r="C2" i="77"/>
  <c r="B2" i="77"/>
  <c r="A2" i="77"/>
  <c r="D167" i="76"/>
  <c r="C167" i="76"/>
  <c r="D166" i="76"/>
  <c r="C166" i="76"/>
  <c r="D165" i="76"/>
  <c r="C165" i="76"/>
  <c r="D164" i="76"/>
  <c r="C164" i="76"/>
  <c r="D163" i="76"/>
  <c r="C163" i="76"/>
  <c r="D162" i="76"/>
  <c r="C162" i="76"/>
  <c r="D161" i="76"/>
  <c r="C161" i="76"/>
  <c r="D160" i="76"/>
  <c r="C160" i="76"/>
  <c r="D159" i="76"/>
  <c r="C159" i="76"/>
  <c r="D158" i="76"/>
  <c r="C158" i="76"/>
  <c r="D157" i="76"/>
  <c r="C157" i="76"/>
  <c r="D156" i="76"/>
  <c r="C156" i="76"/>
  <c r="D155" i="76"/>
  <c r="C155" i="76"/>
  <c r="D154" i="76"/>
  <c r="C154" i="76"/>
  <c r="D153" i="76"/>
  <c r="C153" i="76"/>
  <c r="D152" i="76"/>
  <c r="C152" i="76"/>
  <c r="D151" i="76"/>
  <c r="C151" i="76"/>
  <c r="D150" i="76"/>
  <c r="C150" i="76"/>
  <c r="D149" i="76"/>
  <c r="C149" i="76"/>
  <c r="D148" i="76"/>
  <c r="C148" i="76"/>
  <c r="D147" i="76"/>
  <c r="C147" i="76"/>
  <c r="D146" i="76"/>
  <c r="C146" i="76"/>
  <c r="D145" i="76"/>
  <c r="C145" i="76"/>
  <c r="D144" i="76"/>
  <c r="C144" i="76"/>
  <c r="D143" i="76"/>
  <c r="C143" i="76"/>
  <c r="D138" i="76"/>
  <c r="C138" i="76"/>
  <c r="D137" i="76"/>
  <c r="C137" i="76"/>
  <c r="D136" i="76"/>
  <c r="C136" i="76"/>
  <c r="D135" i="76"/>
  <c r="C135" i="76"/>
  <c r="D134" i="76"/>
  <c r="C134" i="76"/>
  <c r="D133" i="76"/>
  <c r="C133" i="76"/>
  <c r="D132" i="76"/>
  <c r="C132" i="76"/>
  <c r="D131" i="76"/>
  <c r="C131" i="76"/>
  <c r="D130" i="76"/>
  <c r="C130" i="76"/>
  <c r="D129" i="76"/>
  <c r="C129" i="76"/>
  <c r="D128" i="76"/>
  <c r="C128" i="76"/>
  <c r="D127" i="76"/>
  <c r="C127" i="76"/>
  <c r="D126" i="76"/>
  <c r="C126" i="76"/>
  <c r="D125" i="76"/>
  <c r="C125" i="76"/>
  <c r="D124" i="76"/>
  <c r="C124" i="76"/>
  <c r="D123" i="76"/>
  <c r="C123" i="76"/>
  <c r="D122" i="76"/>
  <c r="C122" i="76"/>
  <c r="D121" i="76"/>
  <c r="C121" i="76"/>
  <c r="D120" i="76"/>
  <c r="C120" i="76"/>
  <c r="D119" i="76"/>
  <c r="C119" i="76"/>
  <c r="D118" i="76"/>
  <c r="C118" i="76"/>
  <c r="D117" i="76"/>
  <c r="C117" i="76"/>
  <c r="D116" i="76"/>
  <c r="C116" i="76"/>
  <c r="D115" i="76"/>
  <c r="C115" i="76"/>
  <c r="D114" i="76"/>
  <c r="C114" i="76"/>
  <c r="D109" i="76"/>
  <c r="C109" i="76"/>
  <c r="D108" i="76"/>
  <c r="C108" i="76"/>
  <c r="D107" i="76"/>
  <c r="C107" i="76"/>
  <c r="D106" i="76"/>
  <c r="C106" i="76"/>
  <c r="D105" i="76"/>
  <c r="C105" i="76"/>
  <c r="D104" i="76"/>
  <c r="C104" i="76"/>
  <c r="D103" i="76"/>
  <c r="C103" i="76"/>
  <c r="D102" i="76"/>
  <c r="C102" i="76"/>
  <c r="D101" i="76"/>
  <c r="C101" i="76"/>
  <c r="D100" i="76"/>
  <c r="C100" i="76"/>
  <c r="D99" i="76"/>
  <c r="C99" i="76"/>
  <c r="D98" i="76"/>
  <c r="C98" i="76"/>
  <c r="D97" i="76"/>
  <c r="C97" i="76"/>
  <c r="D96" i="76"/>
  <c r="C96" i="76"/>
  <c r="D95" i="76"/>
  <c r="C95" i="76"/>
  <c r="D94" i="76"/>
  <c r="C94" i="76"/>
  <c r="D93" i="76"/>
  <c r="C93" i="76"/>
  <c r="D92" i="76"/>
  <c r="C92" i="76"/>
  <c r="D91" i="76"/>
  <c r="C91" i="76"/>
  <c r="D90" i="76"/>
  <c r="C90" i="76"/>
  <c r="D89" i="76"/>
  <c r="C89" i="76"/>
  <c r="D88" i="76"/>
  <c r="C88" i="76"/>
  <c r="D87" i="76"/>
  <c r="C87" i="76"/>
  <c r="D86" i="76"/>
  <c r="C86" i="76"/>
  <c r="D85" i="76"/>
  <c r="C85" i="76"/>
  <c r="L79" i="76"/>
  <c r="K79" i="76"/>
  <c r="J79" i="76"/>
  <c r="I79" i="76"/>
  <c r="H79" i="76"/>
  <c r="G79" i="76"/>
  <c r="F79" i="76"/>
  <c r="E79" i="76"/>
  <c r="D79" i="76"/>
  <c r="C79" i="76"/>
  <c r="L78" i="76"/>
  <c r="K78" i="76"/>
  <c r="J78" i="76"/>
  <c r="I78" i="76"/>
  <c r="H78" i="76"/>
  <c r="G78" i="76"/>
  <c r="F78" i="76"/>
  <c r="E78" i="76"/>
  <c r="D78" i="76"/>
  <c r="C78" i="76"/>
  <c r="L77" i="76"/>
  <c r="K77" i="76"/>
  <c r="J77" i="76"/>
  <c r="I77" i="76"/>
  <c r="H77" i="76"/>
  <c r="G77" i="76"/>
  <c r="F77" i="76"/>
  <c r="E77" i="76"/>
  <c r="D77" i="76"/>
  <c r="C77" i="76"/>
  <c r="L76" i="76"/>
  <c r="L80" i="76" s="1"/>
  <c r="K76" i="76"/>
  <c r="K80" i="76" s="1"/>
  <c r="J76" i="76"/>
  <c r="J80" i="76" s="1"/>
  <c r="I76" i="76"/>
  <c r="I80" i="76" s="1"/>
  <c r="H76" i="76"/>
  <c r="H80" i="76" s="1"/>
  <c r="G76" i="76"/>
  <c r="G80" i="76" s="1"/>
  <c r="F76" i="76"/>
  <c r="F80" i="76" s="1"/>
  <c r="E76" i="76"/>
  <c r="E80" i="76" s="1"/>
  <c r="D76" i="76"/>
  <c r="D80" i="76" s="1"/>
  <c r="C76" i="76"/>
  <c r="C80" i="76" s="1"/>
  <c r="L72" i="76"/>
  <c r="K72" i="76"/>
  <c r="J72" i="76"/>
  <c r="I72" i="76"/>
  <c r="H72" i="76"/>
  <c r="G72" i="76"/>
  <c r="F72" i="76"/>
  <c r="E72" i="76"/>
  <c r="D72" i="76"/>
  <c r="C72" i="76"/>
  <c r="L71" i="76"/>
  <c r="K71" i="76"/>
  <c r="J71" i="76"/>
  <c r="I71" i="76"/>
  <c r="H71" i="76"/>
  <c r="G71" i="76"/>
  <c r="F71" i="76"/>
  <c r="E71" i="76"/>
  <c r="D71" i="76"/>
  <c r="C71" i="76"/>
  <c r="L70" i="76"/>
  <c r="K70" i="76"/>
  <c r="J70" i="76"/>
  <c r="I70" i="76"/>
  <c r="H70" i="76"/>
  <c r="G70" i="76"/>
  <c r="F70" i="76"/>
  <c r="E70" i="76"/>
  <c r="D70" i="76"/>
  <c r="C70" i="76"/>
  <c r="L69" i="76"/>
  <c r="K69" i="76"/>
  <c r="J69" i="76"/>
  <c r="I69" i="76"/>
  <c r="H69" i="76"/>
  <c r="G69" i="76"/>
  <c r="F69" i="76"/>
  <c r="E69" i="76"/>
  <c r="D69" i="76"/>
  <c r="C69" i="76"/>
  <c r="L68" i="76"/>
  <c r="K68" i="76"/>
  <c r="J68" i="76"/>
  <c r="I68" i="76"/>
  <c r="H68" i="76"/>
  <c r="G68" i="76"/>
  <c r="F68" i="76"/>
  <c r="E68" i="76"/>
  <c r="D68" i="76"/>
  <c r="C68" i="76"/>
  <c r="L67" i="76"/>
  <c r="K67" i="76"/>
  <c r="J67" i="76"/>
  <c r="I67" i="76"/>
  <c r="H67" i="76"/>
  <c r="G67" i="76"/>
  <c r="F67" i="76"/>
  <c r="E67" i="76"/>
  <c r="D67" i="76"/>
  <c r="C67" i="76"/>
  <c r="L66" i="76"/>
  <c r="K66" i="76"/>
  <c r="J66" i="76"/>
  <c r="I66" i="76"/>
  <c r="H66" i="76"/>
  <c r="G66" i="76"/>
  <c r="F66" i="76"/>
  <c r="E66" i="76"/>
  <c r="D66" i="76"/>
  <c r="C66" i="76"/>
  <c r="L65" i="76"/>
  <c r="K65" i="76"/>
  <c r="J65" i="76"/>
  <c r="I65" i="76"/>
  <c r="H65" i="76"/>
  <c r="G65" i="76"/>
  <c r="F65" i="76"/>
  <c r="E65" i="76"/>
  <c r="D65" i="76"/>
  <c r="C65" i="76"/>
  <c r="L64" i="76"/>
  <c r="K64" i="76"/>
  <c r="J64" i="76"/>
  <c r="I64" i="76"/>
  <c r="H64" i="76"/>
  <c r="G64" i="76"/>
  <c r="F64" i="76"/>
  <c r="E64" i="76"/>
  <c r="D64" i="76"/>
  <c r="C64" i="76"/>
  <c r="K1435" i="77"/>
  <c r="L1435" i="77" s="1"/>
  <c r="K1434" i="77"/>
  <c r="L1434" i="77" s="1"/>
  <c r="K1415" i="77"/>
  <c r="L1415" i="77" s="1"/>
  <c r="K1414" i="77"/>
  <c r="L1414" i="77" s="1"/>
  <c r="K1395" i="77"/>
  <c r="L1395" i="77" s="1"/>
  <c r="K1394" i="77"/>
  <c r="L1394" i="77" s="1"/>
  <c r="K1375" i="77"/>
  <c r="L1375" i="77" s="1"/>
  <c r="K1374" i="77"/>
  <c r="L1374" i="77" s="1"/>
  <c r="K1355" i="77"/>
  <c r="L1355" i="77" s="1"/>
  <c r="K1354" i="77"/>
  <c r="L1354" i="77" s="1"/>
  <c r="K1335" i="77"/>
  <c r="L1335" i="77" s="1"/>
  <c r="K1334" i="77"/>
  <c r="L1334" i="77" s="1"/>
  <c r="K1315" i="77"/>
  <c r="L1315" i="77" s="1"/>
  <c r="K1314" i="77"/>
  <c r="L1314" i="77" s="1"/>
  <c r="K1295" i="77"/>
  <c r="L1295" i="77" s="1"/>
  <c r="K1294" i="77"/>
  <c r="L1294" i="77" s="1"/>
  <c r="I1717" i="77"/>
  <c r="H1717" i="77"/>
  <c r="G1717" i="77"/>
  <c r="F1717" i="77"/>
  <c r="E1717" i="77"/>
  <c r="D1717" i="77"/>
  <c r="I1716" i="77"/>
  <c r="H1716" i="77"/>
  <c r="G1716" i="77"/>
  <c r="F1716" i="77"/>
  <c r="E1716" i="77"/>
  <c r="D1716" i="77"/>
  <c r="I1715" i="77"/>
  <c r="H1715" i="77"/>
  <c r="G1715" i="77"/>
  <c r="F1715" i="77"/>
  <c r="E1715" i="77"/>
  <c r="D1715" i="77"/>
  <c r="I1714" i="77"/>
  <c r="H1714" i="77"/>
  <c r="G1714" i="77"/>
  <c r="F1714" i="77"/>
  <c r="E1714" i="77"/>
  <c r="D1714" i="77"/>
  <c r="I1713" i="77"/>
  <c r="H1713" i="77"/>
  <c r="G1713" i="77"/>
  <c r="F1713" i="77"/>
  <c r="E1713" i="77"/>
  <c r="D1713" i="77"/>
  <c r="I1712" i="77"/>
  <c r="H1712" i="77"/>
  <c r="G1712" i="77"/>
  <c r="F1712" i="77"/>
  <c r="E1712" i="77"/>
  <c r="D1712" i="77"/>
  <c r="I1711" i="77"/>
  <c r="H1711" i="77"/>
  <c r="G1711" i="77"/>
  <c r="F1711" i="77"/>
  <c r="E1711" i="77"/>
  <c r="D1711" i="77"/>
  <c r="I1710" i="77"/>
  <c r="H1710" i="77"/>
  <c r="G1710" i="77"/>
  <c r="F1710" i="77"/>
  <c r="E1710" i="77"/>
  <c r="D1710" i="77"/>
  <c r="I1709" i="77"/>
  <c r="H1709" i="77"/>
  <c r="G1709" i="77"/>
  <c r="F1709" i="77"/>
  <c r="E1709" i="77"/>
  <c r="D1709" i="77"/>
  <c r="I1708" i="77"/>
  <c r="H1708" i="77"/>
  <c r="G1708" i="77"/>
  <c r="F1708" i="77"/>
  <c r="E1708" i="77"/>
  <c r="D1708" i="77"/>
  <c r="M1717" i="77"/>
  <c r="M1716" i="77"/>
  <c r="M1715" i="77"/>
  <c r="M1714" i="77"/>
  <c r="M1713" i="77"/>
  <c r="M1712" i="77"/>
  <c r="M1711" i="77"/>
  <c r="M1710" i="77"/>
  <c r="M1709" i="77"/>
  <c r="M1708" i="77"/>
  <c r="G1529" i="77"/>
  <c r="G1528" i="77"/>
  <c r="L1537" i="77"/>
  <c r="L1536" i="77"/>
  <c r="C46" i="76"/>
  <c r="Y167" i="76"/>
  <c r="X167" i="76"/>
  <c r="W167" i="76"/>
  <c r="V167" i="76"/>
  <c r="U167" i="76"/>
  <c r="T167" i="76"/>
  <c r="S167" i="76"/>
  <c r="R167" i="76"/>
  <c r="Q167" i="76"/>
  <c r="P167" i="76"/>
  <c r="Y166" i="76"/>
  <c r="X166" i="76"/>
  <c r="W166" i="76"/>
  <c r="V166" i="76"/>
  <c r="U166" i="76"/>
  <c r="T166" i="76"/>
  <c r="S166" i="76"/>
  <c r="R166" i="76"/>
  <c r="Q166" i="76"/>
  <c r="P166" i="76"/>
  <c r="Y165" i="76"/>
  <c r="X165" i="76"/>
  <c r="W165" i="76"/>
  <c r="V165" i="76"/>
  <c r="U165" i="76"/>
  <c r="T165" i="76"/>
  <c r="S165" i="76"/>
  <c r="R165" i="76"/>
  <c r="Q165" i="76"/>
  <c r="P165" i="76"/>
  <c r="Y164" i="76"/>
  <c r="X164" i="76"/>
  <c r="W164" i="76"/>
  <c r="V164" i="76"/>
  <c r="U164" i="76"/>
  <c r="T164" i="76"/>
  <c r="S164" i="76"/>
  <c r="R164" i="76"/>
  <c r="Q164" i="76"/>
  <c r="P164" i="76"/>
  <c r="Y163" i="76"/>
  <c r="X163" i="76"/>
  <c r="W163" i="76"/>
  <c r="V163" i="76"/>
  <c r="U163" i="76"/>
  <c r="T163" i="76"/>
  <c r="S163" i="76"/>
  <c r="R163" i="76"/>
  <c r="Q163" i="76"/>
  <c r="P163" i="76"/>
  <c r="Y162" i="76"/>
  <c r="X162" i="76"/>
  <c r="W162" i="76"/>
  <c r="V162" i="76"/>
  <c r="U162" i="76"/>
  <c r="T162" i="76"/>
  <c r="S162" i="76"/>
  <c r="R162" i="76"/>
  <c r="Q162" i="76"/>
  <c r="P162" i="76"/>
  <c r="Y161" i="76"/>
  <c r="X161" i="76"/>
  <c r="W161" i="76"/>
  <c r="V161" i="76"/>
  <c r="U161" i="76"/>
  <c r="T161" i="76"/>
  <c r="S161" i="76"/>
  <c r="R161" i="76"/>
  <c r="Q161" i="76"/>
  <c r="P161" i="76"/>
  <c r="Y160" i="76"/>
  <c r="X160" i="76"/>
  <c r="W160" i="76"/>
  <c r="V160" i="76"/>
  <c r="U160" i="76"/>
  <c r="T160" i="76"/>
  <c r="S160" i="76"/>
  <c r="R160" i="76"/>
  <c r="Q160" i="76"/>
  <c r="P160" i="76"/>
  <c r="Y159" i="76"/>
  <c r="X159" i="76"/>
  <c r="W159" i="76"/>
  <c r="V159" i="76"/>
  <c r="U159" i="76"/>
  <c r="T159" i="76"/>
  <c r="S159" i="76"/>
  <c r="R159" i="76"/>
  <c r="Q159" i="76"/>
  <c r="P159" i="76"/>
  <c r="Y158" i="76"/>
  <c r="X158" i="76"/>
  <c r="W158" i="76"/>
  <c r="V158" i="76"/>
  <c r="U158" i="76"/>
  <c r="T158" i="76"/>
  <c r="S158" i="76"/>
  <c r="R158" i="76"/>
  <c r="Q158" i="76"/>
  <c r="P158" i="76"/>
  <c r="Y157" i="76"/>
  <c r="X157" i="76"/>
  <c r="W157" i="76"/>
  <c r="V157" i="76"/>
  <c r="U157" i="76"/>
  <c r="T157" i="76"/>
  <c r="S157" i="76"/>
  <c r="R157" i="76"/>
  <c r="Q157" i="76"/>
  <c r="P157" i="76"/>
  <c r="Y156" i="76"/>
  <c r="X156" i="76"/>
  <c r="W156" i="76"/>
  <c r="V156" i="76"/>
  <c r="U156" i="76"/>
  <c r="T156" i="76"/>
  <c r="S156" i="76"/>
  <c r="R156" i="76"/>
  <c r="Q156" i="76"/>
  <c r="P156" i="76"/>
  <c r="Y155" i="76"/>
  <c r="X155" i="76"/>
  <c r="W155" i="76"/>
  <c r="V155" i="76"/>
  <c r="U155" i="76"/>
  <c r="T155" i="76"/>
  <c r="S155" i="76"/>
  <c r="R155" i="76"/>
  <c r="Q155" i="76"/>
  <c r="P155" i="76"/>
  <c r="Y154" i="76"/>
  <c r="X154" i="76"/>
  <c r="W154" i="76"/>
  <c r="V154" i="76"/>
  <c r="U154" i="76"/>
  <c r="T154" i="76"/>
  <c r="S154" i="76"/>
  <c r="R154" i="76"/>
  <c r="Q154" i="76"/>
  <c r="P154" i="76"/>
  <c r="Y153" i="76"/>
  <c r="X153" i="76"/>
  <c r="W153" i="76"/>
  <c r="V153" i="76"/>
  <c r="U153" i="76"/>
  <c r="T153" i="76"/>
  <c r="S153" i="76"/>
  <c r="R153" i="76"/>
  <c r="Q153" i="76"/>
  <c r="P153" i="76"/>
  <c r="Y152" i="76"/>
  <c r="X152" i="76"/>
  <c r="W152" i="76"/>
  <c r="V152" i="76"/>
  <c r="U152" i="76"/>
  <c r="T152" i="76"/>
  <c r="S152" i="76"/>
  <c r="R152" i="76"/>
  <c r="Q152" i="76"/>
  <c r="P152" i="76"/>
  <c r="Y151" i="76"/>
  <c r="X151" i="76"/>
  <c r="W151" i="76"/>
  <c r="V151" i="76"/>
  <c r="U151" i="76"/>
  <c r="T151" i="76"/>
  <c r="S151" i="76"/>
  <c r="R151" i="76"/>
  <c r="Q151" i="76"/>
  <c r="P151" i="76"/>
  <c r="Y150" i="76"/>
  <c r="X150" i="76"/>
  <c r="W150" i="76"/>
  <c r="V150" i="76"/>
  <c r="U150" i="76"/>
  <c r="T150" i="76"/>
  <c r="S150" i="76"/>
  <c r="R150" i="76"/>
  <c r="Q150" i="76"/>
  <c r="P150" i="76"/>
  <c r="Y149" i="76"/>
  <c r="X149" i="76"/>
  <c r="W149" i="76"/>
  <c r="V149" i="76"/>
  <c r="U149" i="76"/>
  <c r="T149" i="76"/>
  <c r="S149" i="76"/>
  <c r="R149" i="76"/>
  <c r="Q149" i="76"/>
  <c r="P149" i="76"/>
  <c r="Y148" i="76"/>
  <c r="X148" i="76"/>
  <c r="W148" i="76"/>
  <c r="V148" i="76"/>
  <c r="U148" i="76"/>
  <c r="T148" i="76"/>
  <c r="S148" i="76"/>
  <c r="R148" i="76"/>
  <c r="Q148" i="76"/>
  <c r="P148" i="76"/>
  <c r="Y147" i="76"/>
  <c r="X147" i="76"/>
  <c r="W147" i="76"/>
  <c r="V147" i="76"/>
  <c r="U147" i="76"/>
  <c r="T147" i="76"/>
  <c r="S147" i="76"/>
  <c r="R147" i="76"/>
  <c r="Q147" i="76"/>
  <c r="P147" i="76"/>
  <c r="Y146" i="76"/>
  <c r="X146" i="76"/>
  <c r="W146" i="76"/>
  <c r="V146" i="76"/>
  <c r="U146" i="76"/>
  <c r="T146" i="76"/>
  <c r="S146" i="76"/>
  <c r="R146" i="76"/>
  <c r="Q146" i="76"/>
  <c r="P146" i="76"/>
  <c r="Y145" i="76"/>
  <c r="X145" i="76"/>
  <c r="W145" i="76"/>
  <c r="V145" i="76"/>
  <c r="U145" i="76"/>
  <c r="T145" i="76"/>
  <c r="S145" i="76"/>
  <c r="R145" i="76"/>
  <c r="Q145" i="76"/>
  <c r="P145" i="76"/>
  <c r="Y144" i="76"/>
  <c r="X144" i="76"/>
  <c r="W144" i="76"/>
  <c r="V144" i="76"/>
  <c r="U144" i="76"/>
  <c r="T144" i="76"/>
  <c r="S144" i="76"/>
  <c r="R144" i="76"/>
  <c r="Q144" i="76"/>
  <c r="P144" i="76"/>
  <c r="Y143" i="76"/>
  <c r="X143" i="76"/>
  <c r="W143" i="76"/>
  <c r="V143" i="76"/>
  <c r="U143" i="76"/>
  <c r="T143" i="76"/>
  <c r="S143" i="76"/>
  <c r="R143" i="76"/>
  <c r="Q143" i="76"/>
  <c r="P143" i="76"/>
  <c r="Y138" i="76"/>
  <c r="X138" i="76"/>
  <c r="W138" i="76"/>
  <c r="V138" i="76"/>
  <c r="U138" i="76"/>
  <c r="T138" i="76"/>
  <c r="S138" i="76"/>
  <c r="R138" i="76"/>
  <c r="Q138" i="76"/>
  <c r="P138" i="76"/>
  <c r="Y137" i="76"/>
  <c r="X137" i="76"/>
  <c r="W137" i="76"/>
  <c r="V137" i="76"/>
  <c r="U137" i="76"/>
  <c r="T137" i="76"/>
  <c r="S137" i="76"/>
  <c r="R137" i="76"/>
  <c r="Q137" i="76"/>
  <c r="P137" i="76"/>
  <c r="Y136" i="76"/>
  <c r="X136" i="76"/>
  <c r="W136" i="76"/>
  <c r="V136" i="76"/>
  <c r="U136" i="76"/>
  <c r="T136" i="76"/>
  <c r="S136" i="76"/>
  <c r="R136" i="76"/>
  <c r="Q136" i="76"/>
  <c r="P136" i="76"/>
  <c r="Y135" i="76"/>
  <c r="X135" i="76"/>
  <c r="W135" i="76"/>
  <c r="V135" i="76"/>
  <c r="U135" i="76"/>
  <c r="T135" i="76"/>
  <c r="S135" i="76"/>
  <c r="R135" i="76"/>
  <c r="Q135" i="76"/>
  <c r="P135" i="76"/>
  <c r="Y134" i="76"/>
  <c r="X134" i="76"/>
  <c r="W134" i="76"/>
  <c r="V134" i="76"/>
  <c r="U134" i="76"/>
  <c r="T134" i="76"/>
  <c r="S134" i="76"/>
  <c r="R134" i="76"/>
  <c r="Q134" i="76"/>
  <c r="P134" i="76"/>
  <c r="Y133" i="76"/>
  <c r="X133" i="76"/>
  <c r="W133" i="76"/>
  <c r="V133" i="76"/>
  <c r="U133" i="76"/>
  <c r="T133" i="76"/>
  <c r="S133" i="76"/>
  <c r="R133" i="76"/>
  <c r="Q133" i="76"/>
  <c r="P133" i="76"/>
  <c r="Y132" i="76"/>
  <c r="X132" i="76"/>
  <c r="W132" i="76"/>
  <c r="V132" i="76"/>
  <c r="U132" i="76"/>
  <c r="T132" i="76"/>
  <c r="S132" i="76"/>
  <c r="R132" i="76"/>
  <c r="Q132" i="76"/>
  <c r="P132" i="76"/>
  <c r="Y131" i="76"/>
  <c r="X131" i="76"/>
  <c r="W131" i="76"/>
  <c r="V131" i="76"/>
  <c r="U131" i="76"/>
  <c r="T131" i="76"/>
  <c r="S131" i="76"/>
  <c r="R131" i="76"/>
  <c r="Q131" i="76"/>
  <c r="P131" i="76"/>
  <c r="Y130" i="76"/>
  <c r="X130" i="76"/>
  <c r="W130" i="76"/>
  <c r="V130" i="76"/>
  <c r="U130" i="76"/>
  <c r="T130" i="76"/>
  <c r="S130" i="76"/>
  <c r="R130" i="76"/>
  <c r="Q130" i="76"/>
  <c r="P130" i="76"/>
  <c r="Y129" i="76"/>
  <c r="X129" i="76"/>
  <c r="W129" i="76"/>
  <c r="V129" i="76"/>
  <c r="U129" i="76"/>
  <c r="T129" i="76"/>
  <c r="S129" i="76"/>
  <c r="R129" i="76"/>
  <c r="Q129" i="76"/>
  <c r="P129" i="76"/>
  <c r="Y128" i="76"/>
  <c r="X128" i="76"/>
  <c r="W128" i="76"/>
  <c r="V128" i="76"/>
  <c r="U128" i="76"/>
  <c r="T128" i="76"/>
  <c r="S128" i="76"/>
  <c r="R128" i="76"/>
  <c r="Q128" i="76"/>
  <c r="P128" i="76"/>
  <c r="Y127" i="76"/>
  <c r="X127" i="76"/>
  <c r="W127" i="76"/>
  <c r="V127" i="76"/>
  <c r="U127" i="76"/>
  <c r="T127" i="76"/>
  <c r="S127" i="76"/>
  <c r="R127" i="76"/>
  <c r="Q127" i="76"/>
  <c r="P127" i="76"/>
  <c r="Y126" i="76"/>
  <c r="X126" i="76"/>
  <c r="W126" i="76"/>
  <c r="V126" i="76"/>
  <c r="U126" i="76"/>
  <c r="T126" i="76"/>
  <c r="S126" i="76"/>
  <c r="R126" i="76"/>
  <c r="Q126" i="76"/>
  <c r="P126" i="76"/>
  <c r="Y125" i="76"/>
  <c r="X125" i="76"/>
  <c r="W125" i="76"/>
  <c r="V125" i="76"/>
  <c r="U125" i="76"/>
  <c r="T125" i="76"/>
  <c r="S125" i="76"/>
  <c r="R125" i="76"/>
  <c r="Q125" i="76"/>
  <c r="P125" i="76"/>
  <c r="Y124" i="76"/>
  <c r="X124" i="76"/>
  <c r="W124" i="76"/>
  <c r="V124" i="76"/>
  <c r="U124" i="76"/>
  <c r="T124" i="76"/>
  <c r="S124" i="76"/>
  <c r="R124" i="76"/>
  <c r="Q124" i="76"/>
  <c r="P124" i="76"/>
  <c r="Y123" i="76"/>
  <c r="X123" i="76"/>
  <c r="W123" i="76"/>
  <c r="V123" i="76"/>
  <c r="U123" i="76"/>
  <c r="T123" i="76"/>
  <c r="S123" i="76"/>
  <c r="R123" i="76"/>
  <c r="Q123" i="76"/>
  <c r="P123" i="76"/>
  <c r="Y122" i="76"/>
  <c r="X122" i="76"/>
  <c r="W122" i="76"/>
  <c r="V122" i="76"/>
  <c r="U122" i="76"/>
  <c r="T122" i="76"/>
  <c r="S122" i="76"/>
  <c r="R122" i="76"/>
  <c r="Q122" i="76"/>
  <c r="P122" i="76"/>
  <c r="Y121" i="76"/>
  <c r="X121" i="76"/>
  <c r="W121" i="76"/>
  <c r="V121" i="76"/>
  <c r="U121" i="76"/>
  <c r="T121" i="76"/>
  <c r="S121" i="76"/>
  <c r="R121" i="76"/>
  <c r="Q121" i="76"/>
  <c r="P121" i="76"/>
  <c r="Y120" i="76"/>
  <c r="X120" i="76"/>
  <c r="W120" i="76"/>
  <c r="V120" i="76"/>
  <c r="U120" i="76"/>
  <c r="T120" i="76"/>
  <c r="S120" i="76"/>
  <c r="R120" i="76"/>
  <c r="Q120" i="76"/>
  <c r="P120" i="76"/>
  <c r="Y119" i="76"/>
  <c r="X119" i="76"/>
  <c r="W119" i="76"/>
  <c r="V119" i="76"/>
  <c r="U119" i="76"/>
  <c r="T119" i="76"/>
  <c r="S119" i="76"/>
  <c r="R119" i="76"/>
  <c r="Q119" i="76"/>
  <c r="P119" i="76"/>
  <c r="Y118" i="76"/>
  <c r="X118" i="76"/>
  <c r="W118" i="76"/>
  <c r="V118" i="76"/>
  <c r="U118" i="76"/>
  <c r="T118" i="76"/>
  <c r="S118" i="76"/>
  <c r="R118" i="76"/>
  <c r="Q118" i="76"/>
  <c r="P118" i="76"/>
  <c r="Y117" i="76"/>
  <c r="X117" i="76"/>
  <c r="W117" i="76"/>
  <c r="V117" i="76"/>
  <c r="U117" i="76"/>
  <c r="T117" i="76"/>
  <c r="S117" i="76"/>
  <c r="R117" i="76"/>
  <c r="Q117" i="76"/>
  <c r="P117" i="76"/>
  <c r="Y116" i="76"/>
  <c r="X116" i="76"/>
  <c r="W116" i="76"/>
  <c r="V116" i="76"/>
  <c r="U116" i="76"/>
  <c r="T116" i="76"/>
  <c r="S116" i="76"/>
  <c r="R116" i="76"/>
  <c r="Q116" i="76"/>
  <c r="P116" i="76"/>
  <c r="Y115" i="76"/>
  <c r="X115" i="76"/>
  <c r="W115" i="76"/>
  <c r="V115" i="76"/>
  <c r="U115" i="76"/>
  <c r="T115" i="76"/>
  <c r="S115" i="76"/>
  <c r="R115" i="76"/>
  <c r="Q115" i="76"/>
  <c r="P115" i="76"/>
  <c r="Y114" i="76"/>
  <c r="X114" i="76"/>
  <c r="W114" i="76"/>
  <c r="V114" i="76"/>
  <c r="U114" i="76"/>
  <c r="T114" i="76"/>
  <c r="S114" i="76"/>
  <c r="R114" i="76"/>
  <c r="Q114" i="76"/>
  <c r="P114" i="76"/>
  <c r="Y109" i="76"/>
  <c r="X109" i="76"/>
  <c r="W109" i="76"/>
  <c r="V109" i="76"/>
  <c r="U109" i="76"/>
  <c r="T109" i="76"/>
  <c r="S109" i="76"/>
  <c r="R109" i="76"/>
  <c r="Q109" i="76"/>
  <c r="P109" i="76"/>
  <c r="Y108" i="76"/>
  <c r="X108" i="76"/>
  <c r="W108" i="76"/>
  <c r="V108" i="76"/>
  <c r="U108" i="76"/>
  <c r="T108" i="76"/>
  <c r="S108" i="76"/>
  <c r="R108" i="76"/>
  <c r="Q108" i="76"/>
  <c r="P108" i="76"/>
  <c r="Y107" i="76"/>
  <c r="X107" i="76"/>
  <c r="W107" i="76"/>
  <c r="V107" i="76"/>
  <c r="U107" i="76"/>
  <c r="T107" i="76"/>
  <c r="S107" i="76"/>
  <c r="R107" i="76"/>
  <c r="Q107" i="76"/>
  <c r="P107" i="76"/>
  <c r="Y106" i="76"/>
  <c r="X106" i="76"/>
  <c r="W106" i="76"/>
  <c r="V106" i="76"/>
  <c r="U106" i="76"/>
  <c r="T106" i="76"/>
  <c r="S106" i="76"/>
  <c r="R106" i="76"/>
  <c r="Q106" i="76"/>
  <c r="P106" i="76"/>
  <c r="Y105" i="76"/>
  <c r="X105" i="76"/>
  <c r="W105" i="76"/>
  <c r="V105" i="76"/>
  <c r="U105" i="76"/>
  <c r="T105" i="76"/>
  <c r="S105" i="76"/>
  <c r="R105" i="76"/>
  <c r="Q105" i="76"/>
  <c r="P105" i="76"/>
  <c r="Y104" i="76"/>
  <c r="X104" i="76"/>
  <c r="W104" i="76"/>
  <c r="V104" i="76"/>
  <c r="U104" i="76"/>
  <c r="T104" i="76"/>
  <c r="S104" i="76"/>
  <c r="R104" i="76"/>
  <c r="Q104" i="76"/>
  <c r="P104" i="76"/>
  <c r="Y103" i="76"/>
  <c r="X103" i="76"/>
  <c r="W103" i="76"/>
  <c r="V103" i="76"/>
  <c r="U103" i="76"/>
  <c r="T103" i="76"/>
  <c r="S103" i="76"/>
  <c r="R103" i="76"/>
  <c r="Q103" i="76"/>
  <c r="P103" i="76"/>
  <c r="Y102" i="76"/>
  <c r="X102" i="76"/>
  <c r="W102" i="76"/>
  <c r="V102" i="76"/>
  <c r="U102" i="76"/>
  <c r="T102" i="76"/>
  <c r="S102" i="76"/>
  <c r="R102" i="76"/>
  <c r="Q102" i="76"/>
  <c r="P102" i="76"/>
  <c r="Y101" i="76"/>
  <c r="X101" i="76"/>
  <c r="W101" i="76"/>
  <c r="V101" i="76"/>
  <c r="U101" i="76"/>
  <c r="T101" i="76"/>
  <c r="S101" i="76"/>
  <c r="R101" i="76"/>
  <c r="Q101" i="76"/>
  <c r="P101" i="76"/>
  <c r="Y100" i="76"/>
  <c r="X100" i="76"/>
  <c r="W100" i="76"/>
  <c r="V100" i="76"/>
  <c r="U100" i="76"/>
  <c r="T100" i="76"/>
  <c r="S100" i="76"/>
  <c r="R100" i="76"/>
  <c r="Q100" i="76"/>
  <c r="P100" i="76"/>
  <c r="Y99" i="76"/>
  <c r="X99" i="76"/>
  <c r="W99" i="76"/>
  <c r="V99" i="76"/>
  <c r="U99" i="76"/>
  <c r="T99" i="76"/>
  <c r="S99" i="76"/>
  <c r="R99" i="76"/>
  <c r="Q99" i="76"/>
  <c r="P99" i="76"/>
  <c r="Y98" i="76"/>
  <c r="X98" i="76"/>
  <c r="W98" i="76"/>
  <c r="V98" i="76"/>
  <c r="U98" i="76"/>
  <c r="T98" i="76"/>
  <c r="S98" i="76"/>
  <c r="R98" i="76"/>
  <c r="Q98" i="76"/>
  <c r="P98" i="76"/>
  <c r="Y97" i="76"/>
  <c r="X97" i="76"/>
  <c r="W97" i="76"/>
  <c r="V97" i="76"/>
  <c r="U97" i="76"/>
  <c r="T97" i="76"/>
  <c r="S97" i="76"/>
  <c r="R97" i="76"/>
  <c r="Q97" i="76"/>
  <c r="P97" i="76"/>
  <c r="Y96" i="76"/>
  <c r="X96" i="76"/>
  <c r="W96" i="76"/>
  <c r="V96" i="76"/>
  <c r="U96" i="76"/>
  <c r="T96" i="76"/>
  <c r="S96" i="76"/>
  <c r="R96" i="76"/>
  <c r="Q96" i="76"/>
  <c r="P96" i="76"/>
  <c r="Y95" i="76"/>
  <c r="X95" i="76"/>
  <c r="W95" i="76"/>
  <c r="V95" i="76"/>
  <c r="U95" i="76"/>
  <c r="T95" i="76"/>
  <c r="S95" i="76"/>
  <c r="R95" i="76"/>
  <c r="Q95" i="76"/>
  <c r="P95" i="76"/>
  <c r="Y94" i="76"/>
  <c r="X94" i="76"/>
  <c r="W94" i="76"/>
  <c r="V94" i="76"/>
  <c r="U94" i="76"/>
  <c r="T94" i="76"/>
  <c r="S94" i="76"/>
  <c r="R94" i="76"/>
  <c r="Q94" i="76"/>
  <c r="P94" i="76"/>
  <c r="Y93" i="76"/>
  <c r="X93" i="76"/>
  <c r="W93" i="76"/>
  <c r="V93" i="76"/>
  <c r="U93" i="76"/>
  <c r="T93" i="76"/>
  <c r="S93" i="76"/>
  <c r="R93" i="76"/>
  <c r="Q93" i="76"/>
  <c r="P93" i="76"/>
  <c r="Y92" i="76"/>
  <c r="X92" i="76"/>
  <c r="W92" i="76"/>
  <c r="V92" i="76"/>
  <c r="U92" i="76"/>
  <c r="T92" i="76"/>
  <c r="S92" i="76"/>
  <c r="R92" i="76"/>
  <c r="Q92" i="76"/>
  <c r="P92" i="76"/>
  <c r="Y91" i="76"/>
  <c r="X91" i="76"/>
  <c r="W91" i="76"/>
  <c r="V91" i="76"/>
  <c r="U91" i="76"/>
  <c r="T91" i="76"/>
  <c r="S91" i="76"/>
  <c r="R91" i="76"/>
  <c r="Q91" i="76"/>
  <c r="P91" i="76"/>
  <c r="Y90" i="76"/>
  <c r="X90" i="76"/>
  <c r="W90" i="76"/>
  <c r="V90" i="76"/>
  <c r="U90" i="76"/>
  <c r="T90" i="76"/>
  <c r="S90" i="76"/>
  <c r="R90" i="76"/>
  <c r="Q90" i="76"/>
  <c r="P90" i="76"/>
  <c r="Y89" i="76"/>
  <c r="X89" i="76"/>
  <c r="W89" i="76"/>
  <c r="V89" i="76"/>
  <c r="U89" i="76"/>
  <c r="T89" i="76"/>
  <c r="S89" i="76"/>
  <c r="R89" i="76"/>
  <c r="Q89" i="76"/>
  <c r="P89" i="76"/>
  <c r="Y88" i="76"/>
  <c r="X88" i="76"/>
  <c r="W88" i="76"/>
  <c r="V88" i="76"/>
  <c r="U88" i="76"/>
  <c r="T88" i="76"/>
  <c r="S88" i="76"/>
  <c r="R88" i="76"/>
  <c r="Q88" i="76"/>
  <c r="P88" i="76"/>
  <c r="Y87" i="76"/>
  <c r="X87" i="76"/>
  <c r="W87" i="76"/>
  <c r="V87" i="76"/>
  <c r="U87" i="76"/>
  <c r="T87" i="76"/>
  <c r="S87" i="76"/>
  <c r="R87" i="76"/>
  <c r="Q87" i="76"/>
  <c r="P87" i="76"/>
  <c r="Y86" i="76"/>
  <c r="X86" i="76"/>
  <c r="W86" i="76"/>
  <c r="V86" i="76"/>
  <c r="U86" i="76"/>
  <c r="T86" i="76"/>
  <c r="S86" i="76"/>
  <c r="R86" i="76"/>
  <c r="Q86" i="76"/>
  <c r="P86" i="76"/>
  <c r="Y85" i="76"/>
  <c r="X85" i="76"/>
  <c r="W85" i="76"/>
  <c r="V85" i="76"/>
  <c r="U85" i="76"/>
  <c r="T85" i="76"/>
  <c r="S85" i="76"/>
  <c r="R85" i="76"/>
  <c r="Q85" i="76"/>
  <c r="P85" i="76"/>
  <c r="J60" i="76"/>
  <c r="H60" i="76"/>
  <c r="G60" i="76"/>
  <c r="F60" i="76"/>
  <c r="E60" i="76"/>
  <c r="D60" i="76"/>
  <c r="C60" i="76"/>
  <c r="B60" i="76"/>
  <c r="K50" i="76"/>
  <c r="K51" i="76" s="1"/>
  <c r="J50" i="76"/>
  <c r="J51" i="76" s="1"/>
  <c r="I50" i="76"/>
  <c r="H50" i="76"/>
  <c r="G50" i="76"/>
  <c r="G51" i="76" s="1"/>
  <c r="F50" i="76"/>
  <c r="F51" i="76" s="1"/>
  <c r="E50" i="76"/>
  <c r="D50" i="76"/>
  <c r="C50" i="76"/>
  <c r="C51" i="76" s="1"/>
  <c r="D29" i="76"/>
  <c r="L1543" i="77"/>
  <c r="L1542" i="77"/>
  <c r="K3" i="77"/>
  <c r="L3" i="77" s="1"/>
  <c r="K2" i="77"/>
  <c r="L2" i="77" s="1"/>
  <c r="C39" i="76"/>
  <c r="C38" i="76"/>
  <c r="C35" i="76"/>
  <c r="K1649" i="77" s="1"/>
  <c r="C34" i="76"/>
  <c r="D10" i="76"/>
  <c r="D11" i="76" s="1"/>
  <c r="D7" i="76"/>
  <c r="D6" i="76"/>
  <c r="D8" i="76" s="1"/>
  <c r="E86" i="76" l="1" a="1"/>
  <c r="E86" i="76" s="1"/>
  <c r="E87" i="76" a="1"/>
  <c r="E87" i="76" s="1"/>
  <c r="E88" i="76" a="1"/>
  <c r="E88" i="76" s="1"/>
  <c r="E146" i="76" s="1"/>
  <c r="K1653" i="77"/>
  <c r="L1653" i="77" s="1"/>
  <c r="K1651" i="77"/>
  <c r="L1651" i="77" s="1"/>
  <c r="L1649" i="77"/>
  <c r="K1652" i="77"/>
  <c r="L1652" i="77" s="1"/>
  <c r="K1650" i="77"/>
  <c r="L1650" i="77" s="1"/>
  <c r="E85" i="76" a="1"/>
  <c r="E85" i="76" s="1"/>
  <c r="E93" i="76" a="1"/>
  <c r="E93" i="76" s="1"/>
  <c r="K93" i="76" a="1"/>
  <c r="K93" i="76" s="1"/>
  <c r="K97" i="76" a="1"/>
  <c r="K97" i="76" s="1"/>
  <c r="E97" i="76" a="1"/>
  <c r="E97" i="76" s="1"/>
  <c r="E101" i="76" a="1"/>
  <c r="E101" i="76" s="1"/>
  <c r="K101" i="76" a="1"/>
  <c r="K101" i="76" s="1"/>
  <c r="K105" i="76" a="1"/>
  <c r="K105" i="76" s="1"/>
  <c r="E105" i="76" a="1"/>
  <c r="E105" i="76" s="1"/>
  <c r="E109" i="76" a="1"/>
  <c r="E109" i="76" s="1"/>
  <c r="K109" i="76" a="1"/>
  <c r="K109" i="76" s="1"/>
  <c r="E94" i="76" a="1"/>
  <c r="E94" i="76" s="1"/>
  <c r="E152" i="76" s="1"/>
  <c r="K94" i="76" a="1"/>
  <c r="K94" i="76" s="1"/>
  <c r="K98" i="76" a="1"/>
  <c r="K98" i="76" s="1"/>
  <c r="E98" i="76" a="1"/>
  <c r="E98" i="76" s="1"/>
  <c r="E127" i="76" s="1"/>
  <c r="E102" i="76" a="1"/>
  <c r="E102" i="76" s="1"/>
  <c r="K102" i="76" a="1"/>
  <c r="K102" i="76" s="1"/>
  <c r="K106" i="76" a="1"/>
  <c r="K106" i="76" s="1"/>
  <c r="E106" i="76" a="1"/>
  <c r="E106" i="76" s="1"/>
  <c r="E164" i="76" s="1"/>
  <c r="K1648" i="77"/>
  <c r="L1648" i="77" s="1"/>
  <c r="K1546" i="77"/>
  <c r="L1546" i="77" s="1"/>
  <c r="K14" i="77"/>
  <c r="L14" i="77" s="1"/>
  <c r="K10" i="77"/>
  <c r="L10" i="77" s="1"/>
  <c r="K8" i="77"/>
  <c r="L8" i="77" s="1"/>
  <c r="K4" i="77"/>
  <c r="L4" i="77" s="1"/>
  <c r="K12" i="77"/>
  <c r="L12" i="77" s="1"/>
  <c r="K6" i="77"/>
  <c r="L6" i="77" s="1"/>
  <c r="K91" i="76" a="1"/>
  <c r="K91" i="76" s="1"/>
  <c r="E91" i="76" a="1"/>
  <c r="E91" i="76" s="1"/>
  <c r="E95" i="76" a="1"/>
  <c r="E95" i="76" s="1"/>
  <c r="K95" i="76" a="1"/>
  <c r="K95" i="76" s="1"/>
  <c r="K99" i="76" a="1"/>
  <c r="K99" i="76" s="1"/>
  <c r="E99" i="76" a="1"/>
  <c r="E99" i="76" s="1"/>
  <c r="E103" i="76" a="1"/>
  <c r="E103" i="76" s="1"/>
  <c r="K103" i="76" a="1"/>
  <c r="K103" i="76" s="1"/>
  <c r="K107" i="76" a="1"/>
  <c r="K107" i="76" s="1"/>
  <c r="E107" i="76" a="1"/>
  <c r="E107" i="76" s="1"/>
  <c r="K1547" i="77"/>
  <c r="L1547" i="77" s="1"/>
  <c r="K15" i="77"/>
  <c r="L15" i="77" s="1"/>
  <c r="K11" i="77"/>
  <c r="L11" i="77" s="1"/>
  <c r="K9" i="77"/>
  <c r="L9" i="77" s="1"/>
  <c r="K5" i="77"/>
  <c r="L5" i="77" s="1"/>
  <c r="K13" i="77"/>
  <c r="L13" i="77" s="1"/>
  <c r="K7" i="77"/>
  <c r="L7" i="77" s="1"/>
  <c r="E92" i="76" a="1"/>
  <c r="E92" i="76" s="1"/>
  <c r="K92" i="76" a="1"/>
  <c r="K92" i="76" s="1"/>
  <c r="K96" i="76" a="1"/>
  <c r="K96" i="76" s="1"/>
  <c r="E96" i="76" a="1"/>
  <c r="E96" i="76" s="1"/>
  <c r="E154" i="76" s="1"/>
  <c r="E100" i="76" a="1"/>
  <c r="E100" i="76" s="1"/>
  <c r="E129" i="76" s="1"/>
  <c r="K100" i="76" a="1"/>
  <c r="K100" i="76" s="1"/>
  <c r="K104" i="76" a="1"/>
  <c r="K104" i="76" s="1"/>
  <c r="E104" i="76" a="1"/>
  <c r="E104" i="76" s="1"/>
  <c r="E133" i="76" s="1"/>
  <c r="E108" i="76" a="1"/>
  <c r="E108" i="76" s="1"/>
  <c r="E166" i="76" s="1"/>
  <c r="K108" i="76" a="1"/>
  <c r="K108" i="76" s="1"/>
  <c r="E90" i="76" a="1"/>
  <c r="E90" i="76" s="1"/>
  <c r="E119" i="76" s="1"/>
  <c r="K90" i="76" a="1"/>
  <c r="K90" i="76" s="1"/>
  <c r="K89" i="76" a="1"/>
  <c r="K89" i="76" s="1"/>
  <c r="E89" i="76" a="1"/>
  <c r="E89" i="76" s="1"/>
  <c r="K88" i="76" a="1"/>
  <c r="K88" i="76" s="1"/>
  <c r="K87" i="76" a="1"/>
  <c r="K87" i="76" s="1"/>
  <c r="E115" i="76"/>
  <c r="K86" i="76" a="1"/>
  <c r="K86" i="76" s="1"/>
  <c r="K85" i="76" a="1"/>
  <c r="K85" i="76" s="1"/>
  <c r="F85" i="76" a="1"/>
  <c r="F85" i="76" s="1"/>
  <c r="F86" i="76" a="1"/>
  <c r="F86" i="76" s="1"/>
  <c r="F90" i="76" a="1"/>
  <c r="F90" i="76" s="1"/>
  <c r="F94" i="76" a="1"/>
  <c r="F94" i="76" s="1"/>
  <c r="F98" i="76" a="1"/>
  <c r="F98" i="76" s="1"/>
  <c r="F102" i="76" a="1"/>
  <c r="F102" i="76" s="1"/>
  <c r="F106" i="76" a="1"/>
  <c r="F106" i="76" s="1"/>
  <c r="F87" i="76" a="1"/>
  <c r="F87" i="76" s="1"/>
  <c r="F91" i="76" a="1"/>
  <c r="F91" i="76" s="1"/>
  <c r="F149" i="76" s="1"/>
  <c r="F95" i="76" a="1"/>
  <c r="F95" i="76" s="1"/>
  <c r="F99" i="76" a="1"/>
  <c r="F99" i="76" s="1"/>
  <c r="F103" i="76" a="1"/>
  <c r="F103" i="76" s="1"/>
  <c r="F107" i="76" a="1"/>
  <c r="F107" i="76" s="1"/>
  <c r="F88" i="76" a="1"/>
  <c r="F88" i="76" s="1"/>
  <c r="F92" i="76" a="1"/>
  <c r="F92" i="76" s="1"/>
  <c r="F96" i="76" a="1"/>
  <c r="F96" i="76" s="1"/>
  <c r="F100" i="76" a="1"/>
  <c r="F100" i="76" s="1"/>
  <c r="F104" i="76" a="1"/>
  <c r="F104" i="76" s="1"/>
  <c r="F108" i="76" a="1"/>
  <c r="F108" i="76" s="1"/>
  <c r="F89" i="76" a="1"/>
  <c r="F89" i="76" s="1"/>
  <c r="F93" i="76" a="1"/>
  <c r="F93" i="76" s="1"/>
  <c r="F97" i="76" a="1"/>
  <c r="F97" i="76" s="1"/>
  <c r="F155" i="76" s="1"/>
  <c r="F101" i="76" a="1"/>
  <c r="F101" i="76" s="1"/>
  <c r="F105" i="76" a="1"/>
  <c r="F105" i="76" s="1"/>
  <c r="F109" i="76" a="1"/>
  <c r="F109" i="76" s="1"/>
  <c r="C40" i="76"/>
  <c r="AI105" i="76"/>
  <c r="AD104" i="76"/>
  <c r="AA89" i="76"/>
  <c r="AG120" i="76"/>
  <c r="F12" i="79"/>
  <c r="B12" i="79" s="1"/>
  <c r="D15" i="76"/>
  <c r="C41" i="76"/>
  <c r="K1716" i="77"/>
  <c r="L1716" i="77" s="1"/>
  <c r="K1243" i="77"/>
  <c r="L1243" i="77" s="1"/>
  <c r="B10" i="79"/>
  <c r="AC89" i="76"/>
  <c r="AC96" i="76"/>
  <c r="AA105" i="76"/>
  <c r="AA117" i="76"/>
  <c r="AI117" i="76"/>
  <c r="AB99" i="76"/>
  <c r="AE85" i="76"/>
  <c r="AI91" i="76"/>
  <c r="AA99" i="76"/>
  <c r="AA136" i="76"/>
  <c r="AB107" i="76"/>
  <c r="AE93" i="76"/>
  <c r="AA154" i="76"/>
  <c r="AA100" i="76"/>
  <c r="AC95" i="76"/>
  <c r="AF115" i="76"/>
  <c r="AH90" i="76"/>
  <c r="AH131" i="76"/>
  <c r="K1563" i="77"/>
  <c r="L1563" i="77" s="1"/>
  <c r="K645" i="77"/>
  <c r="L645" i="77" s="1"/>
  <c r="K443" i="77"/>
  <c r="L443" i="77" s="1"/>
  <c r="K737" i="77"/>
  <c r="L737" i="77" s="1"/>
  <c r="K481" i="77"/>
  <c r="L481" i="77" s="1"/>
  <c r="K809" i="77"/>
  <c r="L809" i="77" s="1"/>
  <c r="K553" i="77"/>
  <c r="L553" i="77" s="1"/>
  <c r="K489" i="77"/>
  <c r="L489" i="77" s="1"/>
  <c r="K581" i="77"/>
  <c r="L581" i="77" s="1"/>
  <c r="K673" i="77"/>
  <c r="L673" i="77" s="1"/>
  <c r="K745" i="77"/>
  <c r="L745" i="77" s="1"/>
  <c r="K837" i="77"/>
  <c r="L837" i="77" s="1"/>
  <c r="K1525" i="77"/>
  <c r="L1525" i="77" s="1"/>
  <c r="K1483" i="77"/>
  <c r="L1483" i="77" s="1"/>
  <c r="K447" i="77"/>
  <c r="L447" i="77" s="1"/>
  <c r="K1526" i="77"/>
  <c r="L1526" i="77" s="1"/>
  <c r="K1477" i="77"/>
  <c r="L1477" i="77" s="1"/>
  <c r="K1485" i="77"/>
  <c r="L1485" i="77" s="1"/>
  <c r="K451" i="77"/>
  <c r="L451" i="77" s="1"/>
  <c r="K517" i="77"/>
  <c r="L517" i="77" s="1"/>
  <c r="K609" i="77"/>
  <c r="L609" i="77" s="1"/>
  <c r="K681" i="77"/>
  <c r="L681" i="77" s="1"/>
  <c r="K773" i="77"/>
  <c r="L773" i="77" s="1"/>
  <c r="K1241" i="77"/>
  <c r="L1241" i="77" s="1"/>
  <c r="K1513" i="77"/>
  <c r="L1513" i="77" s="1"/>
  <c r="K1475" i="77"/>
  <c r="L1475" i="77" s="1"/>
  <c r="K1515" i="77"/>
  <c r="L1515" i="77" s="1"/>
  <c r="K1523" i="77"/>
  <c r="L1523" i="77" s="1"/>
  <c r="K1479" i="77"/>
  <c r="L1479" i="77" s="1"/>
  <c r="K1487" i="77"/>
  <c r="L1487" i="77" s="1"/>
  <c r="K439" i="77"/>
  <c r="L439" i="77" s="1"/>
  <c r="K1473" i="77"/>
  <c r="L1473" i="77" s="1"/>
  <c r="K545" i="77"/>
  <c r="L545" i="77" s="1"/>
  <c r="K617" i="77"/>
  <c r="L617" i="77" s="1"/>
  <c r="K709" i="77"/>
  <c r="L709" i="77" s="1"/>
  <c r="K801" i="77"/>
  <c r="L801" i="77" s="1"/>
  <c r="AB91" i="76"/>
  <c r="AD88" i="76"/>
  <c r="AC117" i="76"/>
  <c r="AC91" i="76"/>
  <c r="AA97" i="76"/>
  <c r="AC97" i="76"/>
  <c r="AI97" i="76"/>
  <c r="AB104" i="76"/>
  <c r="AB106" i="76"/>
  <c r="AD106" i="76"/>
  <c r="AI107" i="76"/>
  <c r="K1494" i="77"/>
  <c r="L1494" i="77" s="1"/>
  <c r="K1510" i="77"/>
  <c r="L1510" i="77" s="1"/>
  <c r="K1488" i="77"/>
  <c r="L1488" i="77" s="1"/>
  <c r="K1712" i="77"/>
  <c r="L1712" i="77" s="1"/>
  <c r="K1516" i="77"/>
  <c r="L1516" i="77" s="1"/>
  <c r="K1520" i="77"/>
  <c r="L1520" i="77" s="1"/>
  <c r="AD94" i="76"/>
  <c r="AF107" i="76"/>
  <c r="E51" i="76"/>
  <c r="K1519" i="77"/>
  <c r="L1519" i="77" s="1"/>
  <c r="I51" i="76"/>
  <c r="K1527" i="77"/>
  <c r="L1527" i="77" s="1"/>
  <c r="AF144" i="76"/>
  <c r="AD86" i="76"/>
  <c r="Z145" i="76"/>
  <c r="AC87" i="76"/>
  <c r="AC88" i="76"/>
  <c r="AF91" i="76"/>
  <c r="AD102" i="76"/>
  <c r="AC103" i="76"/>
  <c r="AC104" i="76"/>
  <c r="AC105" i="76"/>
  <c r="AA107" i="76"/>
  <c r="AB120" i="76"/>
  <c r="AF120" i="76"/>
  <c r="K1498" i="77"/>
  <c r="L1498" i="77" s="1"/>
  <c r="K1514" i="77"/>
  <c r="L1514" i="77" s="1"/>
  <c r="K1530" i="77"/>
  <c r="L1530" i="77" s="1"/>
  <c r="K1476" i="77"/>
  <c r="L1476" i="77" s="1"/>
  <c r="K1560" i="77"/>
  <c r="L1560" i="77" s="1"/>
  <c r="K1646" i="77"/>
  <c r="L1646" i="77" s="1"/>
  <c r="K1544" i="77"/>
  <c r="L1544" i="77" s="1"/>
  <c r="K1566" i="77"/>
  <c r="L1566" i="77" s="1"/>
  <c r="K1252" i="77"/>
  <c r="L1252" i="77" s="1"/>
  <c r="K1248" i="77"/>
  <c r="L1248" i="77" s="1"/>
  <c r="K1244" i="77"/>
  <c r="L1244" i="77" s="1"/>
  <c r="K1240" i="77"/>
  <c r="L1240" i="77" s="1"/>
  <c r="K1236" i="77"/>
  <c r="L1236" i="77" s="1"/>
  <c r="K1232" i="77"/>
  <c r="L1232" i="77" s="1"/>
  <c r="K1242" i="77"/>
  <c r="L1242" i="77" s="1"/>
  <c r="K1250" i="77"/>
  <c r="L1250" i="77" s="1"/>
  <c r="K1234" i="77"/>
  <c r="L1234" i="77" s="1"/>
  <c r="K1238" i="77"/>
  <c r="L1238" i="77" s="1"/>
  <c r="K1228" i="77"/>
  <c r="L1228" i="77" s="1"/>
  <c r="K1220" i="77"/>
  <c r="L1220" i="77" s="1"/>
  <c r="K1212" i="77"/>
  <c r="L1212" i="77" s="1"/>
  <c r="K1204" i="77"/>
  <c r="L1204" i="77" s="1"/>
  <c r="K1196" i="77"/>
  <c r="L1196" i="77" s="1"/>
  <c r="K1188" i="77"/>
  <c r="L1188" i="77" s="1"/>
  <c r="K1180" i="77"/>
  <c r="L1180" i="77" s="1"/>
  <c r="K1172" i="77"/>
  <c r="L1172" i="77" s="1"/>
  <c r="K1164" i="77"/>
  <c r="L1164" i="77" s="1"/>
  <c r="K1156" i="77"/>
  <c r="L1156" i="77" s="1"/>
  <c r="K1148" i="77"/>
  <c r="L1148" i="77" s="1"/>
  <c r="K1140" i="77"/>
  <c r="L1140" i="77" s="1"/>
  <c r="K1132" i="77"/>
  <c r="L1132" i="77" s="1"/>
  <c r="K1124" i="77"/>
  <c r="L1124" i="77" s="1"/>
  <c r="K1116" i="77"/>
  <c r="L1116" i="77" s="1"/>
  <c r="K1108" i="77"/>
  <c r="L1108" i="77" s="1"/>
  <c r="K1100" i="77"/>
  <c r="L1100" i="77" s="1"/>
  <c r="K1092" i="77"/>
  <c r="L1092" i="77" s="1"/>
  <c r="K1084" i="77"/>
  <c r="L1084" i="77" s="1"/>
  <c r="K1076" i="77"/>
  <c r="L1076" i="77" s="1"/>
  <c r="K1068" i="77"/>
  <c r="L1068" i="77" s="1"/>
  <c r="K1060" i="77"/>
  <c r="L1060" i="77" s="1"/>
  <c r="K1052" i="77"/>
  <c r="L1052" i="77" s="1"/>
  <c r="K1044" i="77"/>
  <c r="L1044" i="77" s="1"/>
  <c r="K1036" i="77"/>
  <c r="L1036" i="77" s="1"/>
  <c r="K1028" i="77"/>
  <c r="L1028" i="77" s="1"/>
  <c r="K1020" i="77"/>
  <c r="L1020" i="77" s="1"/>
  <c r="K1012" i="77"/>
  <c r="L1012" i="77" s="1"/>
  <c r="K1004" i="77"/>
  <c r="L1004" i="77" s="1"/>
  <c r="K996" i="77"/>
  <c r="L996" i="77" s="1"/>
  <c r="K988" i="77"/>
  <c r="L988" i="77" s="1"/>
  <c r="K980" i="77"/>
  <c r="L980" i="77" s="1"/>
  <c r="K972" i="77"/>
  <c r="L972" i="77" s="1"/>
  <c r="K964" i="77"/>
  <c r="L964" i="77" s="1"/>
  <c r="K956" i="77"/>
  <c r="L956" i="77" s="1"/>
  <c r="K948" i="77"/>
  <c r="L948" i="77" s="1"/>
  <c r="K940" i="77"/>
  <c r="L940" i="77" s="1"/>
  <c r="K932" i="77"/>
  <c r="L932" i="77" s="1"/>
  <c r="K924" i="77"/>
  <c r="L924" i="77" s="1"/>
  <c r="K916" i="77"/>
  <c r="L916" i="77" s="1"/>
  <c r="K908" i="77"/>
  <c r="L908" i="77" s="1"/>
  <c r="K900" i="77"/>
  <c r="L900" i="77" s="1"/>
  <c r="K892" i="77"/>
  <c r="L892" i="77" s="1"/>
  <c r="K884" i="77"/>
  <c r="L884" i="77" s="1"/>
  <c r="K876" i="77"/>
  <c r="L876" i="77" s="1"/>
  <c r="K868" i="77"/>
  <c r="L868" i="77" s="1"/>
  <c r="K860" i="77"/>
  <c r="L860" i="77" s="1"/>
  <c r="K852" i="77"/>
  <c r="L852" i="77" s="1"/>
  <c r="K840" i="77"/>
  <c r="L840" i="77" s="1"/>
  <c r="K834" i="77"/>
  <c r="L834" i="77" s="1"/>
  <c r="K824" i="77"/>
  <c r="L824" i="77" s="1"/>
  <c r="K818" i="77"/>
  <c r="L818" i="77" s="1"/>
  <c r="K808" i="77"/>
  <c r="L808" i="77" s="1"/>
  <c r="K802" i="77"/>
  <c r="L802" i="77" s="1"/>
  <c r="K792" i="77"/>
  <c r="L792" i="77" s="1"/>
  <c r="K786" i="77"/>
  <c r="L786" i="77" s="1"/>
  <c r="K776" i="77"/>
  <c r="L776" i="77" s="1"/>
  <c r="K770" i="77"/>
  <c r="L770" i="77" s="1"/>
  <c r="K760" i="77"/>
  <c r="L760" i="77" s="1"/>
  <c r="K754" i="77"/>
  <c r="L754" i="77" s="1"/>
  <c r="K744" i="77"/>
  <c r="L744" i="77" s="1"/>
  <c r="K738" i="77"/>
  <c r="L738" i="77" s="1"/>
  <c r="K728" i="77"/>
  <c r="L728" i="77" s="1"/>
  <c r="K722" i="77"/>
  <c r="L722" i="77" s="1"/>
  <c r="K712" i="77"/>
  <c r="L712" i="77" s="1"/>
  <c r="K706" i="77"/>
  <c r="L706" i="77" s="1"/>
  <c r="K696" i="77"/>
  <c r="L696" i="77" s="1"/>
  <c r="K690" i="77"/>
  <c r="L690" i="77" s="1"/>
  <c r="K680" i="77"/>
  <c r="L680" i="77" s="1"/>
  <c r="K674" i="77"/>
  <c r="L674" i="77" s="1"/>
  <c r="K664" i="77"/>
  <c r="L664" i="77" s="1"/>
  <c r="K658" i="77"/>
  <c r="L658" i="77" s="1"/>
  <c r="K648" i="77"/>
  <c r="L648" i="77" s="1"/>
  <c r="K642" i="77"/>
  <c r="L642" i="77" s="1"/>
  <c r="K632" i="77"/>
  <c r="L632" i="77" s="1"/>
  <c r="K626" i="77"/>
  <c r="L626" i="77" s="1"/>
  <c r="K616" i="77"/>
  <c r="L616" i="77" s="1"/>
  <c r="K610" i="77"/>
  <c r="L610" i="77" s="1"/>
  <c r="K600" i="77"/>
  <c r="L600" i="77" s="1"/>
  <c r="K594" i="77"/>
  <c r="L594" i="77" s="1"/>
  <c r="K584" i="77"/>
  <c r="L584" i="77" s="1"/>
  <c r="K578" i="77"/>
  <c r="L578" i="77" s="1"/>
  <c r="K568" i="77"/>
  <c r="L568" i="77" s="1"/>
  <c r="K562" i="77"/>
  <c r="L562" i="77" s="1"/>
  <c r="K552" i="77"/>
  <c r="L552" i="77" s="1"/>
  <c r="K546" i="77"/>
  <c r="L546" i="77" s="1"/>
  <c r="K536" i="77"/>
  <c r="L536" i="77" s="1"/>
  <c r="K530" i="77"/>
  <c r="L530" i="77" s="1"/>
  <c r="K520" i="77"/>
  <c r="L520" i="77" s="1"/>
  <c r="K514" i="77"/>
  <c r="L514" i="77" s="1"/>
  <c r="K504" i="77"/>
  <c r="L504" i="77" s="1"/>
  <c r="K498" i="77"/>
  <c r="L498" i="77" s="1"/>
  <c r="K488" i="77"/>
  <c r="L488" i="77" s="1"/>
  <c r="K482" i="77"/>
  <c r="L482" i="77" s="1"/>
  <c r="K472" i="77"/>
  <c r="L472" i="77" s="1"/>
  <c r="K466" i="77"/>
  <c r="L466" i="77" s="1"/>
  <c r="K456" i="77"/>
  <c r="L456" i="77" s="1"/>
  <c r="K1470" i="77"/>
  <c r="L1470" i="77" s="1"/>
  <c r="K1460" i="77"/>
  <c r="L1460" i="77" s="1"/>
  <c r="K1454" i="77"/>
  <c r="L1454" i="77" s="1"/>
  <c r="K1224" i="77"/>
  <c r="L1224" i="77" s="1"/>
  <c r="K1214" i="77"/>
  <c r="L1214" i="77" s="1"/>
  <c r="K1202" i="77"/>
  <c r="L1202" i="77" s="1"/>
  <c r="K1192" i="77"/>
  <c r="L1192" i="77" s="1"/>
  <c r="K1182" i="77"/>
  <c r="L1182" i="77" s="1"/>
  <c r="K1170" i="77"/>
  <c r="L1170" i="77" s="1"/>
  <c r="K1160" i="77"/>
  <c r="L1160" i="77" s="1"/>
  <c r="K1150" i="77"/>
  <c r="L1150" i="77" s="1"/>
  <c r="K1138" i="77"/>
  <c r="L1138" i="77" s="1"/>
  <c r="K1128" i="77"/>
  <c r="L1128" i="77" s="1"/>
  <c r="K1118" i="77"/>
  <c r="L1118" i="77" s="1"/>
  <c r="K1106" i="77"/>
  <c r="L1106" i="77" s="1"/>
  <c r="K1096" i="77"/>
  <c r="L1096" i="77" s="1"/>
  <c r="K1086" i="77"/>
  <c r="L1086" i="77" s="1"/>
  <c r="K1074" i="77"/>
  <c r="L1074" i="77" s="1"/>
  <c r="K1064" i="77"/>
  <c r="L1064" i="77" s="1"/>
  <c r="K1054" i="77"/>
  <c r="L1054" i="77" s="1"/>
  <c r="K1042" i="77"/>
  <c r="L1042" i="77" s="1"/>
  <c r="K1032" i="77"/>
  <c r="L1032" i="77" s="1"/>
  <c r="K1022" i="77"/>
  <c r="L1022" i="77" s="1"/>
  <c r="K1010" i="77"/>
  <c r="L1010" i="77" s="1"/>
  <c r="K1000" i="77"/>
  <c r="L1000" i="77" s="1"/>
  <c r="K990" i="77"/>
  <c r="L990" i="77" s="1"/>
  <c r="K978" i="77"/>
  <c r="L978" i="77" s="1"/>
  <c r="K968" i="77"/>
  <c r="L968" i="77" s="1"/>
  <c r="K958" i="77"/>
  <c r="L958" i="77" s="1"/>
  <c r="K946" i="77"/>
  <c r="L946" i="77" s="1"/>
  <c r="K936" i="77"/>
  <c r="L936" i="77" s="1"/>
  <c r="K926" i="77"/>
  <c r="L926" i="77" s="1"/>
  <c r="K914" i="77"/>
  <c r="L914" i="77" s="1"/>
  <c r="K904" i="77"/>
  <c r="L904" i="77" s="1"/>
  <c r="K894" i="77"/>
  <c r="L894" i="77" s="1"/>
  <c r="K882" i="77"/>
  <c r="L882" i="77" s="1"/>
  <c r="K872" i="77"/>
  <c r="L872" i="77" s="1"/>
  <c r="K862" i="77"/>
  <c r="L862" i="77" s="1"/>
  <c r="K850" i="77"/>
  <c r="L850" i="77" s="1"/>
  <c r="K842" i="77"/>
  <c r="L842" i="77" s="1"/>
  <c r="K836" i="77"/>
  <c r="L836" i="77" s="1"/>
  <c r="K828" i="77"/>
  <c r="L828" i="77" s="1"/>
  <c r="K814" i="77"/>
  <c r="L814" i="77" s="1"/>
  <c r="K806" i="77"/>
  <c r="L806" i="77" s="1"/>
  <c r="K800" i="77"/>
  <c r="L800" i="77" s="1"/>
  <c r="K778" i="77"/>
  <c r="L778" i="77" s="1"/>
  <c r="K772" i="77"/>
  <c r="L772" i="77" s="1"/>
  <c r="K764" i="77"/>
  <c r="L764" i="77" s="1"/>
  <c r="K750" i="77"/>
  <c r="L750" i="77" s="1"/>
  <c r="K742" i="77"/>
  <c r="L742" i="77" s="1"/>
  <c r="K736" i="77"/>
  <c r="L736" i="77" s="1"/>
  <c r="K714" i="77"/>
  <c r="L714" i="77" s="1"/>
  <c r="K708" i="77"/>
  <c r="L708" i="77" s="1"/>
  <c r="K700" i="77"/>
  <c r="L700" i="77" s="1"/>
  <c r="K686" i="77"/>
  <c r="L686" i="77" s="1"/>
  <c r="K678" i="77"/>
  <c r="L678" i="77" s="1"/>
  <c r="K672" i="77"/>
  <c r="L672" i="77" s="1"/>
  <c r="K650" i="77"/>
  <c r="L650" i="77" s="1"/>
  <c r="K644" i="77"/>
  <c r="L644" i="77" s="1"/>
  <c r="K636" i="77"/>
  <c r="L636" i="77" s="1"/>
  <c r="K622" i="77"/>
  <c r="L622" i="77" s="1"/>
  <c r="K614" i="77"/>
  <c r="L614" i="77" s="1"/>
  <c r="K608" i="77"/>
  <c r="L608" i="77" s="1"/>
  <c r="K586" i="77"/>
  <c r="L586" i="77" s="1"/>
  <c r="K580" i="77"/>
  <c r="L580" i="77" s="1"/>
  <c r="K572" i="77"/>
  <c r="L572" i="77" s="1"/>
  <c r="K558" i="77"/>
  <c r="L558" i="77" s="1"/>
  <c r="K550" i="77"/>
  <c r="L550" i="77" s="1"/>
  <c r="K544" i="77"/>
  <c r="L544" i="77" s="1"/>
  <c r="K522" i="77"/>
  <c r="L522" i="77" s="1"/>
  <c r="K516" i="77"/>
  <c r="L516" i="77" s="1"/>
  <c r="K508" i="77"/>
  <c r="L508" i="77" s="1"/>
  <c r="K494" i="77"/>
  <c r="L494" i="77" s="1"/>
  <c r="K486" i="77"/>
  <c r="L486" i="77" s="1"/>
  <c r="K480" i="77"/>
  <c r="L480" i="77" s="1"/>
  <c r="K458" i="77"/>
  <c r="L458" i="77" s="1"/>
  <c r="K1472" i="77"/>
  <c r="L1472" i="77" s="1"/>
  <c r="K1464" i="77"/>
  <c r="L1464" i="77" s="1"/>
  <c r="K450" i="77"/>
  <c r="L450" i="77" s="1"/>
  <c r="K446" i="77"/>
  <c r="L446" i="77" s="1"/>
  <c r="K442" i="77"/>
  <c r="L442" i="77" s="1"/>
  <c r="K438" i="77"/>
  <c r="L438" i="77" s="1"/>
  <c r="K452" i="77"/>
  <c r="L452" i="77" s="1"/>
  <c r="K440" i="77"/>
  <c r="L440" i="77" s="1"/>
  <c r="K1216" i="77"/>
  <c r="L1216" i="77" s="1"/>
  <c r="K1194" i="77"/>
  <c r="L1194" i="77" s="1"/>
  <c r="K1174" i="77"/>
  <c r="L1174" i="77" s="1"/>
  <c r="K1152" i="77"/>
  <c r="L1152" i="77" s="1"/>
  <c r="K1142" i="77"/>
  <c r="L1142" i="77" s="1"/>
  <c r="K1120" i="77"/>
  <c r="L1120" i="77" s="1"/>
  <c r="K1098" i="77"/>
  <c r="L1098" i="77" s="1"/>
  <c r="K1088" i="77"/>
  <c r="L1088" i="77" s="1"/>
  <c r="K1066" i="77"/>
  <c r="L1066" i="77" s="1"/>
  <c r="K1046" i="77"/>
  <c r="L1046" i="77" s="1"/>
  <c r="K1024" i="77"/>
  <c r="L1024" i="77" s="1"/>
  <c r="K1014" i="77"/>
  <c r="L1014" i="77" s="1"/>
  <c r="K992" i="77"/>
  <c r="L992" i="77" s="1"/>
  <c r="K982" i="77"/>
  <c r="L982" i="77" s="1"/>
  <c r="K960" i="77"/>
  <c r="L960" i="77" s="1"/>
  <c r="K950" i="77"/>
  <c r="L950" i="77" s="1"/>
  <c r="K928" i="77"/>
  <c r="L928" i="77" s="1"/>
  <c r="K906" i="77"/>
  <c r="L906" i="77" s="1"/>
  <c r="K886" i="77"/>
  <c r="L886" i="77" s="1"/>
  <c r="K864" i="77"/>
  <c r="L864" i="77" s="1"/>
  <c r="K788" i="77"/>
  <c r="L788" i="77" s="1"/>
  <c r="K660" i="77"/>
  <c r="L660" i="77" s="1"/>
  <c r="K602" i="77"/>
  <c r="L602" i="77" s="1"/>
  <c r="K596" i="77"/>
  <c r="L596" i="77" s="1"/>
  <c r="K588" i="77"/>
  <c r="L588" i="77" s="1"/>
  <c r="K574" i="77"/>
  <c r="L574" i="77" s="1"/>
  <c r="K566" i="77"/>
  <c r="L566" i="77" s="1"/>
  <c r="K524" i="77"/>
  <c r="L524" i="77" s="1"/>
  <c r="K510" i="77"/>
  <c r="L510" i="77" s="1"/>
  <c r="K502" i="77"/>
  <c r="L502" i="77" s="1"/>
  <c r="K496" i="77"/>
  <c r="L496" i="77" s="1"/>
  <c r="K1246" i="77"/>
  <c r="L1246" i="77" s="1"/>
  <c r="K1222" i="77"/>
  <c r="L1222" i="77" s="1"/>
  <c r="K1210" i="77"/>
  <c r="L1210" i="77" s="1"/>
  <c r="K1200" i="77"/>
  <c r="L1200" i="77" s="1"/>
  <c r="K1190" i="77"/>
  <c r="L1190" i="77" s="1"/>
  <c r="K1178" i="77"/>
  <c r="L1178" i="77" s="1"/>
  <c r="K1168" i="77"/>
  <c r="L1168" i="77" s="1"/>
  <c r="K1158" i="77"/>
  <c r="L1158" i="77" s="1"/>
  <c r="K1146" i="77"/>
  <c r="L1146" i="77" s="1"/>
  <c r="K1136" i="77"/>
  <c r="L1136" i="77" s="1"/>
  <c r="K1126" i="77"/>
  <c r="L1126" i="77" s="1"/>
  <c r="K1114" i="77"/>
  <c r="L1114" i="77" s="1"/>
  <c r="K1104" i="77"/>
  <c r="L1104" i="77" s="1"/>
  <c r="K1094" i="77"/>
  <c r="L1094" i="77" s="1"/>
  <c r="K1082" i="77"/>
  <c r="L1082" i="77" s="1"/>
  <c r="K1072" i="77"/>
  <c r="L1072" i="77" s="1"/>
  <c r="K1062" i="77"/>
  <c r="L1062" i="77" s="1"/>
  <c r="K1050" i="77"/>
  <c r="L1050" i="77" s="1"/>
  <c r="K1040" i="77"/>
  <c r="L1040" i="77" s="1"/>
  <c r="K1030" i="77"/>
  <c r="L1030" i="77" s="1"/>
  <c r="K1018" i="77"/>
  <c r="L1018" i="77" s="1"/>
  <c r="K1008" i="77"/>
  <c r="L1008" i="77" s="1"/>
  <c r="K998" i="77"/>
  <c r="L998" i="77" s="1"/>
  <c r="K986" i="77"/>
  <c r="L986" i="77" s="1"/>
  <c r="K976" i="77"/>
  <c r="L976" i="77" s="1"/>
  <c r="K966" i="77"/>
  <c r="L966" i="77" s="1"/>
  <c r="K954" i="77"/>
  <c r="L954" i="77" s="1"/>
  <c r="K944" i="77"/>
  <c r="L944" i="77" s="1"/>
  <c r="K934" i="77"/>
  <c r="L934" i="77" s="1"/>
  <c r="K922" i="77"/>
  <c r="L922" i="77" s="1"/>
  <c r="K912" i="77"/>
  <c r="L912" i="77" s="1"/>
  <c r="K902" i="77"/>
  <c r="L902" i="77" s="1"/>
  <c r="K890" i="77"/>
  <c r="L890" i="77" s="1"/>
  <c r="K880" i="77"/>
  <c r="L880" i="77" s="1"/>
  <c r="K870" i="77"/>
  <c r="L870" i="77" s="1"/>
  <c r="K858" i="77"/>
  <c r="L858" i="77" s="1"/>
  <c r="K848" i="77"/>
  <c r="L848" i="77" s="1"/>
  <c r="K826" i="77"/>
  <c r="L826" i="77" s="1"/>
  <c r="K820" i="77"/>
  <c r="L820" i="77" s="1"/>
  <c r="K812" i="77"/>
  <c r="L812" i="77" s="1"/>
  <c r="K798" i="77"/>
  <c r="L798" i="77" s="1"/>
  <c r="K790" i="77"/>
  <c r="L790" i="77" s="1"/>
  <c r="K784" i="77"/>
  <c r="L784" i="77" s="1"/>
  <c r="K762" i="77"/>
  <c r="L762" i="77" s="1"/>
  <c r="K756" i="77"/>
  <c r="L756" i="77" s="1"/>
  <c r="K748" i="77"/>
  <c r="L748" i="77" s="1"/>
  <c r="K734" i="77"/>
  <c r="L734" i="77" s="1"/>
  <c r="K726" i="77"/>
  <c r="L726" i="77" s="1"/>
  <c r="K720" i="77"/>
  <c r="L720" i="77" s="1"/>
  <c r="K698" i="77"/>
  <c r="L698" i="77" s="1"/>
  <c r="K692" i="77"/>
  <c r="L692" i="77" s="1"/>
  <c r="K684" i="77"/>
  <c r="L684" i="77" s="1"/>
  <c r="K670" i="77"/>
  <c r="L670" i="77" s="1"/>
  <c r="K662" i="77"/>
  <c r="L662" i="77" s="1"/>
  <c r="K656" i="77"/>
  <c r="L656" i="77" s="1"/>
  <c r="K634" i="77"/>
  <c r="L634" i="77" s="1"/>
  <c r="K628" i="77"/>
  <c r="L628" i="77" s="1"/>
  <c r="K620" i="77"/>
  <c r="L620" i="77" s="1"/>
  <c r="K606" i="77"/>
  <c r="L606" i="77" s="1"/>
  <c r="K598" i="77"/>
  <c r="L598" i="77" s="1"/>
  <c r="K592" i="77"/>
  <c r="L592" i="77" s="1"/>
  <c r="K570" i="77"/>
  <c r="L570" i="77" s="1"/>
  <c r="K564" i="77"/>
  <c r="L564" i="77" s="1"/>
  <c r="K556" i="77"/>
  <c r="L556" i="77" s="1"/>
  <c r="K542" i="77"/>
  <c r="L542" i="77" s="1"/>
  <c r="K534" i="77"/>
  <c r="L534" i="77" s="1"/>
  <c r="K528" i="77"/>
  <c r="L528" i="77" s="1"/>
  <c r="K506" i="77"/>
  <c r="L506" i="77" s="1"/>
  <c r="K500" i="77"/>
  <c r="L500" i="77" s="1"/>
  <c r="K492" i="77"/>
  <c r="L492" i="77" s="1"/>
  <c r="K478" i="77"/>
  <c r="L478" i="77" s="1"/>
  <c r="K470" i="77"/>
  <c r="L470" i="77" s="1"/>
  <c r="K464" i="77"/>
  <c r="L464" i="77" s="1"/>
  <c r="K1462" i="77"/>
  <c r="L1462" i="77" s="1"/>
  <c r="K1456" i="77"/>
  <c r="L1456" i="77" s="1"/>
  <c r="K1714" i="77"/>
  <c r="L1714" i="77" s="1"/>
  <c r="K1710" i="77"/>
  <c r="L1710" i="77" s="1"/>
  <c r="K1532" i="77"/>
  <c r="L1532" i="77" s="1"/>
  <c r="K1528" i="77"/>
  <c r="L1528" i="77" s="1"/>
  <c r="K1508" i="77"/>
  <c r="L1508" i="77" s="1"/>
  <c r="K1504" i="77"/>
  <c r="L1504" i="77" s="1"/>
  <c r="K1500" i="77"/>
  <c r="L1500" i="77" s="1"/>
  <c r="K1496" i="77"/>
  <c r="L1496" i="77" s="1"/>
  <c r="K1492" i="77"/>
  <c r="L1492" i="77" s="1"/>
  <c r="K448" i="77"/>
  <c r="L448" i="77" s="1"/>
  <c r="K444" i="77"/>
  <c r="L444" i="77" s="1"/>
  <c r="K436" i="77"/>
  <c r="L436" i="77" s="1"/>
  <c r="K844" i="77"/>
  <c r="L844" i="77" s="1"/>
  <c r="K816" i="77"/>
  <c r="L816" i="77" s="1"/>
  <c r="K794" i="77"/>
  <c r="L794" i="77" s="1"/>
  <c r="K780" i="77"/>
  <c r="L780" i="77" s="1"/>
  <c r="K766" i="77"/>
  <c r="L766" i="77" s="1"/>
  <c r="K758" i="77"/>
  <c r="L758" i="77" s="1"/>
  <c r="K752" i="77"/>
  <c r="L752" i="77" s="1"/>
  <c r="K724" i="77"/>
  <c r="L724" i="77" s="1"/>
  <c r="K716" i="77"/>
  <c r="L716" i="77" s="1"/>
  <c r="K702" i="77"/>
  <c r="L702" i="77" s="1"/>
  <c r="K694" i="77"/>
  <c r="L694" i="77" s="1"/>
  <c r="K688" i="77"/>
  <c r="L688" i="77" s="1"/>
  <c r="K666" i="77"/>
  <c r="L666" i="77" s="1"/>
  <c r="K652" i="77"/>
  <c r="L652" i="77" s="1"/>
  <c r="K630" i="77"/>
  <c r="L630" i="77" s="1"/>
  <c r="K624" i="77"/>
  <c r="L624" i="77" s="1"/>
  <c r="K538" i="77"/>
  <c r="L538" i="77" s="1"/>
  <c r="K532" i="77"/>
  <c r="L532" i="77" s="1"/>
  <c r="K474" i="77"/>
  <c r="L474" i="77" s="1"/>
  <c r="K468" i="77"/>
  <c r="L468" i="77" s="1"/>
  <c r="K460" i="77"/>
  <c r="L460" i="77" s="1"/>
  <c r="K1466" i="77"/>
  <c r="L1466" i="77" s="1"/>
  <c r="K1458" i="77"/>
  <c r="L1458" i="77" s="1"/>
  <c r="K1230" i="77"/>
  <c r="L1230" i="77" s="1"/>
  <c r="K1218" i="77"/>
  <c r="L1218" i="77" s="1"/>
  <c r="K1208" i="77"/>
  <c r="L1208" i="77" s="1"/>
  <c r="K1198" i="77"/>
  <c r="L1198" i="77" s="1"/>
  <c r="K1186" i="77"/>
  <c r="L1186" i="77" s="1"/>
  <c r="K1176" i="77"/>
  <c r="L1176" i="77" s="1"/>
  <c r="K1166" i="77"/>
  <c r="L1166" i="77" s="1"/>
  <c r="K1154" i="77"/>
  <c r="L1154" i="77" s="1"/>
  <c r="K1144" i="77"/>
  <c r="L1144" i="77" s="1"/>
  <c r="K1134" i="77"/>
  <c r="L1134" i="77" s="1"/>
  <c r="K1122" i="77"/>
  <c r="L1122" i="77" s="1"/>
  <c r="K1112" i="77"/>
  <c r="L1112" i="77" s="1"/>
  <c r="K1102" i="77"/>
  <c r="L1102" i="77" s="1"/>
  <c r="K1090" i="77"/>
  <c r="L1090" i="77" s="1"/>
  <c r="K1080" i="77"/>
  <c r="L1080" i="77" s="1"/>
  <c r="K1070" i="77"/>
  <c r="L1070" i="77" s="1"/>
  <c r="K1058" i="77"/>
  <c r="L1058" i="77" s="1"/>
  <c r="K1048" i="77"/>
  <c r="L1048" i="77" s="1"/>
  <c r="K1038" i="77"/>
  <c r="L1038" i="77" s="1"/>
  <c r="K1026" i="77"/>
  <c r="L1026" i="77" s="1"/>
  <c r="K1016" i="77"/>
  <c r="L1016" i="77" s="1"/>
  <c r="K1006" i="77"/>
  <c r="L1006" i="77" s="1"/>
  <c r="K994" i="77"/>
  <c r="L994" i="77" s="1"/>
  <c r="K984" i="77"/>
  <c r="L984" i="77" s="1"/>
  <c r="K974" i="77"/>
  <c r="L974" i="77" s="1"/>
  <c r="K962" i="77"/>
  <c r="L962" i="77" s="1"/>
  <c r="K952" i="77"/>
  <c r="L952" i="77" s="1"/>
  <c r="K942" i="77"/>
  <c r="L942" i="77" s="1"/>
  <c r="K930" i="77"/>
  <c r="L930" i="77" s="1"/>
  <c r="K920" i="77"/>
  <c r="L920" i="77" s="1"/>
  <c r="K910" i="77"/>
  <c r="L910" i="77" s="1"/>
  <c r="K898" i="77"/>
  <c r="L898" i="77" s="1"/>
  <c r="K888" i="77"/>
  <c r="L888" i="77" s="1"/>
  <c r="K878" i="77"/>
  <c r="L878" i="77" s="1"/>
  <c r="K866" i="77"/>
  <c r="L866" i="77" s="1"/>
  <c r="K856" i="77"/>
  <c r="L856" i="77" s="1"/>
  <c r="K846" i="77"/>
  <c r="L846" i="77" s="1"/>
  <c r="K838" i="77"/>
  <c r="L838" i="77" s="1"/>
  <c r="K832" i="77"/>
  <c r="L832" i="77" s="1"/>
  <c r="K810" i="77"/>
  <c r="L810" i="77" s="1"/>
  <c r="K804" i="77"/>
  <c r="L804" i="77" s="1"/>
  <c r="K796" i="77"/>
  <c r="L796" i="77" s="1"/>
  <c r="K782" i="77"/>
  <c r="L782" i="77" s="1"/>
  <c r="K774" i="77"/>
  <c r="L774" i="77" s="1"/>
  <c r="K768" i="77"/>
  <c r="L768" i="77" s="1"/>
  <c r="K746" i="77"/>
  <c r="L746" i="77" s="1"/>
  <c r="K740" i="77"/>
  <c r="L740" i="77" s="1"/>
  <c r="K732" i="77"/>
  <c r="L732" i="77" s="1"/>
  <c r="K718" i="77"/>
  <c r="L718" i="77" s="1"/>
  <c r="K710" i="77"/>
  <c r="L710" i="77" s="1"/>
  <c r="K704" i="77"/>
  <c r="L704" i="77" s="1"/>
  <c r="K682" i="77"/>
  <c r="L682" i="77" s="1"/>
  <c r="K676" i="77"/>
  <c r="L676" i="77" s="1"/>
  <c r="K668" i="77"/>
  <c r="L668" i="77" s="1"/>
  <c r="K654" i="77"/>
  <c r="L654" i="77" s="1"/>
  <c r="K646" i="77"/>
  <c r="L646" i="77" s="1"/>
  <c r="K640" i="77"/>
  <c r="L640" i="77" s="1"/>
  <c r="K618" i="77"/>
  <c r="L618" i="77" s="1"/>
  <c r="K612" i="77"/>
  <c r="L612" i="77" s="1"/>
  <c r="K604" i="77"/>
  <c r="L604" i="77" s="1"/>
  <c r="K590" i="77"/>
  <c r="L590" i="77" s="1"/>
  <c r="K582" i="77"/>
  <c r="L582" i="77" s="1"/>
  <c r="K576" i="77"/>
  <c r="L576" i="77" s="1"/>
  <c r="K554" i="77"/>
  <c r="L554" i="77" s="1"/>
  <c r="K548" i="77"/>
  <c r="L548" i="77" s="1"/>
  <c r="K540" i="77"/>
  <c r="L540" i="77" s="1"/>
  <c r="K526" i="77"/>
  <c r="L526" i="77" s="1"/>
  <c r="K518" i="77"/>
  <c r="L518" i="77" s="1"/>
  <c r="K512" i="77"/>
  <c r="L512" i="77" s="1"/>
  <c r="K490" i="77"/>
  <c r="L490" i="77" s="1"/>
  <c r="K484" i="77"/>
  <c r="L484" i="77" s="1"/>
  <c r="K476" i="77"/>
  <c r="L476" i="77" s="1"/>
  <c r="K462" i="77"/>
  <c r="L462" i="77" s="1"/>
  <c r="K454" i="77"/>
  <c r="L454" i="77" s="1"/>
  <c r="K1468" i="77"/>
  <c r="L1468" i="77" s="1"/>
  <c r="K1226" i="77"/>
  <c r="L1226" i="77" s="1"/>
  <c r="K1206" i="77"/>
  <c r="L1206" i="77" s="1"/>
  <c r="K1184" i="77"/>
  <c r="L1184" i="77" s="1"/>
  <c r="K1162" i="77"/>
  <c r="L1162" i="77" s="1"/>
  <c r="K1130" i="77"/>
  <c r="L1130" i="77" s="1"/>
  <c r="K1110" i="77"/>
  <c r="L1110" i="77" s="1"/>
  <c r="K1078" i="77"/>
  <c r="L1078" i="77" s="1"/>
  <c r="K1056" i="77"/>
  <c r="L1056" i="77" s="1"/>
  <c r="K1034" i="77"/>
  <c r="L1034" i="77" s="1"/>
  <c r="K1002" i="77"/>
  <c r="L1002" i="77" s="1"/>
  <c r="K970" i="77"/>
  <c r="L970" i="77" s="1"/>
  <c r="K938" i="77"/>
  <c r="L938" i="77" s="1"/>
  <c r="K918" i="77"/>
  <c r="L918" i="77" s="1"/>
  <c r="K896" i="77"/>
  <c r="L896" i="77" s="1"/>
  <c r="K874" i="77"/>
  <c r="L874" i="77" s="1"/>
  <c r="K854" i="77"/>
  <c r="L854" i="77" s="1"/>
  <c r="K830" i="77"/>
  <c r="L830" i="77" s="1"/>
  <c r="K822" i="77"/>
  <c r="L822" i="77" s="1"/>
  <c r="K730" i="77"/>
  <c r="L730" i="77" s="1"/>
  <c r="K638" i="77"/>
  <c r="L638" i="77" s="1"/>
  <c r="K560" i="77"/>
  <c r="L560" i="77" s="1"/>
  <c r="K1490" i="77"/>
  <c r="L1490" i="77" s="1"/>
  <c r="AB123" i="76"/>
  <c r="K1506" i="77"/>
  <c r="L1506" i="77" s="1"/>
  <c r="K1522" i="77"/>
  <c r="L1522" i="77" s="1"/>
  <c r="K1484" i="77"/>
  <c r="L1484" i="77" s="1"/>
  <c r="K1708" i="77"/>
  <c r="L1708" i="77" s="1"/>
  <c r="AB87" i="76"/>
  <c r="AI89" i="76"/>
  <c r="AB95" i="76"/>
  <c r="AD96" i="76"/>
  <c r="AE125" i="76"/>
  <c r="AI125" i="76"/>
  <c r="AA157" i="76"/>
  <c r="AF99" i="76"/>
  <c r="Z133" i="76"/>
  <c r="AH133" i="76"/>
  <c r="K1502" i="77"/>
  <c r="L1502" i="77" s="1"/>
  <c r="K1518" i="77"/>
  <c r="L1518" i="77" s="1"/>
  <c r="L1534" i="77"/>
  <c r="K1480" i="77"/>
  <c r="L1480" i="77" s="1"/>
  <c r="K1564" i="77"/>
  <c r="L1564" i="77" s="1"/>
  <c r="K1511" i="77"/>
  <c r="L1511" i="77" s="1"/>
  <c r="K1531" i="77"/>
  <c r="L1531" i="77" s="1"/>
  <c r="K1565" i="77"/>
  <c r="L1565" i="77" s="1"/>
  <c r="K1461" i="77"/>
  <c r="L1461" i="77" s="1"/>
  <c r="K469" i="77"/>
  <c r="L469" i="77" s="1"/>
  <c r="K497" i="77"/>
  <c r="L497" i="77" s="1"/>
  <c r="K505" i="77"/>
  <c r="L505" i="77" s="1"/>
  <c r="K533" i="77"/>
  <c r="L533" i="77" s="1"/>
  <c r="K561" i="77"/>
  <c r="L561" i="77" s="1"/>
  <c r="K569" i="77"/>
  <c r="L569" i="77" s="1"/>
  <c r="K597" i="77"/>
  <c r="L597" i="77" s="1"/>
  <c r="K625" i="77"/>
  <c r="L625" i="77" s="1"/>
  <c r="K633" i="77"/>
  <c r="L633" i="77" s="1"/>
  <c r="K661" i="77"/>
  <c r="L661" i="77" s="1"/>
  <c r="K689" i="77"/>
  <c r="L689" i="77" s="1"/>
  <c r="K697" i="77"/>
  <c r="L697" i="77" s="1"/>
  <c r="K725" i="77"/>
  <c r="L725" i="77" s="1"/>
  <c r="K753" i="77"/>
  <c r="L753" i="77" s="1"/>
  <c r="K761" i="77"/>
  <c r="L761" i="77" s="1"/>
  <c r="K789" i="77"/>
  <c r="L789" i="77" s="1"/>
  <c r="K817" i="77"/>
  <c r="L817" i="77" s="1"/>
  <c r="K825" i="77"/>
  <c r="L825" i="77" s="1"/>
  <c r="K1647" i="77"/>
  <c r="L1647" i="77" s="1"/>
  <c r="K1545" i="77"/>
  <c r="L1545" i="77" s="1"/>
  <c r="K1567" i="77"/>
  <c r="L1567" i="77" s="1"/>
  <c r="K1253" i="77"/>
  <c r="L1253" i="77" s="1"/>
  <c r="K1247" i="77"/>
  <c r="L1247" i="77" s="1"/>
  <c r="K1237" i="77"/>
  <c r="L1237" i="77" s="1"/>
  <c r="K1231" i="77"/>
  <c r="L1231" i="77" s="1"/>
  <c r="K1227" i="77"/>
  <c r="L1227" i="77" s="1"/>
  <c r="K1223" i="77"/>
  <c r="L1223" i="77" s="1"/>
  <c r="K1219" i="77"/>
  <c r="L1219" i="77" s="1"/>
  <c r="K1215" i="77"/>
  <c r="L1215" i="77" s="1"/>
  <c r="K1211" i="77"/>
  <c r="L1211" i="77" s="1"/>
  <c r="K1207" i="77"/>
  <c r="L1207" i="77" s="1"/>
  <c r="K1203" i="77"/>
  <c r="L1203" i="77" s="1"/>
  <c r="K1199" i="77"/>
  <c r="L1199" i="77" s="1"/>
  <c r="K1195" i="77"/>
  <c r="L1195" i="77" s="1"/>
  <c r="K1191" i="77"/>
  <c r="L1191" i="77" s="1"/>
  <c r="K1187" i="77"/>
  <c r="L1187" i="77" s="1"/>
  <c r="K1183" i="77"/>
  <c r="L1183" i="77" s="1"/>
  <c r="K1179" i="77"/>
  <c r="L1179" i="77" s="1"/>
  <c r="K1175" i="77"/>
  <c r="L1175" i="77" s="1"/>
  <c r="K1171" i="77"/>
  <c r="L1171" i="77" s="1"/>
  <c r="K1167" i="77"/>
  <c r="L1167" i="77" s="1"/>
  <c r="K1163" i="77"/>
  <c r="L1163" i="77" s="1"/>
  <c r="K1159" i="77"/>
  <c r="L1159" i="77" s="1"/>
  <c r="K1155" i="77"/>
  <c r="L1155" i="77" s="1"/>
  <c r="K1151" i="77"/>
  <c r="L1151" i="77" s="1"/>
  <c r="K1147" i="77"/>
  <c r="L1147" i="77" s="1"/>
  <c r="K1143" i="77"/>
  <c r="L1143" i="77" s="1"/>
  <c r="K1139" i="77"/>
  <c r="L1139" i="77" s="1"/>
  <c r="K1135" i="77"/>
  <c r="L1135" i="77" s="1"/>
  <c r="K1131" i="77"/>
  <c r="L1131" i="77" s="1"/>
  <c r="K1127" i="77"/>
  <c r="L1127" i="77" s="1"/>
  <c r="K1123" i="77"/>
  <c r="L1123" i="77" s="1"/>
  <c r="K1119" i="77"/>
  <c r="L1119" i="77" s="1"/>
  <c r="K1115" i="77"/>
  <c r="L1115" i="77" s="1"/>
  <c r="K1111" i="77"/>
  <c r="L1111" i="77" s="1"/>
  <c r="K1107" i="77"/>
  <c r="L1107" i="77" s="1"/>
  <c r="K1103" i="77"/>
  <c r="L1103" i="77" s="1"/>
  <c r="K1099" i="77"/>
  <c r="L1099" i="77" s="1"/>
  <c r="K1095" i="77"/>
  <c r="L1095" i="77" s="1"/>
  <c r="K1091" i="77"/>
  <c r="L1091" i="77" s="1"/>
  <c r="K1087" i="77"/>
  <c r="L1087" i="77" s="1"/>
  <c r="K1083" i="77"/>
  <c r="L1083" i="77" s="1"/>
  <c r="K1079" i="77"/>
  <c r="L1079" i="77" s="1"/>
  <c r="K1075" i="77"/>
  <c r="L1075" i="77" s="1"/>
  <c r="K1071" i="77"/>
  <c r="L1071" i="77" s="1"/>
  <c r="K1067" i="77"/>
  <c r="L1067" i="77" s="1"/>
  <c r="K1063" i="77"/>
  <c r="L1063" i="77" s="1"/>
  <c r="K1059" i="77"/>
  <c r="L1059" i="77" s="1"/>
  <c r="K1055" i="77"/>
  <c r="L1055" i="77" s="1"/>
  <c r="K1051" i="77"/>
  <c r="L1051" i="77" s="1"/>
  <c r="K1047" i="77"/>
  <c r="L1047" i="77" s="1"/>
  <c r="K1043" i="77"/>
  <c r="L1043" i="77" s="1"/>
  <c r="K1039" i="77"/>
  <c r="L1039" i="77" s="1"/>
  <c r="K1035" i="77"/>
  <c r="L1035" i="77" s="1"/>
  <c r="K1031" i="77"/>
  <c r="L1031" i="77" s="1"/>
  <c r="K1027" i="77"/>
  <c r="L1027" i="77" s="1"/>
  <c r="K1023" i="77"/>
  <c r="L1023" i="77" s="1"/>
  <c r="K1019" i="77"/>
  <c r="L1019" i="77" s="1"/>
  <c r="K1015" i="77"/>
  <c r="L1015" i="77" s="1"/>
  <c r="K1011" i="77"/>
  <c r="L1011" i="77" s="1"/>
  <c r="K1007" i="77"/>
  <c r="L1007" i="77" s="1"/>
  <c r="K1003" i="77"/>
  <c r="L1003" i="77" s="1"/>
  <c r="K999" i="77"/>
  <c r="L999" i="77" s="1"/>
  <c r="K995" i="77"/>
  <c r="L995" i="77" s="1"/>
  <c r="K991" i="77"/>
  <c r="L991" i="77" s="1"/>
  <c r="K987" i="77"/>
  <c r="L987" i="77" s="1"/>
  <c r="K983" i="77"/>
  <c r="L983" i="77" s="1"/>
  <c r="K979" i="77"/>
  <c r="L979" i="77" s="1"/>
  <c r="K975" i="77"/>
  <c r="L975" i="77" s="1"/>
  <c r="K971" i="77"/>
  <c r="L971" i="77" s="1"/>
  <c r="K967" i="77"/>
  <c r="L967" i="77" s="1"/>
  <c r="K963" i="77"/>
  <c r="L963" i="77" s="1"/>
  <c r="K959" i="77"/>
  <c r="L959" i="77" s="1"/>
  <c r="K955" i="77"/>
  <c r="L955" i="77" s="1"/>
  <c r="K951" i="77"/>
  <c r="L951" i="77" s="1"/>
  <c r="K947" i="77"/>
  <c r="L947" i="77" s="1"/>
  <c r="K943" i="77"/>
  <c r="L943" i="77" s="1"/>
  <c r="K939" i="77"/>
  <c r="L939" i="77" s="1"/>
  <c r="K935" i="77"/>
  <c r="L935" i="77" s="1"/>
  <c r="K931" i="77"/>
  <c r="L931" i="77" s="1"/>
  <c r="K927" i="77"/>
  <c r="L927" i="77" s="1"/>
  <c r="K923" i="77"/>
  <c r="L923" i="77" s="1"/>
  <c r="K919" i="77"/>
  <c r="L919" i="77" s="1"/>
  <c r="K915" i="77"/>
  <c r="L915" i="77" s="1"/>
  <c r="K911" i="77"/>
  <c r="L911" i="77" s="1"/>
  <c r="K907" i="77"/>
  <c r="L907" i="77" s="1"/>
  <c r="K903" i="77"/>
  <c r="L903" i="77" s="1"/>
  <c r="K899" i="77"/>
  <c r="L899" i="77" s="1"/>
  <c r="K895" i="77"/>
  <c r="L895" i="77" s="1"/>
  <c r="K891" i="77"/>
  <c r="L891" i="77" s="1"/>
  <c r="K887" i="77"/>
  <c r="L887" i="77" s="1"/>
  <c r="K883" i="77"/>
  <c r="L883" i="77" s="1"/>
  <c r="K879" i="77"/>
  <c r="L879" i="77" s="1"/>
  <c r="K875" i="77"/>
  <c r="L875" i="77" s="1"/>
  <c r="K871" i="77"/>
  <c r="L871" i="77" s="1"/>
  <c r="K867" i="77"/>
  <c r="L867" i="77" s="1"/>
  <c r="K863" i="77"/>
  <c r="L863" i="77" s="1"/>
  <c r="K859" i="77"/>
  <c r="L859" i="77" s="1"/>
  <c r="K855" i="77"/>
  <c r="L855" i="77" s="1"/>
  <c r="K851" i="77"/>
  <c r="L851" i="77" s="1"/>
  <c r="K847" i="77"/>
  <c r="L847" i="77" s="1"/>
  <c r="K843" i="77"/>
  <c r="L843" i="77" s="1"/>
  <c r="K839" i="77"/>
  <c r="L839" i="77" s="1"/>
  <c r="K835" i="77"/>
  <c r="L835" i="77" s="1"/>
  <c r="K831" i="77"/>
  <c r="L831" i="77" s="1"/>
  <c r="K827" i="77"/>
  <c r="L827" i="77" s="1"/>
  <c r="K823" i="77"/>
  <c r="L823" i="77" s="1"/>
  <c r="K819" i="77"/>
  <c r="L819" i="77" s="1"/>
  <c r="K815" i="77"/>
  <c r="L815" i="77" s="1"/>
  <c r="K811" i="77"/>
  <c r="L811" i="77" s="1"/>
  <c r="K807" i="77"/>
  <c r="L807" i="77" s="1"/>
  <c r="K803" i="77"/>
  <c r="L803" i="77" s="1"/>
  <c r="K799" i="77"/>
  <c r="L799" i="77" s="1"/>
  <c r="K795" i="77"/>
  <c r="L795" i="77" s="1"/>
  <c r="K791" i="77"/>
  <c r="L791" i="77" s="1"/>
  <c r="K787" i="77"/>
  <c r="L787" i="77" s="1"/>
  <c r="K783" i="77"/>
  <c r="L783" i="77" s="1"/>
  <c r="K779" i="77"/>
  <c r="L779" i="77" s="1"/>
  <c r="K775" i="77"/>
  <c r="L775" i="77" s="1"/>
  <c r="K771" i="77"/>
  <c r="L771" i="77" s="1"/>
  <c r="K767" i="77"/>
  <c r="L767" i="77" s="1"/>
  <c r="K763" i="77"/>
  <c r="L763" i="77" s="1"/>
  <c r="K759" i="77"/>
  <c r="L759" i="77" s="1"/>
  <c r="K755" i="77"/>
  <c r="L755" i="77" s="1"/>
  <c r="K751" i="77"/>
  <c r="L751" i="77" s="1"/>
  <c r="K747" i="77"/>
  <c r="L747" i="77" s="1"/>
  <c r="K743" i="77"/>
  <c r="L743" i="77" s="1"/>
  <c r="K739" i="77"/>
  <c r="L739" i="77" s="1"/>
  <c r="K735" i="77"/>
  <c r="L735" i="77" s="1"/>
  <c r="K731" i="77"/>
  <c r="L731" i="77" s="1"/>
  <c r="K727" i="77"/>
  <c r="L727" i="77" s="1"/>
  <c r="K723" i="77"/>
  <c r="L723" i="77" s="1"/>
  <c r="K719" i="77"/>
  <c r="L719" i="77" s="1"/>
  <c r="K715" i="77"/>
  <c r="L715" i="77" s="1"/>
  <c r="K711" i="77"/>
  <c r="L711" i="77" s="1"/>
  <c r="K707" i="77"/>
  <c r="L707" i="77" s="1"/>
  <c r="K703" i="77"/>
  <c r="L703" i="77" s="1"/>
  <c r="K699" i="77"/>
  <c r="L699" i="77" s="1"/>
  <c r="K695" i="77"/>
  <c r="L695" i="77" s="1"/>
  <c r="K691" i="77"/>
  <c r="L691" i="77" s="1"/>
  <c r="K687" i="77"/>
  <c r="L687" i="77" s="1"/>
  <c r="K683" i="77"/>
  <c r="L683" i="77" s="1"/>
  <c r="K679" i="77"/>
  <c r="L679" i="77" s="1"/>
  <c r="K675" i="77"/>
  <c r="L675" i="77" s="1"/>
  <c r="K671" i="77"/>
  <c r="L671" i="77" s="1"/>
  <c r="K667" i="77"/>
  <c r="L667" i="77" s="1"/>
  <c r="K663" i="77"/>
  <c r="L663" i="77" s="1"/>
  <c r="K659" i="77"/>
  <c r="L659" i="77" s="1"/>
  <c r="K655" i="77"/>
  <c r="L655" i="77" s="1"/>
  <c r="K651" i="77"/>
  <c r="L651" i="77" s="1"/>
  <c r="K647" i="77"/>
  <c r="L647" i="77" s="1"/>
  <c r="K643" i="77"/>
  <c r="L643" i="77" s="1"/>
  <c r="K639" i="77"/>
  <c r="L639" i="77" s="1"/>
  <c r="K635" i="77"/>
  <c r="L635" i="77" s="1"/>
  <c r="K631" i="77"/>
  <c r="L631" i="77" s="1"/>
  <c r="K627" i="77"/>
  <c r="L627" i="77" s="1"/>
  <c r="K623" i="77"/>
  <c r="L623" i="77" s="1"/>
  <c r="K619" i="77"/>
  <c r="L619" i="77" s="1"/>
  <c r="K615" i="77"/>
  <c r="L615" i="77" s="1"/>
  <c r="K611" i="77"/>
  <c r="L611" i="77" s="1"/>
  <c r="K607" i="77"/>
  <c r="L607" i="77" s="1"/>
  <c r="K603" i="77"/>
  <c r="L603" i="77" s="1"/>
  <c r="K599" i="77"/>
  <c r="L599" i="77" s="1"/>
  <c r="K595" i="77"/>
  <c r="L595" i="77" s="1"/>
  <c r="K591" i="77"/>
  <c r="L591" i="77" s="1"/>
  <c r="K587" i="77"/>
  <c r="L587" i="77" s="1"/>
  <c r="K583" i="77"/>
  <c r="L583" i="77" s="1"/>
  <c r="K579" i="77"/>
  <c r="L579" i="77" s="1"/>
  <c r="K575" i="77"/>
  <c r="L575" i="77" s="1"/>
  <c r="K571" i="77"/>
  <c r="L571" i="77" s="1"/>
  <c r="K567" i="77"/>
  <c r="L567" i="77" s="1"/>
  <c r="K563" i="77"/>
  <c r="L563" i="77" s="1"/>
  <c r="K559" i="77"/>
  <c r="L559" i="77" s="1"/>
  <c r="K555" i="77"/>
  <c r="L555" i="77" s="1"/>
  <c r="K551" i="77"/>
  <c r="L551" i="77" s="1"/>
  <c r="K547" i="77"/>
  <c r="L547" i="77" s="1"/>
  <c r="K543" i="77"/>
  <c r="L543" i="77" s="1"/>
  <c r="K539" i="77"/>
  <c r="L539" i="77" s="1"/>
  <c r="K535" i="77"/>
  <c r="L535" i="77" s="1"/>
  <c r="K531" i="77"/>
  <c r="L531" i="77" s="1"/>
  <c r="K527" i="77"/>
  <c r="L527" i="77" s="1"/>
  <c r="K523" i="77"/>
  <c r="L523" i="77" s="1"/>
  <c r="K519" i="77"/>
  <c r="L519" i="77" s="1"/>
  <c r="K515" i="77"/>
  <c r="L515" i="77" s="1"/>
  <c r="K511" i="77"/>
  <c r="L511" i="77" s="1"/>
  <c r="K507" i="77"/>
  <c r="L507" i="77" s="1"/>
  <c r="K503" i="77"/>
  <c r="L503" i="77" s="1"/>
  <c r="K499" i="77"/>
  <c r="L499" i="77" s="1"/>
  <c r="K495" i="77"/>
  <c r="L495" i="77" s="1"/>
  <c r="K491" i="77"/>
  <c r="L491" i="77" s="1"/>
  <c r="K487" i="77"/>
  <c r="L487" i="77" s="1"/>
  <c r="K483" i="77"/>
  <c r="L483" i="77" s="1"/>
  <c r="K479" i="77"/>
  <c r="L479" i="77" s="1"/>
  <c r="K475" i="77"/>
  <c r="L475" i="77" s="1"/>
  <c r="K471" i="77"/>
  <c r="L471" i="77" s="1"/>
  <c r="K467" i="77"/>
  <c r="L467" i="77" s="1"/>
  <c r="K463" i="77"/>
  <c r="L463" i="77" s="1"/>
  <c r="K459" i="77"/>
  <c r="L459" i="77" s="1"/>
  <c r="K455" i="77"/>
  <c r="L455" i="77" s="1"/>
  <c r="K1471" i="77"/>
  <c r="L1471" i="77" s="1"/>
  <c r="K1467" i="77"/>
  <c r="L1467" i="77" s="1"/>
  <c r="K1463" i="77"/>
  <c r="L1463" i="77" s="1"/>
  <c r="K1459" i="77"/>
  <c r="L1459" i="77" s="1"/>
  <c r="K1455" i="77"/>
  <c r="L1455" i="77" s="1"/>
  <c r="K1245" i="77"/>
  <c r="L1245" i="77" s="1"/>
  <c r="K1239" i="77"/>
  <c r="L1239" i="77" s="1"/>
  <c r="K1229" i="77"/>
  <c r="L1229" i="77" s="1"/>
  <c r="K1225" i="77"/>
  <c r="L1225" i="77" s="1"/>
  <c r="K1221" i="77"/>
  <c r="L1221" i="77" s="1"/>
  <c r="K1217" i="77"/>
  <c r="L1217" i="77" s="1"/>
  <c r="K1213" i="77"/>
  <c r="L1213" i="77" s="1"/>
  <c r="K1209" i="77"/>
  <c r="L1209" i="77" s="1"/>
  <c r="K1205" i="77"/>
  <c r="L1205" i="77" s="1"/>
  <c r="K1201" i="77"/>
  <c r="L1201" i="77" s="1"/>
  <c r="K1197" i="77"/>
  <c r="L1197" i="77" s="1"/>
  <c r="K1193" i="77"/>
  <c r="L1193" i="77" s="1"/>
  <c r="K1189" i="77"/>
  <c r="L1189" i="77" s="1"/>
  <c r="K1185" i="77"/>
  <c r="L1185" i="77" s="1"/>
  <c r="K1181" i="77"/>
  <c r="L1181" i="77" s="1"/>
  <c r="K1177" i="77"/>
  <c r="L1177" i="77" s="1"/>
  <c r="K1173" i="77"/>
  <c r="L1173" i="77" s="1"/>
  <c r="K1169" i="77"/>
  <c r="L1169" i="77" s="1"/>
  <c r="K1165" i="77"/>
  <c r="L1165" i="77" s="1"/>
  <c r="K1161" i="77"/>
  <c r="L1161" i="77" s="1"/>
  <c r="K1157" i="77"/>
  <c r="L1157" i="77" s="1"/>
  <c r="K1153" i="77"/>
  <c r="L1153" i="77" s="1"/>
  <c r="K1149" i="77"/>
  <c r="L1149" i="77" s="1"/>
  <c r="K1145" i="77"/>
  <c r="L1145" i="77" s="1"/>
  <c r="K1141" i="77"/>
  <c r="L1141" i="77" s="1"/>
  <c r="K1137" i="77"/>
  <c r="L1137" i="77" s="1"/>
  <c r="K1133" i="77"/>
  <c r="L1133" i="77" s="1"/>
  <c r="K1129" i="77"/>
  <c r="L1129" i="77" s="1"/>
  <c r="K1125" i="77"/>
  <c r="L1125" i="77" s="1"/>
  <c r="K1121" i="77"/>
  <c r="L1121" i="77" s="1"/>
  <c r="K1117" i="77"/>
  <c r="L1117" i="77" s="1"/>
  <c r="K1113" i="77"/>
  <c r="L1113" i="77" s="1"/>
  <c r="K1109" i="77"/>
  <c r="L1109" i="77" s="1"/>
  <c r="K1105" i="77"/>
  <c r="L1105" i="77" s="1"/>
  <c r="K1101" i="77"/>
  <c r="L1101" i="77" s="1"/>
  <c r="K1097" i="77"/>
  <c r="L1097" i="77" s="1"/>
  <c r="K1093" i="77"/>
  <c r="L1093" i="77" s="1"/>
  <c r="K1089" i="77"/>
  <c r="L1089" i="77" s="1"/>
  <c r="K1085" i="77"/>
  <c r="L1085" i="77" s="1"/>
  <c r="K1081" i="77"/>
  <c r="L1081" i="77" s="1"/>
  <c r="K1077" i="77"/>
  <c r="L1077" i="77" s="1"/>
  <c r="K1073" i="77"/>
  <c r="L1073" i="77" s="1"/>
  <c r="K1069" i="77"/>
  <c r="L1069" i="77" s="1"/>
  <c r="K1065" i="77"/>
  <c r="L1065" i="77" s="1"/>
  <c r="K1061" i="77"/>
  <c r="L1061" i="77" s="1"/>
  <c r="K1057" i="77"/>
  <c r="L1057" i="77" s="1"/>
  <c r="K1053" i="77"/>
  <c r="L1053" i="77" s="1"/>
  <c r="K1049" i="77"/>
  <c r="L1049" i="77" s="1"/>
  <c r="K1045" i="77"/>
  <c r="L1045" i="77" s="1"/>
  <c r="K1041" i="77"/>
  <c r="L1041" i="77" s="1"/>
  <c r="K1037" i="77"/>
  <c r="L1037" i="77" s="1"/>
  <c r="K1033" i="77"/>
  <c r="L1033" i="77" s="1"/>
  <c r="K1029" i="77"/>
  <c r="L1029" i="77" s="1"/>
  <c r="K1025" i="77"/>
  <c r="L1025" i="77" s="1"/>
  <c r="K1021" i="77"/>
  <c r="L1021" i="77" s="1"/>
  <c r="K1017" i="77"/>
  <c r="L1017" i="77" s="1"/>
  <c r="K1013" i="77"/>
  <c r="L1013" i="77" s="1"/>
  <c r="K1009" i="77"/>
  <c r="L1009" i="77" s="1"/>
  <c r="K1005" i="77"/>
  <c r="L1005" i="77" s="1"/>
  <c r="K1001" i="77"/>
  <c r="L1001" i="77" s="1"/>
  <c r="K997" i="77"/>
  <c r="L997" i="77" s="1"/>
  <c r="K993" i="77"/>
  <c r="L993" i="77" s="1"/>
  <c r="K989" i="77"/>
  <c r="L989" i="77" s="1"/>
  <c r="K985" i="77"/>
  <c r="L985" i="77" s="1"/>
  <c r="K981" i="77"/>
  <c r="L981" i="77" s="1"/>
  <c r="K977" i="77"/>
  <c r="L977" i="77" s="1"/>
  <c r="K973" i="77"/>
  <c r="L973" i="77" s="1"/>
  <c r="K969" i="77"/>
  <c r="L969" i="77" s="1"/>
  <c r="K965" i="77"/>
  <c r="L965" i="77" s="1"/>
  <c r="K961" i="77"/>
  <c r="L961" i="77" s="1"/>
  <c r="K957" i="77"/>
  <c r="L957" i="77" s="1"/>
  <c r="K953" i="77"/>
  <c r="L953" i="77" s="1"/>
  <c r="K949" i="77"/>
  <c r="L949" i="77" s="1"/>
  <c r="K945" i="77"/>
  <c r="L945" i="77" s="1"/>
  <c r="K941" i="77"/>
  <c r="L941" i="77" s="1"/>
  <c r="K937" i="77"/>
  <c r="L937" i="77" s="1"/>
  <c r="K933" i="77"/>
  <c r="L933" i="77" s="1"/>
  <c r="K929" i="77"/>
  <c r="L929" i="77" s="1"/>
  <c r="K925" i="77"/>
  <c r="L925" i="77" s="1"/>
  <c r="K921" i="77"/>
  <c r="L921" i="77" s="1"/>
  <c r="K917" i="77"/>
  <c r="L917" i="77" s="1"/>
  <c r="K913" i="77"/>
  <c r="L913" i="77" s="1"/>
  <c r="K909" i="77"/>
  <c r="L909" i="77" s="1"/>
  <c r="K905" i="77"/>
  <c r="L905" i="77" s="1"/>
  <c r="K901" i="77"/>
  <c r="L901" i="77" s="1"/>
  <c r="K897" i="77"/>
  <c r="L897" i="77" s="1"/>
  <c r="K893" i="77"/>
  <c r="L893" i="77" s="1"/>
  <c r="K889" i="77"/>
  <c r="L889" i="77" s="1"/>
  <c r="K885" i="77"/>
  <c r="L885" i="77" s="1"/>
  <c r="K881" i="77"/>
  <c r="L881" i="77" s="1"/>
  <c r="K877" i="77"/>
  <c r="L877" i="77" s="1"/>
  <c r="K873" i="77"/>
  <c r="L873" i="77" s="1"/>
  <c r="K869" i="77"/>
  <c r="L869" i="77" s="1"/>
  <c r="K865" i="77"/>
  <c r="L865" i="77" s="1"/>
  <c r="K861" i="77"/>
  <c r="L861" i="77" s="1"/>
  <c r="K857" i="77"/>
  <c r="L857" i="77" s="1"/>
  <c r="K853" i="77"/>
  <c r="L853" i="77" s="1"/>
  <c r="K849" i="77"/>
  <c r="L849" i="77" s="1"/>
  <c r="K1249" i="77"/>
  <c r="L1249" i="77" s="1"/>
  <c r="K845" i="77"/>
  <c r="L845" i="77" s="1"/>
  <c r="K829" i="77"/>
  <c r="L829" i="77" s="1"/>
  <c r="K813" i="77"/>
  <c r="L813" i="77" s="1"/>
  <c r="K797" i="77"/>
  <c r="L797" i="77" s="1"/>
  <c r="K781" i="77"/>
  <c r="L781" i="77" s="1"/>
  <c r="K765" i="77"/>
  <c r="L765" i="77" s="1"/>
  <c r="K749" i="77"/>
  <c r="L749" i="77" s="1"/>
  <c r="K733" i="77"/>
  <c r="L733" i="77" s="1"/>
  <c r="K717" i="77"/>
  <c r="L717" i="77" s="1"/>
  <c r="K701" i="77"/>
  <c r="L701" i="77" s="1"/>
  <c r="K685" i="77"/>
  <c r="L685" i="77" s="1"/>
  <c r="K669" i="77"/>
  <c r="L669" i="77" s="1"/>
  <c r="K653" i="77"/>
  <c r="L653" i="77" s="1"/>
  <c r="K637" i="77"/>
  <c r="L637" i="77" s="1"/>
  <c r="K621" i="77"/>
  <c r="L621" i="77" s="1"/>
  <c r="K605" i="77"/>
  <c r="L605" i="77" s="1"/>
  <c r="K589" i="77"/>
  <c r="L589" i="77" s="1"/>
  <c r="K573" i="77"/>
  <c r="L573" i="77" s="1"/>
  <c r="K557" i="77"/>
  <c r="L557" i="77" s="1"/>
  <c r="K541" i="77"/>
  <c r="L541" i="77" s="1"/>
  <c r="K525" i="77"/>
  <c r="L525" i="77" s="1"/>
  <c r="K509" i="77"/>
  <c r="L509" i="77" s="1"/>
  <c r="K493" i="77"/>
  <c r="L493" i="77" s="1"/>
  <c r="K477" i="77"/>
  <c r="L477" i="77" s="1"/>
  <c r="K461" i="77"/>
  <c r="L461" i="77" s="1"/>
  <c r="K1465" i="77"/>
  <c r="L1465" i="77" s="1"/>
  <c r="K1495" i="77"/>
  <c r="L1495" i="77" s="1"/>
  <c r="K1503" i="77"/>
  <c r="L1503" i="77" s="1"/>
  <c r="L1535" i="77"/>
  <c r="K1561" i="77"/>
  <c r="L1561" i="77" s="1"/>
  <c r="K1709" i="77"/>
  <c r="L1709" i="77" s="1"/>
  <c r="K1713" i="77"/>
  <c r="L1713" i="77" s="1"/>
  <c r="K1717" i="77"/>
  <c r="L1717" i="77" s="1"/>
  <c r="AA91" i="76"/>
  <c r="AI99" i="76"/>
  <c r="K437" i="77"/>
  <c r="L437" i="77" s="1"/>
  <c r="K441" i="77"/>
  <c r="L441" i="77" s="1"/>
  <c r="K445" i="77"/>
  <c r="L445" i="77" s="1"/>
  <c r="K449" i="77"/>
  <c r="L449" i="77" s="1"/>
  <c r="K453" i="77"/>
  <c r="L453" i="77" s="1"/>
  <c r="D51" i="76"/>
  <c r="H51" i="76"/>
  <c r="K1512" i="77"/>
  <c r="L1512" i="77" s="1"/>
  <c r="K1524" i="77"/>
  <c r="L1524" i="77" s="1"/>
  <c r="K1474" i="77"/>
  <c r="L1474" i="77" s="1"/>
  <c r="K1478" i="77"/>
  <c r="L1478" i="77" s="1"/>
  <c r="K1482" i="77"/>
  <c r="L1482" i="77" s="1"/>
  <c r="K1486" i="77"/>
  <c r="L1486" i="77" s="1"/>
  <c r="K1562" i="77"/>
  <c r="L1562" i="77" s="1"/>
  <c r="K1469" i="77"/>
  <c r="L1469" i="77" s="1"/>
  <c r="K457" i="77"/>
  <c r="L457" i="77" s="1"/>
  <c r="K485" i="77"/>
  <c r="L485" i="77" s="1"/>
  <c r="K513" i="77"/>
  <c r="L513" i="77" s="1"/>
  <c r="K521" i="77"/>
  <c r="L521" i="77" s="1"/>
  <c r="K549" i="77"/>
  <c r="L549" i="77" s="1"/>
  <c r="K577" i="77"/>
  <c r="L577" i="77" s="1"/>
  <c r="K585" i="77"/>
  <c r="L585" i="77" s="1"/>
  <c r="K613" i="77"/>
  <c r="L613" i="77" s="1"/>
  <c r="K641" i="77"/>
  <c r="L641" i="77" s="1"/>
  <c r="K649" i="77"/>
  <c r="L649" i="77" s="1"/>
  <c r="K677" i="77"/>
  <c r="L677" i="77" s="1"/>
  <c r="K705" i="77"/>
  <c r="L705" i="77" s="1"/>
  <c r="K713" i="77"/>
  <c r="L713" i="77" s="1"/>
  <c r="K741" i="77"/>
  <c r="L741" i="77" s="1"/>
  <c r="K769" i="77"/>
  <c r="L769" i="77" s="1"/>
  <c r="K777" i="77"/>
  <c r="L777" i="77" s="1"/>
  <c r="K805" i="77"/>
  <c r="L805" i="77" s="1"/>
  <c r="K833" i="77"/>
  <c r="L833" i="77" s="1"/>
  <c r="K841" i="77"/>
  <c r="L841" i="77" s="1"/>
  <c r="K1233" i="77"/>
  <c r="L1233" i="77" s="1"/>
  <c r="K1499" i="77"/>
  <c r="L1499" i="77" s="1"/>
  <c r="K1507" i="77"/>
  <c r="L1507" i="77" s="1"/>
  <c r="K1481" i="77"/>
  <c r="L1481" i="77" s="1"/>
  <c r="K1489" i="77"/>
  <c r="L1489" i="77" s="1"/>
  <c r="K1493" i="77"/>
  <c r="L1493" i="77" s="1"/>
  <c r="K1497" i="77"/>
  <c r="L1497" i="77" s="1"/>
  <c r="K1501" i="77"/>
  <c r="L1501" i="77" s="1"/>
  <c r="K1505" i="77"/>
  <c r="L1505" i="77" s="1"/>
  <c r="K1509" i="77"/>
  <c r="L1509" i="77" s="1"/>
  <c r="K1517" i="77"/>
  <c r="L1517" i="77" s="1"/>
  <c r="K1521" i="77"/>
  <c r="L1521" i="77" s="1"/>
  <c r="K1529" i="77"/>
  <c r="L1529" i="77" s="1"/>
  <c r="K1533" i="77"/>
  <c r="L1533" i="77" s="1"/>
  <c r="K1491" i="77"/>
  <c r="L1491" i="77" s="1"/>
  <c r="K1711" i="77"/>
  <c r="L1711" i="77" s="1"/>
  <c r="K1715" i="77"/>
  <c r="L1715" i="77" s="1"/>
  <c r="K1457" i="77"/>
  <c r="L1457" i="77" s="1"/>
  <c r="K465" i="77"/>
  <c r="L465" i="77" s="1"/>
  <c r="K473" i="77"/>
  <c r="L473" i="77" s="1"/>
  <c r="K501" i="77"/>
  <c r="L501" i="77" s="1"/>
  <c r="K529" i="77"/>
  <c r="L529" i="77" s="1"/>
  <c r="K537" i="77"/>
  <c r="L537" i="77" s="1"/>
  <c r="K565" i="77"/>
  <c r="L565" i="77" s="1"/>
  <c r="K593" i="77"/>
  <c r="L593" i="77" s="1"/>
  <c r="K601" i="77"/>
  <c r="L601" i="77" s="1"/>
  <c r="K629" i="77"/>
  <c r="L629" i="77" s="1"/>
  <c r="K657" i="77"/>
  <c r="L657" i="77" s="1"/>
  <c r="K665" i="77"/>
  <c r="L665" i="77" s="1"/>
  <c r="K693" i="77"/>
  <c r="L693" i="77" s="1"/>
  <c r="K721" i="77"/>
  <c r="L721" i="77" s="1"/>
  <c r="K729" i="77"/>
  <c r="L729" i="77" s="1"/>
  <c r="K757" i="77"/>
  <c r="L757" i="77" s="1"/>
  <c r="K785" i="77"/>
  <c r="L785" i="77" s="1"/>
  <c r="K793" i="77"/>
  <c r="L793" i="77" s="1"/>
  <c r="K821" i="77"/>
  <c r="L821" i="77" s="1"/>
  <c r="K1235" i="77"/>
  <c r="L1235" i="77" s="1"/>
  <c r="K1251" i="77"/>
  <c r="L1251" i="77" s="1"/>
  <c r="E150" i="76"/>
  <c r="E160" i="76"/>
  <c r="AA119" i="76"/>
  <c r="AB98" i="76"/>
  <c r="AC98" i="76"/>
  <c r="AD127" i="76"/>
  <c r="AF98" i="76"/>
  <c r="Z98" i="76"/>
  <c r="AH121" i="76"/>
  <c r="AB90" i="76"/>
  <c r="AD90" i="76"/>
  <c r="AG148" i="76"/>
  <c r="AC90" i="76"/>
  <c r="AF90" i="76"/>
  <c r="Z90" i="76"/>
  <c r="AA92" i="76"/>
  <c r="AI121" i="76"/>
  <c r="AC150" i="76"/>
  <c r="AD92" i="76"/>
  <c r="AC92" i="76"/>
  <c r="AB121" i="76"/>
  <c r="AH92" i="76"/>
  <c r="Z92" i="76"/>
  <c r="AE92" i="76"/>
  <c r="AI92" i="76"/>
  <c r="AH98" i="76"/>
  <c r="AG92" i="76"/>
  <c r="AE151" i="76"/>
  <c r="Z151" i="76"/>
  <c r="AD151" i="76"/>
  <c r="AA151" i="76"/>
  <c r="AG122" i="76"/>
  <c r="Z93" i="76"/>
  <c r="AH151" i="76"/>
  <c r="AD122" i="76"/>
  <c r="AG151" i="76"/>
  <c r="AC122" i="76"/>
  <c r="AH122" i="76"/>
  <c r="AB93" i="76"/>
  <c r="Z122" i="76"/>
  <c r="AI93" i="76"/>
  <c r="AA93" i="76"/>
  <c r="AF93" i="76"/>
  <c r="AD93" i="76"/>
  <c r="AH93" i="76"/>
  <c r="AG95" i="76"/>
  <c r="AD143" i="76"/>
  <c r="AI143" i="76"/>
  <c r="AA143" i="76"/>
  <c r="AE143" i="76"/>
  <c r="Z85" i="76"/>
  <c r="Z143" i="76"/>
  <c r="AH143" i="76"/>
  <c r="AG114" i="76"/>
  <c r="AB85" i="76"/>
  <c r="AD114" i="76"/>
  <c r="AI85" i="76"/>
  <c r="AA85" i="76"/>
  <c r="AC114" i="76"/>
  <c r="AF85" i="76"/>
  <c r="AH114" i="76"/>
  <c r="Z114" i="76"/>
  <c r="AD85" i="76"/>
  <c r="AH85" i="76"/>
  <c r="AG87" i="76"/>
  <c r="Z153" i="76"/>
  <c r="AD98" i="76"/>
  <c r="AE100" i="76"/>
  <c r="AI100" i="76"/>
  <c r="AG100" i="76"/>
  <c r="AG159" i="76"/>
  <c r="AF159" i="76"/>
  <c r="AG130" i="76"/>
  <c r="AC159" i="76"/>
  <c r="AF130" i="76"/>
  <c r="Z101" i="76"/>
  <c r="AB159" i="76"/>
  <c r="AC130" i="76"/>
  <c r="AB130" i="76"/>
  <c r="AD101" i="76"/>
  <c r="AH101" i="76"/>
  <c r="AE101" i="76"/>
  <c r="AG103" i="76"/>
  <c r="AB103" i="76"/>
  <c r="AF106" i="76"/>
  <c r="Z106" i="76"/>
  <c r="AH106" i="76"/>
  <c r="AA108" i="76"/>
  <c r="AE137" i="76"/>
  <c r="AE166" i="76"/>
  <c r="AE108" i="76"/>
  <c r="AI108" i="76"/>
  <c r="AG108" i="76"/>
  <c r="AG167" i="76"/>
  <c r="AF167" i="76"/>
  <c r="AC167" i="76"/>
  <c r="AB167" i="76"/>
  <c r="AG138" i="76"/>
  <c r="AF138" i="76"/>
  <c r="AB138" i="76"/>
  <c r="Z109" i="76"/>
  <c r="AD109" i="76"/>
  <c r="AH109" i="76"/>
  <c r="AE109" i="76"/>
  <c r="AB114" i="76"/>
  <c r="AF114" i="76"/>
  <c r="AC116" i="76"/>
  <c r="AH118" i="76"/>
  <c r="AF118" i="76"/>
  <c r="Z119" i="76"/>
  <c r="AD119" i="76"/>
  <c r="AH119" i="76"/>
  <c r="AD126" i="76"/>
  <c r="Z134" i="76"/>
  <c r="AD134" i="76"/>
  <c r="AH134" i="76"/>
  <c r="AD137" i="76"/>
  <c r="AC138" i="76"/>
  <c r="AB145" i="76"/>
  <c r="AF145" i="76"/>
  <c r="AG150" i="76"/>
  <c r="AI151" i="76"/>
  <c r="AB153" i="76"/>
  <c r="AF153" i="76"/>
  <c r="AE157" i="76"/>
  <c r="AI157" i="76"/>
  <c r="AA163" i="76"/>
  <c r="AE163" i="76"/>
  <c r="AI163" i="76"/>
  <c r="AA86" i="76"/>
  <c r="AC144" i="76"/>
  <c r="AE86" i="76"/>
  <c r="AI86" i="76"/>
  <c r="AG86" i="76"/>
  <c r="AE145" i="76"/>
  <c r="AD145" i="76"/>
  <c r="AI145" i="76"/>
  <c r="Z87" i="76"/>
  <c r="AH145" i="76"/>
  <c r="AA145" i="76"/>
  <c r="AD87" i="76"/>
  <c r="AH87" i="76"/>
  <c r="AE87" i="76"/>
  <c r="AG89" i="76"/>
  <c r="AB89" i="76"/>
  <c r="AB92" i="76"/>
  <c r="AF92" i="76"/>
  <c r="AA94" i="76"/>
  <c r="AI123" i="76"/>
  <c r="AA123" i="76"/>
  <c r="AE94" i="76"/>
  <c r="AI94" i="76"/>
  <c r="AG94" i="76"/>
  <c r="AE153" i="76"/>
  <c r="AD153" i="76"/>
  <c r="AH153" i="76"/>
  <c r="AA153" i="76"/>
  <c r="AH124" i="76"/>
  <c r="Z124" i="76"/>
  <c r="Z95" i="76"/>
  <c r="AG124" i="76"/>
  <c r="AI153" i="76"/>
  <c r="AD124" i="76"/>
  <c r="AD95" i="76"/>
  <c r="AH95" i="76"/>
  <c r="AE95" i="76"/>
  <c r="AG97" i="76"/>
  <c r="AB97" i="76"/>
  <c r="AB100" i="76"/>
  <c r="AF100" i="76"/>
  <c r="Z100" i="76"/>
  <c r="AH100" i="76"/>
  <c r="AF101" i="76"/>
  <c r="AA102" i="76"/>
  <c r="AE131" i="76"/>
  <c r="AE102" i="76"/>
  <c r="AI102" i="76"/>
  <c r="AG102" i="76"/>
  <c r="AB161" i="76"/>
  <c r="AG161" i="76"/>
  <c r="AF161" i="76"/>
  <c r="AC161" i="76"/>
  <c r="AB132" i="76"/>
  <c r="AG132" i="76"/>
  <c r="AC132" i="76"/>
  <c r="Z103" i="76"/>
  <c r="AD103" i="76"/>
  <c r="AH103" i="76"/>
  <c r="AE103" i="76"/>
  <c r="AG105" i="76"/>
  <c r="AB105" i="76"/>
  <c r="AC106" i="76"/>
  <c r="AB108" i="76"/>
  <c r="AF108" i="76"/>
  <c r="Z108" i="76"/>
  <c r="AH108" i="76"/>
  <c r="AF109" i="76"/>
  <c r="AA115" i="76"/>
  <c r="AI115" i="76"/>
  <c r="AD116" i="76"/>
  <c r="AG117" i="76"/>
  <c r="AB117" i="76"/>
  <c r="AG118" i="76"/>
  <c r="AF121" i="76"/>
  <c r="AC127" i="76"/>
  <c r="AG127" i="76"/>
  <c r="AF132" i="76"/>
  <c r="AE136" i="76"/>
  <c r="AI136" i="76"/>
  <c r="AE154" i="76"/>
  <c r="AI154" i="76"/>
  <c r="AB86" i="76"/>
  <c r="AF86" i="76"/>
  <c r="Z86" i="76"/>
  <c r="AH86" i="76"/>
  <c r="AF87" i="76"/>
  <c r="AA88" i="76"/>
  <c r="AG146" i="76"/>
  <c r="AE88" i="76"/>
  <c r="AI88" i="76"/>
  <c r="AG88" i="76"/>
  <c r="AH147" i="76"/>
  <c r="Z147" i="76"/>
  <c r="AE147" i="76"/>
  <c r="AA147" i="76"/>
  <c r="AD118" i="76"/>
  <c r="Z89" i="76"/>
  <c r="AC118" i="76"/>
  <c r="AI147" i="76"/>
  <c r="AD89" i="76"/>
  <c r="AH89" i="76"/>
  <c r="AE89" i="76"/>
  <c r="AI119" i="76"/>
  <c r="AG91" i="76"/>
  <c r="AB94" i="76"/>
  <c r="AF94" i="76"/>
  <c r="Z94" i="76"/>
  <c r="AH94" i="76"/>
  <c r="AF95" i="76"/>
  <c r="AA96" i="76"/>
  <c r="AF154" i="76"/>
  <c r="AB125" i="76"/>
  <c r="AE96" i="76"/>
  <c r="AI96" i="76"/>
  <c r="AG96" i="76"/>
  <c r="AC155" i="76"/>
  <c r="AB155" i="76"/>
  <c r="AF155" i="76"/>
  <c r="AG155" i="76"/>
  <c r="AC126" i="76"/>
  <c r="Z97" i="76"/>
  <c r="AH126" i="76"/>
  <c r="Z126" i="76"/>
  <c r="AG126" i="76"/>
  <c r="AD97" i="76"/>
  <c r="AH97" i="76"/>
  <c r="AE97" i="76"/>
  <c r="AC99" i="76"/>
  <c r="AG99" i="76"/>
  <c r="AC100" i="76"/>
  <c r="AA101" i="76"/>
  <c r="AI101" i="76"/>
  <c r="AB102" i="76"/>
  <c r="AF102" i="76"/>
  <c r="Z102" i="76"/>
  <c r="AH102" i="76"/>
  <c r="AF103" i="76"/>
  <c r="AA104" i="76"/>
  <c r="AI133" i="76"/>
  <c r="AE104" i="76"/>
  <c r="AI104" i="76"/>
  <c r="AG104" i="76"/>
  <c r="AC163" i="76"/>
  <c r="AB163" i="76"/>
  <c r="AG163" i="76"/>
  <c r="AC134" i="76"/>
  <c r="AF163" i="76"/>
  <c r="AB134" i="76"/>
  <c r="AG134" i="76"/>
  <c r="Z105" i="76"/>
  <c r="AF134" i="76"/>
  <c r="AD105" i="76"/>
  <c r="AH105" i="76"/>
  <c r="AE105" i="76"/>
  <c r="AD135" i="76"/>
  <c r="AC107" i="76"/>
  <c r="AG107" i="76"/>
  <c r="AC108" i="76"/>
  <c r="AA109" i="76"/>
  <c r="AI109" i="76"/>
  <c r="AC115" i="76"/>
  <c r="AG115" i="76"/>
  <c r="AB115" i="76"/>
  <c r="AA116" i="76"/>
  <c r="AE116" i="76"/>
  <c r="AI116" i="76"/>
  <c r="AG116" i="76"/>
  <c r="Z117" i="76"/>
  <c r="AD117" i="76"/>
  <c r="AH117" i="76"/>
  <c r="AE117" i="76"/>
  <c r="Z118" i="76"/>
  <c r="Z120" i="76"/>
  <c r="AD120" i="76"/>
  <c r="AH120" i="76"/>
  <c r="AB122" i="76"/>
  <c r="AF122" i="76"/>
  <c r="AB131" i="76"/>
  <c r="AF131" i="76"/>
  <c r="Z131" i="76"/>
  <c r="AD147" i="76"/>
  <c r="AC85" i="76"/>
  <c r="AG85" i="76"/>
  <c r="AC86" i="76"/>
  <c r="AA87" i="76"/>
  <c r="AI87" i="76"/>
  <c r="AB88" i="76"/>
  <c r="AF88" i="76"/>
  <c r="Z88" i="76"/>
  <c r="AH88" i="76"/>
  <c r="AF89" i="76"/>
  <c r="AA90" i="76"/>
  <c r="AB119" i="76"/>
  <c r="AE90" i="76"/>
  <c r="AI90" i="76"/>
  <c r="AG90" i="76"/>
  <c r="AI149" i="76"/>
  <c r="AA149" i="76"/>
  <c r="AH149" i="76"/>
  <c r="Z149" i="76"/>
  <c r="AE149" i="76"/>
  <c r="Z91" i="76"/>
  <c r="AD149" i="76"/>
  <c r="AC120" i="76"/>
  <c r="AD91" i="76"/>
  <c r="AH91" i="76"/>
  <c r="AE91" i="76"/>
  <c r="AE121" i="76"/>
  <c r="AC93" i="76"/>
  <c r="AG93" i="76"/>
  <c r="AC94" i="76"/>
  <c r="AA95" i="76"/>
  <c r="AI95" i="76"/>
  <c r="AB96" i="76"/>
  <c r="AF96" i="76"/>
  <c r="Z96" i="76"/>
  <c r="AH96" i="76"/>
  <c r="AF97" i="76"/>
  <c r="AA98" i="76"/>
  <c r="AI127" i="76"/>
  <c r="AE98" i="76"/>
  <c r="AI98" i="76"/>
  <c r="AG98" i="76"/>
  <c r="AF157" i="76"/>
  <c r="AC157" i="76"/>
  <c r="AG157" i="76"/>
  <c r="AB157" i="76"/>
  <c r="AF128" i="76"/>
  <c r="AC128" i="76"/>
  <c r="AB128" i="76"/>
  <c r="Z99" i="76"/>
  <c r="AD99" i="76"/>
  <c r="AH99" i="76"/>
  <c r="AE99" i="76"/>
  <c r="AD129" i="76"/>
  <c r="AD100" i="76"/>
  <c r="AC101" i="76"/>
  <c r="AG101" i="76"/>
  <c r="AB101" i="76"/>
  <c r="AC102" i="76"/>
  <c r="AA103" i="76"/>
  <c r="AI103" i="76"/>
  <c r="AF104" i="76"/>
  <c r="Z104" i="76"/>
  <c r="AH104" i="76"/>
  <c r="AF105" i="76"/>
  <c r="AA106" i="76"/>
  <c r="AA135" i="76"/>
  <c r="AE106" i="76"/>
  <c r="AI106" i="76"/>
  <c r="AG106" i="76"/>
  <c r="AF165" i="76"/>
  <c r="AC165" i="76"/>
  <c r="AB165" i="76"/>
  <c r="AF136" i="76"/>
  <c r="AC136" i="76"/>
  <c r="Z107" i="76"/>
  <c r="AG136" i="76"/>
  <c r="AB136" i="76"/>
  <c r="AD107" i="76"/>
  <c r="AH107" i="76"/>
  <c r="AE107" i="76"/>
  <c r="AD108" i="76"/>
  <c r="AC109" i="76"/>
  <c r="AG109" i="76"/>
  <c r="AB109" i="76"/>
  <c r="AA114" i="76"/>
  <c r="AE114" i="76"/>
  <c r="AI114" i="76"/>
  <c r="Z115" i="76"/>
  <c r="AD115" i="76"/>
  <c r="AH115" i="76"/>
  <c r="AE115" i="76"/>
  <c r="AB116" i="76"/>
  <c r="AF116" i="76"/>
  <c r="Z116" i="76"/>
  <c r="AH116" i="76"/>
  <c r="AF117" i="76"/>
  <c r="AB118" i="76"/>
  <c r="AC119" i="76"/>
  <c r="AG119" i="76"/>
  <c r="AF119" i="76"/>
  <c r="Z121" i="76"/>
  <c r="AD121" i="76"/>
  <c r="AF123" i="76"/>
  <c r="AC124" i="76"/>
  <c r="AA125" i="76"/>
  <c r="AG128" i="76"/>
  <c r="AF146" i="76"/>
  <c r="AC147" i="76"/>
  <c r="AG147" i="76"/>
  <c r="AG165" i="76"/>
  <c r="AC125" i="76"/>
  <c r="AG125" i="76"/>
  <c r="AA126" i="76"/>
  <c r="AE126" i="76"/>
  <c r="AI126" i="76"/>
  <c r="Z127" i="76"/>
  <c r="Z132" i="76"/>
  <c r="AD132" i="76"/>
  <c r="AH132" i="76"/>
  <c r="AA134" i="76"/>
  <c r="AE134" i="76"/>
  <c r="AI134" i="76"/>
  <c r="AC145" i="76"/>
  <c r="AG145" i="76"/>
  <c r="Z155" i="76"/>
  <c r="AD155" i="76"/>
  <c r="AH155" i="76"/>
  <c r="AA120" i="76"/>
  <c r="AE120" i="76"/>
  <c r="AI120" i="76"/>
  <c r="AC123" i="76"/>
  <c r="AG123" i="76"/>
  <c r="AA124" i="76"/>
  <c r="AE124" i="76"/>
  <c r="AI124" i="76"/>
  <c r="Z125" i="76"/>
  <c r="AD125" i="76"/>
  <c r="AH125" i="76"/>
  <c r="AB126" i="76"/>
  <c r="AF126" i="76"/>
  <c r="AE127" i="76"/>
  <c r="AA128" i="76"/>
  <c r="AE128" i="76"/>
  <c r="AI128" i="76"/>
  <c r="AB133" i="76"/>
  <c r="AF133" i="76"/>
  <c r="AC135" i="76"/>
  <c r="AG135" i="76"/>
  <c r="AB143" i="76"/>
  <c r="AF143" i="76"/>
  <c r="Z146" i="76"/>
  <c r="AD146" i="76"/>
  <c r="AH146" i="76"/>
  <c r="AA148" i="76"/>
  <c r="AE148" i="76"/>
  <c r="AI148" i="76"/>
  <c r="Z150" i="76"/>
  <c r="AD150" i="76"/>
  <c r="AH150" i="76"/>
  <c r="AC151" i="76"/>
  <c r="AB144" i="76"/>
  <c r="AG144" i="76"/>
  <c r="AC146" i="76"/>
  <c r="AB146" i="76"/>
  <c r="AF148" i="76"/>
  <c r="AC148" i="76"/>
  <c r="AF150" i="76"/>
  <c r="AA150" i="76"/>
  <c r="AB150" i="76"/>
  <c r="AI150" i="76"/>
  <c r="AB152" i="76"/>
  <c r="AG152" i="76"/>
  <c r="AF152" i="76"/>
  <c r="AC152" i="76"/>
  <c r="AC154" i="76"/>
  <c r="AB154" i="76"/>
  <c r="AG154" i="76"/>
  <c r="AH156" i="76"/>
  <c r="Z156" i="76"/>
  <c r="AE156" i="76"/>
  <c r="AD156" i="76"/>
  <c r="AA156" i="76"/>
  <c r="AH127" i="76"/>
  <c r="AI156" i="76"/>
  <c r="AI158" i="76"/>
  <c r="AA158" i="76"/>
  <c r="AH158" i="76"/>
  <c r="Z158" i="76"/>
  <c r="AE158" i="76"/>
  <c r="AI129" i="76"/>
  <c r="AA129" i="76"/>
  <c r="AH129" i="76"/>
  <c r="Z129" i="76"/>
  <c r="AD160" i="76"/>
  <c r="AI160" i="76"/>
  <c r="AA160" i="76"/>
  <c r="Z160" i="76"/>
  <c r="AH160" i="76"/>
  <c r="AD131" i="76"/>
  <c r="AE160" i="76"/>
  <c r="AI131" i="76"/>
  <c r="AA131" i="76"/>
  <c r="AE162" i="76"/>
  <c r="AD162" i="76"/>
  <c r="AH162" i="76"/>
  <c r="AA162" i="76"/>
  <c r="AE133" i="76"/>
  <c r="AI162" i="76"/>
  <c r="AD133" i="76"/>
  <c r="AH164" i="76"/>
  <c r="Z164" i="76"/>
  <c r="AE164" i="76"/>
  <c r="AI164" i="76"/>
  <c r="AD164" i="76"/>
  <c r="AH135" i="76"/>
  <c r="Z135" i="76"/>
  <c r="AA164" i="76"/>
  <c r="AE135" i="76"/>
  <c r="AI166" i="76"/>
  <c r="AA166" i="76"/>
  <c r="AH166" i="76"/>
  <c r="Z166" i="76"/>
  <c r="AD166" i="76"/>
  <c r="AI137" i="76"/>
  <c r="AA137" i="76"/>
  <c r="AH137" i="76"/>
  <c r="Z137" i="76"/>
  <c r="AA118" i="76"/>
  <c r="AE118" i="76"/>
  <c r="AI118" i="76"/>
  <c r="AE119" i="76"/>
  <c r="AC121" i="76"/>
  <c r="AG121" i="76"/>
  <c r="AA121" i="76"/>
  <c r="AA122" i="76"/>
  <c r="AE122" i="76"/>
  <c r="AI122" i="76"/>
  <c r="Z123" i="76"/>
  <c r="AD123" i="76"/>
  <c r="AH123" i="76"/>
  <c r="AE123" i="76"/>
  <c r="AB124" i="76"/>
  <c r="AF124" i="76"/>
  <c r="AF125" i="76"/>
  <c r="AA127" i="76"/>
  <c r="AE129" i="76"/>
  <c r="AC133" i="76"/>
  <c r="AG133" i="76"/>
  <c r="AA133" i="76"/>
  <c r="AI135" i="76"/>
  <c r="Z144" i="76"/>
  <c r="AD144" i="76"/>
  <c r="AH144" i="76"/>
  <c r="AA146" i="76"/>
  <c r="AE146" i="76"/>
  <c r="AI146" i="76"/>
  <c r="AB148" i="76"/>
  <c r="Z152" i="76"/>
  <c r="AD152" i="76"/>
  <c r="AH152" i="76"/>
  <c r="AD158" i="76"/>
  <c r="Z161" i="76"/>
  <c r="AD161" i="76"/>
  <c r="AH161" i="76"/>
  <c r="AB162" i="76"/>
  <c r="AF162" i="76"/>
  <c r="Z162" i="76"/>
  <c r="AB129" i="76"/>
  <c r="AF129" i="76"/>
  <c r="Z130" i="76"/>
  <c r="AD130" i="76"/>
  <c r="AH130" i="76"/>
  <c r="AC131" i="76"/>
  <c r="AG131" i="76"/>
  <c r="AA132" i="76"/>
  <c r="AE132" i="76"/>
  <c r="AI132" i="76"/>
  <c r="AB137" i="76"/>
  <c r="AF137" i="76"/>
  <c r="Z138" i="76"/>
  <c r="AD138" i="76"/>
  <c r="AH138" i="76"/>
  <c r="AC143" i="76"/>
  <c r="AG143" i="76"/>
  <c r="AA144" i="76"/>
  <c r="AE144" i="76"/>
  <c r="AI144" i="76"/>
  <c r="AB149" i="76"/>
  <c r="AF149" i="76"/>
  <c r="AE150" i="76"/>
  <c r="AC153" i="76"/>
  <c r="AG153" i="76"/>
  <c r="AB127" i="76"/>
  <c r="AF127" i="76"/>
  <c r="Z128" i="76"/>
  <c r="AD128" i="76"/>
  <c r="AH128" i="76"/>
  <c r="AC129" i="76"/>
  <c r="AG129" i="76"/>
  <c r="AA130" i="76"/>
  <c r="AE130" i="76"/>
  <c r="AI130" i="76"/>
  <c r="AB135" i="76"/>
  <c r="AF135" i="76"/>
  <c r="Z136" i="76"/>
  <c r="AD136" i="76"/>
  <c r="AH136" i="76"/>
  <c r="AC137" i="76"/>
  <c r="AG137" i="76"/>
  <c r="AA138" i="76"/>
  <c r="AE138" i="76"/>
  <c r="AI138" i="76"/>
  <c r="AB147" i="76"/>
  <c r="AF147" i="76"/>
  <c r="Z148" i="76"/>
  <c r="AD148" i="76"/>
  <c r="AH148" i="76"/>
  <c r="AC149" i="76"/>
  <c r="AG149" i="76"/>
  <c r="Z154" i="76"/>
  <c r="AD154" i="76"/>
  <c r="AH154" i="76"/>
  <c r="AC164" i="76"/>
  <c r="AG164" i="76"/>
  <c r="AA152" i="76"/>
  <c r="AE152" i="76"/>
  <c r="AI152" i="76"/>
  <c r="AA155" i="76"/>
  <c r="AE155" i="76"/>
  <c r="AI155" i="76"/>
  <c r="AC162" i="76"/>
  <c r="AG162" i="76"/>
  <c r="AB151" i="76"/>
  <c r="AF151" i="76"/>
  <c r="AC156" i="76"/>
  <c r="AG156" i="76"/>
  <c r="AB160" i="76"/>
  <c r="AF160" i="76"/>
  <c r="Z163" i="76"/>
  <c r="AD163" i="76"/>
  <c r="AH163" i="76"/>
  <c r="AA165" i="76"/>
  <c r="AE165" i="76"/>
  <c r="AI165" i="76"/>
  <c r="AB158" i="76"/>
  <c r="AF158" i="76"/>
  <c r="Z159" i="76"/>
  <c r="AD159" i="76"/>
  <c r="AH159" i="76"/>
  <c r="AC160" i="76"/>
  <c r="AG160" i="76"/>
  <c r="AA161" i="76"/>
  <c r="AE161" i="76"/>
  <c r="AI161" i="76"/>
  <c r="AB166" i="76"/>
  <c r="AF166" i="76"/>
  <c r="Z167" i="76"/>
  <c r="AD167" i="76"/>
  <c r="AH167" i="76"/>
  <c r="AB156" i="76"/>
  <c r="AF156" i="76"/>
  <c r="Z157" i="76"/>
  <c r="AD157" i="76"/>
  <c r="AH157" i="76"/>
  <c r="AC158" i="76"/>
  <c r="AG158" i="76"/>
  <c r="AA159" i="76"/>
  <c r="AE159" i="76"/>
  <c r="AI159" i="76"/>
  <c r="AB164" i="76"/>
  <c r="AF164" i="76"/>
  <c r="Z165" i="76"/>
  <c r="AD165" i="76"/>
  <c r="AH165" i="76"/>
  <c r="AC166" i="76"/>
  <c r="AG166" i="76"/>
  <c r="AA167" i="76"/>
  <c r="AE167" i="76"/>
  <c r="AI167" i="76"/>
  <c r="E148" i="76" l="1"/>
  <c r="E125" i="76"/>
  <c r="E162" i="76"/>
  <c r="K149" i="77" a="1"/>
  <c r="K149" i="77" s="1"/>
  <c r="K148" i="77" a="1"/>
  <c r="K148" i="77" s="1"/>
  <c r="K155" i="77" a="1"/>
  <c r="K155" i="77" s="1"/>
  <c r="K154" i="77" a="1"/>
  <c r="K154" i="77" s="1"/>
  <c r="K139" i="77" a="1"/>
  <c r="K139" i="77" s="1"/>
  <c r="K138" i="77" a="1"/>
  <c r="K138" i="77" s="1"/>
  <c r="K147" i="77" a="1"/>
  <c r="K147" i="77" s="1"/>
  <c r="K146" i="77" a="1"/>
  <c r="K146" i="77" s="1"/>
  <c r="K153" i="77" a="1"/>
  <c r="K153" i="77" s="1"/>
  <c r="K152" i="77" a="1"/>
  <c r="K152" i="77" s="1"/>
  <c r="K140" i="77" a="1"/>
  <c r="K140" i="77" s="1"/>
  <c r="K141" i="77" a="1"/>
  <c r="K141" i="77" s="1"/>
  <c r="K143" i="77" a="1"/>
  <c r="K143" i="77" s="1"/>
  <c r="K142" i="77" a="1"/>
  <c r="K142" i="77" s="1"/>
  <c r="K145" i="77" a="1"/>
  <c r="K145" i="77" s="1"/>
  <c r="K144" i="77" a="1"/>
  <c r="K144" i="77" s="1"/>
  <c r="K151" i="77" a="1"/>
  <c r="K151" i="77" s="1"/>
  <c r="K150" i="77" a="1"/>
  <c r="K150" i="77" s="1"/>
  <c r="K137" i="77" a="1"/>
  <c r="K137" i="77" s="1"/>
  <c r="K136" i="77" a="1"/>
  <c r="K136" i="77" s="1"/>
  <c r="E144" i="76"/>
  <c r="F163" i="76"/>
  <c r="F136" i="76"/>
  <c r="D19" i="76"/>
  <c r="F13" i="79"/>
  <c r="B13" i="79" s="1"/>
  <c r="D16" i="76"/>
  <c r="D22" i="76" s="1"/>
  <c r="F120" i="76"/>
  <c r="F165" i="76"/>
  <c r="F134" i="76"/>
  <c r="E158" i="76"/>
  <c r="E135" i="76"/>
  <c r="F126" i="76"/>
  <c r="E123" i="76"/>
  <c r="K164" i="76"/>
  <c r="K1254" i="77"/>
  <c r="L1254" i="77" s="1"/>
  <c r="K148" i="76"/>
  <c r="E131" i="76"/>
  <c r="F128" i="76"/>
  <c r="E121" i="76"/>
  <c r="E156" i="76"/>
  <c r="K1255" i="77"/>
  <c r="L1255" i="77" s="1"/>
  <c r="K166" i="76"/>
  <c r="K152" i="76"/>
  <c r="E137" i="76"/>
  <c r="F157" i="76"/>
  <c r="K1274" i="77"/>
  <c r="L1274" i="77" s="1"/>
  <c r="K146" i="76"/>
  <c r="E117" i="76"/>
  <c r="K1275" i="77"/>
  <c r="L1275" i="77" s="1"/>
  <c r="K162" i="76"/>
  <c r="K160" i="76"/>
  <c r="K131" i="76"/>
  <c r="K156" i="76"/>
  <c r="K127" i="76"/>
  <c r="K154" i="76"/>
  <c r="K125" i="76"/>
  <c r="K150" i="76"/>
  <c r="K121" i="76"/>
  <c r="K155" i="76"/>
  <c r="K126" i="76"/>
  <c r="F153" i="76"/>
  <c r="F124" i="76"/>
  <c r="K159" i="76"/>
  <c r="K130" i="76"/>
  <c r="E145" i="76"/>
  <c r="E116" i="76"/>
  <c r="K120" i="76"/>
  <c r="K149" i="76"/>
  <c r="K151" i="76"/>
  <c r="K122" i="76"/>
  <c r="F164" i="76"/>
  <c r="F135" i="76"/>
  <c r="F162" i="76"/>
  <c r="F133" i="76"/>
  <c r="F160" i="76"/>
  <c r="F131" i="76"/>
  <c r="F158" i="76"/>
  <c r="F129" i="76"/>
  <c r="F127" i="76"/>
  <c r="F156" i="76"/>
  <c r="F154" i="76"/>
  <c r="F125" i="76"/>
  <c r="F152" i="76"/>
  <c r="F123" i="76"/>
  <c r="F150" i="76"/>
  <c r="F121" i="76"/>
  <c r="F146" i="76"/>
  <c r="F117" i="76"/>
  <c r="K147" i="76"/>
  <c r="K118" i="76"/>
  <c r="E163" i="76"/>
  <c r="E134" i="76"/>
  <c r="F161" i="76"/>
  <c r="F132" i="76"/>
  <c r="E155" i="76"/>
  <c r="E126" i="76"/>
  <c r="K153" i="76"/>
  <c r="K124" i="76"/>
  <c r="F159" i="76"/>
  <c r="F130" i="76"/>
  <c r="E167" i="76"/>
  <c r="E138" i="76"/>
  <c r="E159" i="76"/>
  <c r="E130" i="76"/>
  <c r="F137" i="76"/>
  <c r="F166" i="76"/>
  <c r="K144" i="76"/>
  <c r="K115" i="76"/>
  <c r="E165" i="76"/>
  <c r="E136" i="76"/>
  <c r="E149" i="76"/>
  <c r="E120" i="76"/>
  <c r="F147" i="76"/>
  <c r="F118" i="76"/>
  <c r="K161" i="76"/>
  <c r="K132" i="76"/>
  <c r="K145" i="76"/>
  <c r="K116" i="76"/>
  <c r="F167" i="76"/>
  <c r="F138" i="76"/>
  <c r="E153" i="76"/>
  <c r="E124" i="76"/>
  <c r="K165" i="76"/>
  <c r="K136" i="76"/>
  <c r="E143" i="76"/>
  <c r="E114" i="76"/>
  <c r="E151" i="76"/>
  <c r="E122" i="76"/>
  <c r="F148" i="76"/>
  <c r="F119" i="76"/>
  <c r="F144" i="76"/>
  <c r="F115" i="76"/>
  <c r="K163" i="76"/>
  <c r="K134" i="76"/>
  <c r="E157" i="76"/>
  <c r="E128" i="76"/>
  <c r="E147" i="76"/>
  <c r="E118" i="76"/>
  <c r="F145" i="76"/>
  <c r="F116" i="76"/>
  <c r="K167" i="76"/>
  <c r="K138" i="76"/>
  <c r="E161" i="76"/>
  <c r="E132" i="76"/>
  <c r="F143" i="76"/>
  <c r="F114" i="76"/>
  <c r="K157" i="76"/>
  <c r="K128" i="76"/>
  <c r="F151" i="76"/>
  <c r="F122" i="76"/>
  <c r="K117" i="76" l="1"/>
  <c r="K123" i="76"/>
  <c r="K135" i="76"/>
  <c r="D25" i="76"/>
  <c r="K143" i="76"/>
  <c r="L146" i="77"/>
  <c r="L136" i="77"/>
  <c r="L147" i="77"/>
  <c r="L145" i="77"/>
  <c r="L148" i="77"/>
  <c r="L138" i="77"/>
  <c r="L137" i="77"/>
  <c r="L149" i="77"/>
  <c r="L140" i="77"/>
  <c r="L143" i="77"/>
  <c r="L141" i="77"/>
  <c r="L150" i="77"/>
  <c r="L151" i="77"/>
  <c r="L142" i="77"/>
  <c r="L152" i="77"/>
  <c r="L154" i="77"/>
  <c r="L144" i="77"/>
  <c r="L155" i="77"/>
  <c r="L153" i="77"/>
  <c r="K119" i="76"/>
  <c r="K114" i="76"/>
  <c r="K137" i="76"/>
  <c r="K133" i="76"/>
  <c r="L139" i="77"/>
  <c r="K158" i="76"/>
  <c r="K129" i="76"/>
  <c r="K295" i="77" l="1" a="1"/>
  <c r="K295" i="77" s="1"/>
  <c r="L295" i="77" s="1"/>
  <c r="K287" i="77" a="1"/>
  <c r="K287" i="77" s="1"/>
  <c r="L287" i="77" s="1"/>
  <c r="K279" i="77" a="1"/>
  <c r="K279" i="77" s="1"/>
  <c r="L279" i="77" s="1"/>
  <c r="K286" i="77" a="1"/>
  <c r="K286" i="77" s="1"/>
  <c r="L286" i="77" s="1"/>
  <c r="K293" i="77" a="1"/>
  <c r="K293" i="77" s="1"/>
  <c r="L293" i="77" s="1"/>
  <c r="K285" i="77" a="1"/>
  <c r="K285" i="77" s="1"/>
  <c r="L285" i="77" s="1"/>
  <c r="K277" i="77" a="1"/>
  <c r="K277" i="77" s="1"/>
  <c r="L277" i="77" s="1"/>
  <c r="K292" i="77" a="1"/>
  <c r="K292" i="77" s="1"/>
  <c r="L292" i="77" s="1"/>
  <c r="K284" i="77" a="1"/>
  <c r="K284" i="77" s="1"/>
  <c r="L284" i="77" s="1"/>
  <c r="K276" i="77" a="1"/>
  <c r="K276" i="77" s="1"/>
  <c r="L276" i="77" s="1"/>
  <c r="K280" i="77" a="1"/>
  <c r="K280" i="77" s="1"/>
  <c r="L280" i="77" s="1"/>
  <c r="K291" i="77" a="1"/>
  <c r="K291" i="77" s="1"/>
  <c r="L291" i="77" s="1"/>
  <c r="K283" i="77" a="1"/>
  <c r="K283" i="77" s="1"/>
  <c r="L283" i="77" s="1"/>
  <c r="K278" i="77" a="1"/>
  <c r="K278" i="77" s="1"/>
  <c r="L278" i="77" s="1"/>
  <c r="K290" i="77" a="1"/>
  <c r="K290" i="77" s="1"/>
  <c r="L290" i="77" s="1"/>
  <c r="K282" i="77" a="1"/>
  <c r="K282" i="77" s="1"/>
  <c r="L282" i="77" s="1"/>
  <c r="K288" i="77" a="1"/>
  <c r="K288" i="77" s="1"/>
  <c r="L288" i="77" s="1"/>
  <c r="K289" i="77" a="1"/>
  <c r="K289" i="77" s="1"/>
  <c r="L289" i="77" s="1"/>
  <c r="K281" i="77" a="1"/>
  <c r="K281" i="77" s="1"/>
  <c r="L281" i="77" s="1"/>
  <c r="K294" i="77" a="1"/>
  <c r="K294" i="77" s="1"/>
  <c r="L294" i="77" s="1"/>
  <c r="K435" i="77" a="1"/>
  <c r="K435" i="77" s="1"/>
  <c r="L435" i="77" s="1"/>
  <c r="K427" i="77" a="1"/>
  <c r="K427" i="77" s="1"/>
  <c r="L427" i="77" s="1"/>
  <c r="K419" i="77" a="1"/>
  <c r="K419" i="77" s="1"/>
  <c r="L419" i="77" s="1"/>
  <c r="K426" i="77" a="1"/>
  <c r="K426" i="77" s="1"/>
  <c r="L426" i="77" s="1"/>
  <c r="K434" i="77" a="1"/>
  <c r="K434" i="77" s="1"/>
  <c r="L434" i="77" s="1"/>
  <c r="K433" i="77" a="1"/>
  <c r="K433" i="77" s="1"/>
  <c r="L433" i="77" s="1"/>
  <c r="K425" i="77" a="1"/>
  <c r="K425" i="77" s="1"/>
  <c r="L425" i="77" s="1"/>
  <c r="K417" i="77" a="1"/>
  <c r="K417" i="77" s="1"/>
  <c r="L417" i="77" s="1"/>
  <c r="K418" i="77" a="1"/>
  <c r="K418" i="77" s="1"/>
  <c r="L418" i="77" s="1"/>
  <c r="K432" i="77" a="1"/>
  <c r="K432" i="77" s="1"/>
  <c r="L432" i="77" s="1"/>
  <c r="K424" i="77" a="1"/>
  <c r="K424" i="77" s="1"/>
  <c r="L424" i="77" s="1"/>
  <c r="K416" i="77" a="1"/>
  <c r="K416" i="77" s="1"/>
  <c r="L416" i="77" s="1"/>
  <c r="K431" i="77" a="1"/>
  <c r="K431" i="77" s="1"/>
  <c r="L431" i="77" s="1"/>
  <c r="K423" i="77" a="1"/>
  <c r="K423" i="77" s="1"/>
  <c r="L423" i="77" s="1"/>
  <c r="K420" i="77" a="1"/>
  <c r="K420" i="77" s="1"/>
  <c r="L420" i="77" s="1"/>
  <c r="K430" i="77" a="1"/>
  <c r="K430" i="77" s="1"/>
  <c r="L430" i="77" s="1"/>
  <c r="K422" i="77" a="1"/>
  <c r="K422" i="77" s="1"/>
  <c r="L422" i="77" s="1"/>
  <c r="K429" i="77" a="1"/>
  <c r="K429" i="77" s="1"/>
  <c r="L429" i="77" s="1"/>
  <c r="K421" i="77" a="1"/>
  <c r="K421" i="77" s="1"/>
  <c r="L421" i="77" s="1"/>
  <c r="K428" i="77" a="1"/>
  <c r="K428" i="77" s="1"/>
  <c r="L428" i="77" s="1"/>
  <c r="D43" i="69" l="1"/>
  <c r="D42" i="69"/>
  <c r="D41" i="69"/>
  <c r="D40" i="69"/>
  <c r="D39" i="69"/>
  <c r="M38" i="69"/>
  <c r="A12" i="69"/>
  <c r="A11" i="69"/>
  <c r="E12" i="69"/>
  <c r="E11" i="69"/>
  <c r="C109" i="60"/>
  <c r="E9" i="69"/>
  <c r="D5" i="65" l="1"/>
  <c r="B5" i="56" l="1"/>
  <c r="E10" i="69" l="1"/>
  <c r="A10" i="69"/>
  <c r="A9" i="69"/>
  <c r="B9" i="73"/>
  <c r="A10" i="73"/>
  <c r="A11" i="73" s="1"/>
  <c r="C10" i="73"/>
  <c r="E10" i="73"/>
  <c r="H11" i="57"/>
  <c r="H7" i="57"/>
  <c r="B10" i="73" l="1"/>
  <c r="B11" i="73"/>
  <c r="A12" i="73"/>
  <c r="H9" i="73"/>
  <c r="G10" i="73"/>
  <c r="H10" i="73" s="1"/>
  <c r="B13" i="65"/>
  <c r="F10" i="73"/>
  <c r="F9" i="73"/>
  <c r="G2" i="74"/>
  <c r="L2" i="74" s="1"/>
  <c r="B12" i="73" l="1"/>
  <c r="A13" i="73"/>
  <c r="G11" i="73"/>
  <c r="H11" i="73" s="1"/>
  <c r="G12" i="73"/>
  <c r="B14" i="65"/>
  <c r="B15" i="65"/>
  <c r="B16" i="65"/>
  <c r="B17" i="65"/>
  <c r="B18" i="65"/>
  <c r="B19" i="65"/>
  <c r="B20" i="65"/>
  <c r="B21" i="65"/>
  <c r="B22" i="65"/>
  <c r="B23" i="65"/>
  <c r="B24" i="65"/>
  <c r="B25" i="65"/>
  <c r="B26" i="65"/>
  <c r="B27" i="65"/>
  <c r="B28" i="65"/>
  <c r="B29" i="65"/>
  <c r="B30" i="65"/>
  <c r="B31" i="65"/>
  <c r="B32" i="65"/>
  <c r="H12" i="73" l="1"/>
  <c r="G13" i="73"/>
  <c r="B13" i="73"/>
  <c r="A14" i="73"/>
  <c r="D8" i="69"/>
  <c r="M11" i="72"/>
  <c r="G14" i="73" l="1"/>
  <c r="H13" i="73"/>
  <c r="A15" i="73"/>
  <c r="B14" i="73"/>
  <c r="H9" i="57"/>
  <c r="H8" i="57"/>
  <c r="C28" i="66"/>
  <c r="A16" i="73" l="1"/>
  <c r="B15" i="73"/>
  <c r="H14" i="73"/>
  <c r="G15" i="73"/>
  <c r="G3" i="74"/>
  <c r="G4" i="74"/>
  <c r="G5" i="74"/>
  <c r="G6" i="74"/>
  <c r="G7" i="74"/>
  <c r="G8" i="74"/>
  <c r="G9" i="74"/>
  <c r="G10" i="74"/>
  <c r="G11" i="74"/>
  <c r="G12" i="74"/>
  <c r="G13" i="74"/>
  <c r="G14" i="74"/>
  <c r="G15" i="74"/>
  <c r="G16" i="74"/>
  <c r="G17" i="74"/>
  <c r="G18" i="74"/>
  <c r="G19" i="74"/>
  <c r="G20" i="74"/>
  <c r="G21" i="74"/>
  <c r="G22" i="74"/>
  <c r="G23" i="74"/>
  <c r="G24" i="74"/>
  <c r="G25" i="74"/>
  <c r="G26" i="74"/>
  <c r="G27" i="74"/>
  <c r="G28" i="74"/>
  <c r="G29" i="74"/>
  <c r="G30" i="74"/>
  <c r="G31" i="74"/>
  <c r="G32" i="74"/>
  <c r="G33" i="74"/>
  <c r="G34" i="74"/>
  <c r="G35" i="74"/>
  <c r="G36" i="74"/>
  <c r="G37" i="74"/>
  <c r="G38" i="74"/>
  <c r="G39" i="74"/>
  <c r="G40" i="74"/>
  <c r="G41" i="74"/>
  <c r="G42" i="74"/>
  <c r="G43" i="74"/>
  <c r="G44" i="74"/>
  <c r="G45" i="74"/>
  <c r="G46" i="74"/>
  <c r="G47" i="74"/>
  <c r="G48" i="74"/>
  <c r="G49" i="74"/>
  <c r="G50" i="74"/>
  <c r="G51" i="74"/>
  <c r="G52" i="74"/>
  <c r="G53" i="74"/>
  <c r="G54" i="74"/>
  <c r="G55" i="74"/>
  <c r="G56" i="74"/>
  <c r="G57" i="74"/>
  <c r="G58" i="74"/>
  <c r="G59" i="74"/>
  <c r="G60" i="74"/>
  <c r="G61" i="74"/>
  <c r="G62" i="74"/>
  <c r="G63" i="74"/>
  <c r="G64" i="74"/>
  <c r="G65" i="74"/>
  <c r="G66" i="74"/>
  <c r="G67" i="74"/>
  <c r="G68" i="74"/>
  <c r="G69" i="74"/>
  <c r="G70" i="74"/>
  <c r="G71" i="74"/>
  <c r="G72" i="74"/>
  <c r="G73" i="74"/>
  <c r="G74" i="74"/>
  <c r="G75" i="74"/>
  <c r="G76" i="74"/>
  <c r="G77" i="74"/>
  <c r="G78" i="74"/>
  <c r="G79" i="74"/>
  <c r="G80" i="74"/>
  <c r="G81" i="74"/>
  <c r="G82" i="74"/>
  <c r="G83" i="74"/>
  <c r="G84" i="74"/>
  <c r="G85" i="74"/>
  <c r="G86" i="74"/>
  <c r="G87" i="74"/>
  <c r="G88" i="74"/>
  <c r="G89" i="74"/>
  <c r="G90" i="74"/>
  <c r="G91" i="74"/>
  <c r="G92" i="74"/>
  <c r="G93" i="74"/>
  <c r="G94" i="74"/>
  <c r="G95" i="74"/>
  <c r="G96" i="74"/>
  <c r="G97" i="74"/>
  <c r="G98" i="74"/>
  <c r="G99" i="74"/>
  <c r="G100" i="74"/>
  <c r="G101"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F82" i="74"/>
  <c r="F83" i="74"/>
  <c r="F84" i="74"/>
  <c r="F85" i="74"/>
  <c r="F86" i="74"/>
  <c r="F87" i="74"/>
  <c r="F88" i="74"/>
  <c r="F89" i="74"/>
  <c r="F90" i="74"/>
  <c r="F91" i="74"/>
  <c r="F92" i="74"/>
  <c r="F93" i="74"/>
  <c r="F94" i="74"/>
  <c r="F95" i="74"/>
  <c r="F96" i="74"/>
  <c r="F97" i="74"/>
  <c r="F98" i="74"/>
  <c r="F99" i="74"/>
  <c r="F100" i="74"/>
  <c r="F101" i="74"/>
  <c r="B45" i="60"/>
  <c r="B14" i="60"/>
  <c r="H10" i="57"/>
  <c r="B76" i="60"/>
  <c r="B16" i="73" l="1"/>
  <c r="A17" i="73"/>
  <c r="G16" i="73"/>
  <c r="H15" i="73"/>
  <c r="C36" i="57"/>
  <c r="C37" i="57"/>
  <c r="C38" i="57"/>
  <c r="C39" i="57"/>
  <c r="C40" i="57"/>
  <c r="C41" i="57"/>
  <c r="C42" i="57"/>
  <c r="C43" i="57"/>
  <c r="C44" i="57"/>
  <c r="C45" i="57"/>
  <c r="C46" i="57"/>
  <c r="C47" i="57"/>
  <c r="C48" i="57"/>
  <c r="C49" i="57"/>
  <c r="C50" i="57"/>
  <c r="C51" i="57"/>
  <c r="C52" i="57"/>
  <c r="H16" i="73" l="1"/>
  <c r="G17" i="73"/>
  <c r="A18" i="73"/>
  <c r="B17" i="73"/>
  <c r="H3" i="74"/>
  <c r="H4" i="74"/>
  <c r="H5" i="74"/>
  <c r="H6" i="74"/>
  <c r="H7" i="74"/>
  <c r="H8" i="74"/>
  <c r="H9" i="74"/>
  <c r="H10" i="74"/>
  <c r="H11" i="74"/>
  <c r="H12" i="74"/>
  <c r="H13" i="74"/>
  <c r="H14" i="74"/>
  <c r="H15" i="74"/>
  <c r="H16" i="74"/>
  <c r="H17" i="74"/>
  <c r="H18" i="74"/>
  <c r="H19" i="74"/>
  <c r="H20" i="74"/>
  <c r="H21" i="74"/>
  <c r="H22" i="74"/>
  <c r="H23" i="74"/>
  <c r="H24" i="74"/>
  <c r="H25" i="74"/>
  <c r="H26" i="74"/>
  <c r="H27" i="74"/>
  <c r="H28" i="74"/>
  <c r="H29" i="74"/>
  <c r="H30" i="74"/>
  <c r="H31" i="74"/>
  <c r="H32" i="74"/>
  <c r="H33" i="74"/>
  <c r="H34" i="74"/>
  <c r="H35" i="74"/>
  <c r="H36" i="74"/>
  <c r="H37" i="74"/>
  <c r="H38" i="74"/>
  <c r="H39" i="74"/>
  <c r="H40" i="74"/>
  <c r="H41" i="74"/>
  <c r="H42" i="74"/>
  <c r="H43" i="74"/>
  <c r="H44" i="74"/>
  <c r="H45" i="74"/>
  <c r="H46" i="74"/>
  <c r="H47" i="74"/>
  <c r="H48" i="74"/>
  <c r="H49" i="74"/>
  <c r="H50" i="74"/>
  <c r="H51" i="74"/>
  <c r="H52" i="74"/>
  <c r="H53" i="74"/>
  <c r="H54" i="74"/>
  <c r="H55" i="74"/>
  <c r="H56" i="74"/>
  <c r="H57" i="74"/>
  <c r="H58" i="74"/>
  <c r="H59" i="74"/>
  <c r="H60" i="74"/>
  <c r="H61" i="74"/>
  <c r="H62" i="74"/>
  <c r="H63" i="74"/>
  <c r="H64" i="74"/>
  <c r="H65" i="74"/>
  <c r="H66" i="74"/>
  <c r="H67" i="74"/>
  <c r="H68" i="74"/>
  <c r="H69" i="74"/>
  <c r="H70" i="74"/>
  <c r="H71" i="74"/>
  <c r="H72" i="74"/>
  <c r="H73" i="74"/>
  <c r="H74" i="74"/>
  <c r="H75" i="74"/>
  <c r="H76" i="74"/>
  <c r="H77" i="74"/>
  <c r="H78" i="74"/>
  <c r="H79" i="74"/>
  <c r="H80" i="74"/>
  <c r="H81" i="74"/>
  <c r="H82" i="74"/>
  <c r="H83" i="74"/>
  <c r="H84" i="74"/>
  <c r="H85" i="74"/>
  <c r="H86" i="74"/>
  <c r="H87" i="74"/>
  <c r="H88" i="74"/>
  <c r="H89" i="74"/>
  <c r="H90" i="74"/>
  <c r="H91" i="74"/>
  <c r="H92" i="74"/>
  <c r="H93" i="74"/>
  <c r="H94" i="74"/>
  <c r="H95" i="74"/>
  <c r="H96" i="74"/>
  <c r="H97" i="74"/>
  <c r="H98" i="74"/>
  <c r="H99" i="74"/>
  <c r="H100" i="74"/>
  <c r="H101" i="74"/>
  <c r="H2" i="74"/>
  <c r="M2" i="74" s="1"/>
  <c r="E2" i="74"/>
  <c r="E3" i="74"/>
  <c r="F3" i="74" s="1"/>
  <c r="E4" i="74"/>
  <c r="F4" i="74" s="1"/>
  <c r="E5" i="74"/>
  <c r="F5" i="74" s="1"/>
  <c r="E6" i="74"/>
  <c r="F6" i="74" s="1"/>
  <c r="E7" i="74"/>
  <c r="F7" i="74" s="1"/>
  <c r="E8" i="74"/>
  <c r="F8" i="74" s="1"/>
  <c r="E9" i="74"/>
  <c r="F9" i="74" s="1"/>
  <c r="E10" i="74"/>
  <c r="F10" i="74" s="1"/>
  <c r="E11" i="74"/>
  <c r="F11" i="74" s="1"/>
  <c r="E12" i="74"/>
  <c r="F12" i="74" s="1"/>
  <c r="E13" i="74"/>
  <c r="F13" i="74" s="1"/>
  <c r="E14" i="74"/>
  <c r="F14" i="74" s="1"/>
  <c r="E15" i="74"/>
  <c r="F15" i="74" s="1"/>
  <c r="E16" i="74"/>
  <c r="F16" i="74" s="1"/>
  <c r="E17" i="74"/>
  <c r="F17" i="74" s="1"/>
  <c r="E18" i="74"/>
  <c r="F18" i="74" s="1"/>
  <c r="E19" i="74"/>
  <c r="F19" i="74" s="1"/>
  <c r="E20" i="74"/>
  <c r="F20" i="74" s="1"/>
  <c r="E21" i="74"/>
  <c r="F21" i="74" s="1"/>
  <c r="E22" i="74"/>
  <c r="F22" i="74" s="1"/>
  <c r="E23" i="74"/>
  <c r="F23" i="74" s="1"/>
  <c r="E24" i="74"/>
  <c r="F24" i="74" s="1"/>
  <c r="E25" i="74"/>
  <c r="F25" i="74" s="1"/>
  <c r="E26" i="74"/>
  <c r="E27" i="74"/>
  <c r="E28" i="74"/>
  <c r="E29" i="74"/>
  <c r="E30" i="74"/>
  <c r="E31" i="74"/>
  <c r="E32" i="74"/>
  <c r="E33" i="74"/>
  <c r="E34" i="74"/>
  <c r="E35" i="74"/>
  <c r="E36" i="74"/>
  <c r="E37" i="74"/>
  <c r="E38" i="74"/>
  <c r="E39" i="74"/>
  <c r="E40" i="74"/>
  <c r="E41" i="74"/>
  <c r="E42" i="74"/>
  <c r="E43" i="74"/>
  <c r="E44" i="74"/>
  <c r="E45" i="74"/>
  <c r="E46" i="74"/>
  <c r="E47" i="74"/>
  <c r="E48" i="74"/>
  <c r="E49" i="74"/>
  <c r="E50" i="74"/>
  <c r="E51" i="74"/>
  <c r="E52" i="74"/>
  <c r="E53" i="74"/>
  <c r="E54" i="74"/>
  <c r="E55" i="74"/>
  <c r="E56" i="74"/>
  <c r="E57" i="74"/>
  <c r="E58" i="74"/>
  <c r="E59" i="74"/>
  <c r="E60" i="74"/>
  <c r="E61" i="74"/>
  <c r="E62" i="74"/>
  <c r="E63" i="74"/>
  <c r="E64" i="74"/>
  <c r="E65" i="74"/>
  <c r="E66" i="74"/>
  <c r="E67" i="74"/>
  <c r="E68" i="74"/>
  <c r="E69" i="74"/>
  <c r="E70" i="74"/>
  <c r="E71" i="74"/>
  <c r="E72" i="74"/>
  <c r="E73" i="74"/>
  <c r="E74" i="74"/>
  <c r="E75" i="74"/>
  <c r="E76" i="74"/>
  <c r="E77" i="74"/>
  <c r="E78" i="74"/>
  <c r="E79" i="74"/>
  <c r="E80" i="74"/>
  <c r="E81" i="74"/>
  <c r="E82" i="74"/>
  <c r="E83" i="74"/>
  <c r="E84" i="74"/>
  <c r="E85" i="74"/>
  <c r="E86" i="74"/>
  <c r="E87" i="74"/>
  <c r="E88" i="74"/>
  <c r="E89" i="74"/>
  <c r="E90" i="74"/>
  <c r="E91" i="74"/>
  <c r="E92" i="74"/>
  <c r="E93" i="74"/>
  <c r="E94" i="74"/>
  <c r="E95" i="74"/>
  <c r="E96" i="74"/>
  <c r="E97" i="74"/>
  <c r="E98" i="74"/>
  <c r="E99" i="74"/>
  <c r="E100" i="74"/>
  <c r="E101" i="74"/>
  <c r="H1" i="74"/>
  <c r="L8" i="73"/>
  <c r="E1" i="74" s="1"/>
  <c r="D10" i="73"/>
  <c r="D9" i="73"/>
  <c r="K10" i="73"/>
  <c r="K11" i="73" s="1"/>
  <c r="K12" i="73" s="1"/>
  <c r="K13" i="73" s="1"/>
  <c r="K14" i="73" s="1"/>
  <c r="K15" i="73" s="1"/>
  <c r="K16" i="73" s="1"/>
  <c r="K17" i="73" s="1"/>
  <c r="K18" i="73" s="1"/>
  <c r="K19" i="73" s="1"/>
  <c r="K20" i="73" s="1"/>
  <c r="K21" i="73" s="1"/>
  <c r="K22" i="73" s="1"/>
  <c r="K23" i="73" s="1"/>
  <c r="K24" i="73" s="1"/>
  <c r="K25" i="73" s="1"/>
  <c r="K26" i="73" s="1"/>
  <c r="K27" i="73" s="1"/>
  <c r="K28" i="73" s="1"/>
  <c r="K29" i="73" s="1"/>
  <c r="K30" i="73" s="1"/>
  <c r="K31" i="73" s="1"/>
  <c r="K32" i="73" s="1"/>
  <c r="K33" i="73" s="1"/>
  <c r="K34" i="73" s="1"/>
  <c r="K35" i="73" s="1"/>
  <c r="K36" i="73" s="1"/>
  <c r="K37" i="73" s="1"/>
  <c r="K38" i="73" s="1"/>
  <c r="K39" i="73" s="1"/>
  <c r="K40" i="73" s="1"/>
  <c r="K41" i="73" s="1"/>
  <c r="K42" i="73" s="1"/>
  <c r="K43" i="73" s="1"/>
  <c r="K44" i="73" s="1"/>
  <c r="K45" i="73" s="1"/>
  <c r="K46" i="73" s="1"/>
  <c r="K47" i="73" s="1"/>
  <c r="K48" i="73" s="1"/>
  <c r="K49" i="73" s="1"/>
  <c r="K50" i="73" s="1"/>
  <c r="K51" i="73" s="1"/>
  <c r="K52" i="73" s="1"/>
  <c r="K53" i="73" s="1"/>
  <c r="K54" i="73" s="1"/>
  <c r="K55" i="73" s="1"/>
  <c r="K56" i="73" s="1"/>
  <c r="K57" i="73" s="1"/>
  <c r="K58" i="73" s="1"/>
  <c r="K59" i="73" s="1"/>
  <c r="K60" i="73" s="1"/>
  <c r="K61" i="73" s="1"/>
  <c r="K62" i="73" s="1"/>
  <c r="K63" i="73" s="1"/>
  <c r="K64" i="73" s="1"/>
  <c r="K65" i="73" s="1"/>
  <c r="K66" i="73" s="1"/>
  <c r="K67" i="73" s="1"/>
  <c r="K68" i="73" s="1"/>
  <c r="K69" i="73" s="1"/>
  <c r="K70" i="73" s="1"/>
  <c r="K71" i="73" s="1"/>
  <c r="K72" i="73" s="1"/>
  <c r="K73" i="73" s="1"/>
  <c r="K74" i="73" s="1"/>
  <c r="K75" i="73" s="1"/>
  <c r="K76" i="73" s="1"/>
  <c r="K77" i="73" s="1"/>
  <c r="K78" i="73" s="1"/>
  <c r="K79" i="73" s="1"/>
  <c r="K80" i="73" s="1"/>
  <c r="K81" i="73" s="1"/>
  <c r="K82" i="73" s="1"/>
  <c r="K83" i="73" s="1"/>
  <c r="K84" i="73" s="1"/>
  <c r="K85" i="73" s="1"/>
  <c r="K86" i="73" s="1"/>
  <c r="K87" i="73" s="1"/>
  <c r="K88" i="73" s="1"/>
  <c r="K89" i="73" s="1"/>
  <c r="K90" i="73" s="1"/>
  <c r="K91" i="73" s="1"/>
  <c r="K92" i="73" s="1"/>
  <c r="K93" i="73" s="1"/>
  <c r="K94" i="73" s="1"/>
  <c r="K95" i="73" s="1"/>
  <c r="K96" i="73" s="1"/>
  <c r="K97" i="73" s="1"/>
  <c r="K98" i="73" s="1"/>
  <c r="K99" i="73" s="1"/>
  <c r="K100" i="73" s="1"/>
  <c r="K101" i="73" s="1"/>
  <c r="K102" i="73" s="1"/>
  <c r="K103" i="73" s="1"/>
  <c r="K104" i="73" s="1"/>
  <c r="K105" i="73" s="1"/>
  <c r="K106" i="73" s="1"/>
  <c r="K107" i="73" s="1"/>
  <c r="K108" i="73" s="1"/>
  <c r="A19" i="73" l="1"/>
  <c r="B18" i="73"/>
  <c r="G18" i="73"/>
  <c r="H17" i="73"/>
  <c r="J2" i="74"/>
  <c r="F2" i="74"/>
  <c r="K2" i="74" s="1"/>
  <c r="A3" i="74"/>
  <c r="D3" i="74"/>
  <c r="C3" i="74"/>
  <c r="E11" i="73"/>
  <c r="F11" i="73" s="1"/>
  <c r="C11" i="73"/>
  <c r="C12" i="73" s="1"/>
  <c r="C13" i="73" s="1"/>
  <c r="C14" i="73" s="1"/>
  <c r="C15" i="73" s="1"/>
  <c r="C16" i="73" s="1"/>
  <c r="C17" i="73" s="1"/>
  <c r="C18" i="73" s="1"/>
  <c r="C19" i="73" s="1"/>
  <c r="C20" i="73" s="1"/>
  <c r="C21" i="73" s="1"/>
  <c r="C22" i="73" s="1"/>
  <c r="C23" i="73" s="1"/>
  <c r="C24" i="73" s="1"/>
  <c r="C25" i="73" s="1"/>
  <c r="H18" i="73" l="1"/>
  <c r="G19" i="73"/>
  <c r="A20" i="73"/>
  <c r="B19" i="73"/>
  <c r="D25" i="73"/>
  <c r="C26" i="73"/>
  <c r="C27" i="73" s="1"/>
  <c r="D27" i="73" s="1"/>
  <c r="D19" i="73"/>
  <c r="D17" i="73"/>
  <c r="D18" i="73"/>
  <c r="B3" i="74"/>
  <c r="B4" i="74" s="1"/>
  <c r="B5" i="74" s="1"/>
  <c r="B6" i="74" s="1"/>
  <c r="B7" i="74" s="1"/>
  <c r="B8" i="74" s="1"/>
  <c r="B9" i="74" s="1"/>
  <c r="B10" i="74" s="1"/>
  <c r="B11" i="74" s="1"/>
  <c r="B12" i="74" s="1"/>
  <c r="B13" i="74" s="1"/>
  <c r="B14" i="74" s="1"/>
  <c r="B15" i="74" s="1"/>
  <c r="B16" i="74" s="1"/>
  <c r="B17" i="74" s="1"/>
  <c r="B18" i="74" s="1"/>
  <c r="B19" i="74" s="1"/>
  <c r="B20" i="74" s="1"/>
  <c r="B21" i="74" s="1"/>
  <c r="B22" i="74" s="1"/>
  <c r="B23" i="74" s="1"/>
  <c r="B24" i="74" s="1"/>
  <c r="B25" i="74" s="1"/>
  <c r="B26" i="74" s="1"/>
  <c r="B27" i="74" s="1"/>
  <c r="B28" i="74" s="1"/>
  <c r="B29" i="74" s="1"/>
  <c r="B30" i="74" s="1"/>
  <c r="B31" i="74" s="1"/>
  <c r="B32" i="74" s="1"/>
  <c r="B33" i="74" s="1"/>
  <c r="B34" i="74" s="1"/>
  <c r="B35" i="74" s="1"/>
  <c r="B36" i="74" s="1"/>
  <c r="B37" i="74" s="1"/>
  <c r="B38" i="74" s="1"/>
  <c r="B39" i="74" s="1"/>
  <c r="B40" i="74" s="1"/>
  <c r="B41" i="74" s="1"/>
  <c r="B42" i="74" s="1"/>
  <c r="B43" i="74" s="1"/>
  <c r="B44" i="74" s="1"/>
  <c r="B45" i="74" s="1"/>
  <c r="B46" i="74" s="1"/>
  <c r="B47" i="74" s="1"/>
  <c r="B48" i="74" s="1"/>
  <c r="B49" i="74" s="1"/>
  <c r="B50" i="74" s="1"/>
  <c r="B51" i="74" s="1"/>
  <c r="B52" i="74" s="1"/>
  <c r="B53" i="74" s="1"/>
  <c r="B54" i="74" s="1"/>
  <c r="B55" i="74" s="1"/>
  <c r="B56" i="74" s="1"/>
  <c r="B57" i="74" s="1"/>
  <c r="B58" i="74" s="1"/>
  <c r="B59" i="74" s="1"/>
  <c r="B60" i="74" s="1"/>
  <c r="B61" i="74" s="1"/>
  <c r="B62" i="74" s="1"/>
  <c r="B63" i="74" s="1"/>
  <c r="B64" i="74" s="1"/>
  <c r="B65" i="74" s="1"/>
  <c r="B66" i="74" s="1"/>
  <c r="B67" i="74" s="1"/>
  <c r="B68" i="74" s="1"/>
  <c r="B69" i="74" s="1"/>
  <c r="B70" i="74" s="1"/>
  <c r="B71" i="74" s="1"/>
  <c r="B72" i="74" s="1"/>
  <c r="B73" i="74" s="1"/>
  <c r="B74" i="74" s="1"/>
  <c r="B75" i="74" s="1"/>
  <c r="B76" i="74" s="1"/>
  <c r="B77" i="74" s="1"/>
  <c r="B78" i="74" s="1"/>
  <c r="B79" i="74" s="1"/>
  <c r="B80" i="74" s="1"/>
  <c r="B81" i="74" s="1"/>
  <c r="B82" i="74" s="1"/>
  <c r="B83" i="74" s="1"/>
  <c r="B84" i="74" s="1"/>
  <c r="B85" i="74" s="1"/>
  <c r="B86" i="74" s="1"/>
  <c r="B87" i="74" s="1"/>
  <c r="B88" i="74" s="1"/>
  <c r="B89" i="74" s="1"/>
  <c r="B90" i="74" s="1"/>
  <c r="B91" i="74" s="1"/>
  <c r="B92" i="74" s="1"/>
  <c r="B93" i="74" s="1"/>
  <c r="B94" i="74" s="1"/>
  <c r="B95" i="74" s="1"/>
  <c r="B96" i="74" s="1"/>
  <c r="B97" i="74" s="1"/>
  <c r="B98" i="74" s="1"/>
  <c r="B99" i="74" s="1"/>
  <c r="B100" i="74" s="1"/>
  <c r="B101" i="74" s="1"/>
  <c r="A4" i="74"/>
  <c r="A5" i="74" s="1"/>
  <c r="A6" i="74" s="1"/>
  <c r="A7" i="74" s="1"/>
  <c r="A8" i="74" s="1"/>
  <c r="A9" i="74" s="1"/>
  <c r="A10" i="74" s="1"/>
  <c r="A11" i="74" s="1"/>
  <c r="A12" i="74" s="1"/>
  <c r="A13" i="74" s="1"/>
  <c r="A14" i="74" s="1"/>
  <c r="A15" i="74" s="1"/>
  <c r="A16" i="74" s="1"/>
  <c r="A17" i="74" s="1"/>
  <c r="A18" i="74" s="1"/>
  <c r="A19" i="74" s="1"/>
  <c r="A20" i="74" s="1"/>
  <c r="A21" i="74" s="1"/>
  <c r="A22" i="74" s="1"/>
  <c r="A23" i="74" s="1"/>
  <c r="A24" i="74" s="1"/>
  <c r="A25" i="74" s="1"/>
  <c r="A26" i="74" s="1"/>
  <c r="A27" i="74" s="1"/>
  <c r="A28" i="74" s="1"/>
  <c r="A29" i="74" s="1"/>
  <c r="A30" i="74" s="1"/>
  <c r="A31" i="74" s="1"/>
  <c r="A32" i="74" s="1"/>
  <c r="A33" i="74" s="1"/>
  <c r="A34" i="74" s="1"/>
  <c r="A35" i="74" s="1"/>
  <c r="A36" i="74" s="1"/>
  <c r="A37" i="74" s="1"/>
  <c r="A38" i="74" s="1"/>
  <c r="A39" i="74" s="1"/>
  <c r="A40" i="74" s="1"/>
  <c r="A41" i="74" s="1"/>
  <c r="A42" i="74" s="1"/>
  <c r="A43" i="74" s="1"/>
  <c r="A44" i="74" s="1"/>
  <c r="A45" i="74" s="1"/>
  <c r="A46" i="74" s="1"/>
  <c r="A47" i="74" s="1"/>
  <c r="A48" i="74" s="1"/>
  <c r="A49" i="74" s="1"/>
  <c r="A50" i="74" s="1"/>
  <c r="A51" i="74" s="1"/>
  <c r="A52" i="74" s="1"/>
  <c r="A53" i="74" s="1"/>
  <c r="A54" i="74" s="1"/>
  <c r="A55" i="74" s="1"/>
  <c r="A56" i="74" s="1"/>
  <c r="A57" i="74" s="1"/>
  <c r="A58" i="74" s="1"/>
  <c r="A59" i="74" s="1"/>
  <c r="A60" i="74" s="1"/>
  <c r="A61" i="74" s="1"/>
  <c r="A62" i="74" s="1"/>
  <c r="A63" i="74" s="1"/>
  <c r="A64" i="74" s="1"/>
  <c r="A65" i="74" s="1"/>
  <c r="A66" i="74" s="1"/>
  <c r="A67" i="74" s="1"/>
  <c r="A68" i="74" s="1"/>
  <c r="A69" i="74" s="1"/>
  <c r="A70" i="74" s="1"/>
  <c r="A71" i="74" s="1"/>
  <c r="A72" i="74" s="1"/>
  <c r="A73" i="74" s="1"/>
  <c r="A74" i="74" s="1"/>
  <c r="A75" i="74" s="1"/>
  <c r="A76" i="74" s="1"/>
  <c r="A77" i="74" s="1"/>
  <c r="A78" i="74" s="1"/>
  <c r="A79" i="74" s="1"/>
  <c r="A80" i="74" s="1"/>
  <c r="A81" i="74" s="1"/>
  <c r="A82" i="74" s="1"/>
  <c r="A83" i="74" s="1"/>
  <c r="A84" i="74" s="1"/>
  <c r="A85" i="74" s="1"/>
  <c r="A86" i="74" s="1"/>
  <c r="A87" i="74" s="1"/>
  <c r="A88" i="74" s="1"/>
  <c r="A89" i="74" s="1"/>
  <c r="A90" i="74" s="1"/>
  <c r="A91" i="74" s="1"/>
  <c r="A92" i="74" s="1"/>
  <c r="A93" i="74" s="1"/>
  <c r="A94" i="74" s="1"/>
  <c r="A95" i="74" s="1"/>
  <c r="A96" i="74" s="1"/>
  <c r="A97" i="74" s="1"/>
  <c r="A98" i="74" s="1"/>
  <c r="A99" i="74" s="1"/>
  <c r="A100" i="74" s="1"/>
  <c r="A101" i="74" s="1"/>
  <c r="C4" i="74"/>
  <c r="C5" i="74" s="1"/>
  <c r="C6" i="74" s="1"/>
  <c r="C7" i="74" s="1"/>
  <c r="C8" i="74" s="1"/>
  <c r="C9" i="74" s="1"/>
  <c r="C10" i="74" s="1"/>
  <c r="C11" i="74" s="1"/>
  <c r="C12" i="74" s="1"/>
  <c r="C13" i="74" s="1"/>
  <c r="C14" i="74" s="1"/>
  <c r="C15" i="74" s="1"/>
  <c r="C16" i="74" s="1"/>
  <c r="C17" i="74" s="1"/>
  <c r="C18" i="74" s="1"/>
  <c r="C19" i="74" s="1"/>
  <c r="C20" i="74" s="1"/>
  <c r="C21" i="74" s="1"/>
  <c r="C22" i="74" s="1"/>
  <c r="C23" i="74" s="1"/>
  <c r="C24" i="74" s="1"/>
  <c r="C25" i="74" s="1"/>
  <c r="C26" i="74" s="1"/>
  <c r="D4" i="74"/>
  <c r="D20" i="73"/>
  <c r="E12" i="73"/>
  <c r="D12" i="73"/>
  <c r="D11" i="73"/>
  <c r="D21" i="73"/>
  <c r="D22" i="73"/>
  <c r="D13" i="73"/>
  <c r="H19" i="73" l="1"/>
  <c r="G20" i="73"/>
  <c r="F12" i="73"/>
  <c r="E13" i="73"/>
  <c r="B20" i="73"/>
  <c r="A21" i="73"/>
  <c r="D26" i="73"/>
  <c r="C28" i="73"/>
  <c r="C29" i="73" s="1"/>
  <c r="C30" i="73" s="1"/>
  <c r="C31" i="73" s="1"/>
  <c r="C32" i="73" s="1"/>
  <c r="C33" i="73" s="1"/>
  <c r="C34" i="73" s="1"/>
  <c r="K3" i="74"/>
  <c r="J62" i="74"/>
  <c r="K48" i="74"/>
  <c r="K60" i="74"/>
  <c r="K7" i="74"/>
  <c r="K28" i="74"/>
  <c r="J20" i="74"/>
  <c r="J32" i="74"/>
  <c r="J38" i="74"/>
  <c r="K8" i="74"/>
  <c r="K57" i="74"/>
  <c r="K13" i="74"/>
  <c r="K27" i="74"/>
  <c r="K34" i="74"/>
  <c r="J12" i="74"/>
  <c r="J26" i="74"/>
  <c r="J24" i="74"/>
  <c r="J30" i="74"/>
  <c r="K17" i="74"/>
  <c r="K55" i="74"/>
  <c r="K9" i="74"/>
  <c r="K25" i="74"/>
  <c r="K5" i="74"/>
  <c r="K12" i="74"/>
  <c r="K19" i="74"/>
  <c r="K26" i="74"/>
  <c r="J13" i="74"/>
  <c r="J4" i="74"/>
  <c r="J11" i="74"/>
  <c r="J18" i="74"/>
  <c r="J17" i="74"/>
  <c r="J16" i="74"/>
  <c r="J15" i="74"/>
  <c r="J22" i="74"/>
  <c r="K39" i="74"/>
  <c r="K53" i="74"/>
  <c r="K16" i="74"/>
  <c r="K21" i="74"/>
  <c r="K35" i="74"/>
  <c r="J27" i="74"/>
  <c r="J33" i="74"/>
  <c r="J31" i="74"/>
  <c r="K6" i="74"/>
  <c r="K20" i="74"/>
  <c r="J19" i="74"/>
  <c r="J25" i="74"/>
  <c r="J23" i="74"/>
  <c r="K56" i="74"/>
  <c r="K47" i="74"/>
  <c r="K54" i="74"/>
  <c r="K61" i="74"/>
  <c r="K41" i="74"/>
  <c r="K4" i="74"/>
  <c r="K11" i="74"/>
  <c r="K18" i="74"/>
  <c r="J60" i="74"/>
  <c r="J37" i="74"/>
  <c r="J3" i="74"/>
  <c r="J10" i="74"/>
  <c r="J9" i="74"/>
  <c r="J8" i="74"/>
  <c r="J7" i="74"/>
  <c r="J14" i="74"/>
  <c r="K46" i="74"/>
  <c r="K49" i="74"/>
  <c r="K10" i="74"/>
  <c r="J59" i="74"/>
  <c r="J21" i="74"/>
  <c r="J61" i="74"/>
  <c r="J52" i="74"/>
  <c r="J53" i="74"/>
  <c r="J29" i="74"/>
  <c r="J45" i="74"/>
  <c r="J6" i="74"/>
  <c r="J63" i="74"/>
  <c r="K40" i="74"/>
  <c r="K31" i="74"/>
  <c r="K38" i="74"/>
  <c r="K45" i="74"/>
  <c r="K52" i="74"/>
  <c r="K59" i="74"/>
  <c r="K33" i="74"/>
  <c r="J51" i="74"/>
  <c r="J56" i="74"/>
  <c r="J55" i="74"/>
  <c r="K32" i="74"/>
  <c r="K23" i="74"/>
  <c r="K30" i="74"/>
  <c r="K37" i="74"/>
  <c r="K44" i="74"/>
  <c r="K51" i="74"/>
  <c r="K58" i="74"/>
  <c r="J36" i="74"/>
  <c r="J43" i="74"/>
  <c r="J50" i="74"/>
  <c r="J49" i="74"/>
  <c r="J48" i="74"/>
  <c r="J47" i="74"/>
  <c r="J54" i="74"/>
  <c r="J44" i="74"/>
  <c r="J58" i="74"/>
  <c r="J57" i="74"/>
  <c r="J5" i="74"/>
  <c r="K24" i="74"/>
  <c r="K15" i="74"/>
  <c r="K22" i="74"/>
  <c r="K29" i="74"/>
  <c r="K36" i="74"/>
  <c r="K43" i="74"/>
  <c r="K50" i="74"/>
  <c r="J28" i="74"/>
  <c r="J35" i="74"/>
  <c r="J42" i="74"/>
  <c r="J41" i="74"/>
  <c r="J40" i="74"/>
  <c r="J39" i="74"/>
  <c r="J46" i="74"/>
  <c r="K14" i="74"/>
  <c r="K42" i="74"/>
  <c r="J34" i="74"/>
  <c r="D5" i="74"/>
  <c r="C27" i="74"/>
  <c r="C28" i="74" s="1"/>
  <c r="C29" i="74" s="1"/>
  <c r="C30" i="74" s="1"/>
  <c r="C31" i="74" s="1"/>
  <c r="C32" i="74" s="1"/>
  <c r="C33" i="74" s="1"/>
  <c r="C34" i="74" s="1"/>
  <c r="C35" i="74" s="1"/>
  <c r="C36" i="74" s="1"/>
  <c r="C37" i="74" s="1"/>
  <c r="C38" i="74" s="1"/>
  <c r="C39" i="74" s="1"/>
  <c r="C40" i="74" s="1"/>
  <c r="C41" i="74" s="1"/>
  <c r="C42" i="74" s="1"/>
  <c r="C43" i="74" s="1"/>
  <c r="C44" i="74" s="1"/>
  <c r="C45" i="74" s="1"/>
  <c r="C46" i="74" s="1"/>
  <c r="C47" i="74" s="1"/>
  <c r="C48" i="74" s="1"/>
  <c r="C49" i="74" s="1"/>
  <c r="C50" i="74" s="1"/>
  <c r="C51" i="74" s="1"/>
  <c r="C52" i="74" s="1"/>
  <c r="C53" i="74" s="1"/>
  <c r="C54" i="74" s="1"/>
  <c r="C55" i="74" s="1"/>
  <c r="C56" i="74" s="1"/>
  <c r="C57" i="74" s="1"/>
  <c r="C58" i="74" s="1"/>
  <c r="C59" i="74" s="1"/>
  <c r="C60" i="74" s="1"/>
  <c r="C61" i="74" s="1"/>
  <c r="C62" i="74" s="1"/>
  <c r="C63" i="74" s="1"/>
  <c r="C64" i="74" s="1"/>
  <c r="C65" i="74" s="1"/>
  <c r="C66" i="74" s="1"/>
  <c r="C67" i="74" s="1"/>
  <c r="C68" i="74" s="1"/>
  <c r="C69" i="74" s="1"/>
  <c r="C70" i="74" s="1"/>
  <c r="C71" i="74" s="1"/>
  <c r="C72" i="74" s="1"/>
  <c r="C73" i="74" s="1"/>
  <c r="C74" i="74" s="1"/>
  <c r="C75" i="74" s="1"/>
  <c r="C76" i="74" s="1"/>
  <c r="C77" i="74" s="1"/>
  <c r="C78" i="74" s="1"/>
  <c r="C79" i="74" s="1"/>
  <c r="C80" i="74" s="1"/>
  <c r="C81" i="74" s="1"/>
  <c r="C82" i="74" s="1"/>
  <c r="C83" i="74" s="1"/>
  <c r="C84" i="74" s="1"/>
  <c r="C85" i="74" s="1"/>
  <c r="C86" i="74" s="1"/>
  <c r="C87" i="74" s="1"/>
  <c r="C88" i="74" s="1"/>
  <c r="C89" i="74" s="1"/>
  <c r="C90" i="74" s="1"/>
  <c r="C91" i="74" s="1"/>
  <c r="C92" i="74" s="1"/>
  <c r="C93" i="74" s="1"/>
  <c r="C94" i="74" s="1"/>
  <c r="C95" i="74" s="1"/>
  <c r="C96" i="74" s="1"/>
  <c r="C97" i="74" s="1"/>
  <c r="C98" i="74" s="1"/>
  <c r="C99" i="74" s="1"/>
  <c r="C100" i="74" s="1"/>
  <c r="C101" i="74" s="1"/>
  <c r="D28" i="73"/>
  <c r="D29" i="73"/>
  <c r="D14" i="73"/>
  <c r="D31" i="73"/>
  <c r="D24" i="73"/>
  <c r="D23" i="73"/>
  <c r="L6" i="74" l="1"/>
  <c r="A22" i="73"/>
  <c r="B21" i="73"/>
  <c r="L3" i="74"/>
  <c r="L4" i="74"/>
  <c r="F13" i="73"/>
  <c r="E14" i="73"/>
  <c r="L5" i="74"/>
  <c r="H20" i="73"/>
  <c r="G21" i="73"/>
  <c r="D32" i="73"/>
  <c r="D30" i="73"/>
  <c r="D33" i="73"/>
  <c r="L8" i="74"/>
  <c r="C35" i="73"/>
  <c r="D34" i="73"/>
  <c r="L7" i="74"/>
  <c r="L57" i="74"/>
  <c r="L9" i="74"/>
  <c r="L31" i="74"/>
  <c r="L32" i="74"/>
  <c r="L33" i="74"/>
  <c r="L13" i="74"/>
  <c r="L51" i="74"/>
  <c r="L16" i="74"/>
  <c r="L30" i="74"/>
  <c r="L36" i="74"/>
  <c r="L45" i="74"/>
  <c r="L10" i="74"/>
  <c r="L17" i="74"/>
  <c r="L26" i="74"/>
  <c r="L34" i="74"/>
  <c r="L12" i="74"/>
  <c r="L39" i="74"/>
  <c r="L20" i="74"/>
  <c r="L27" i="74"/>
  <c r="L61" i="74"/>
  <c r="L55" i="74"/>
  <c r="L49" i="74"/>
  <c r="L38" i="74"/>
  <c r="L40" i="74"/>
  <c r="L15" i="74"/>
  <c r="L54" i="74"/>
  <c r="L56" i="74"/>
  <c r="L53" i="74"/>
  <c r="L24" i="74"/>
  <c r="L25" i="74"/>
  <c r="L28" i="74"/>
  <c r="L44" i="74"/>
  <c r="L58" i="74"/>
  <c r="L48" i="74"/>
  <c r="L50" i="74"/>
  <c r="L60" i="74"/>
  <c r="D6" i="74"/>
  <c r="L37" i="74"/>
  <c r="L18" i="74"/>
  <c r="L21" i="74"/>
  <c r="L19" i="74"/>
  <c r="L52" i="74"/>
  <c r="L41" i="74"/>
  <c r="L43" i="74"/>
  <c r="L29" i="74"/>
  <c r="L11" i="74"/>
  <c r="L22" i="74"/>
  <c r="L46" i="74"/>
  <c r="L42" i="74"/>
  <c r="L14" i="74"/>
  <c r="L59" i="74"/>
  <c r="L23" i="74"/>
  <c r="L47" i="74"/>
  <c r="L35" i="74"/>
  <c r="D16" i="73"/>
  <c r="D15" i="73"/>
  <c r="F14" i="73" l="1"/>
  <c r="E15" i="73"/>
  <c r="H21" i="73"/>
  <c r="G22" i="73"/>
  <c r="B22" i="73"/>
  <c r="A23" i="73"/>
  <c r="C36" i="73"/>
  <c r="D35" i="73"/>
  <c r="D7" i="74"/>
  <c r="A24" i="73" l="1"/>
  <c r="B23" i="73"/>
  <c r="H22" i="73"/>
  <c r="G23" i="73"/>
  <c r="F15" i="73"/>
  <c r="E16" i="73"/>
  <c r="C37" i="73"/>
  <c r="D36" i="73"/>
  <c r="D8" i="74"/>
  <c r="B24" i="73" l="1"/>
  <c r="A25" i="73"/>
  <c r="F16" i="73"/>
  <c r="E17" i="73"/>
  <c r="G24" i="73"/>
  <c r="H23" i="73"/>
  <c r="C38" i="73"/>
  <c r="D37" i="73"/>
  <c r="D9" i="74"/>
  <c r="D10" i="74" s="1"/>
  <c r="D11" i="74" s="1"/>
  <c r="D12" i="74" s="1"/>
  <c r="G25" i="73" l="1"/>
  <c r="H24" i="73"/>
  <c r="F17" i="73"/>
  <c r="E18" i="73"/>
  <c r="B25" i="73"/>
  <c r="A26" i="73"/>
  <c r="C39" i="73"/>
  <c r="D38" i="73"/>
  <c r="D13" i="74"/>
  <c r="D14" i="74" s="1"/>
  <c r="D15" i="74" s="1"/>
  <c r="D16" i="74" s="1"/>
  <c r="D17" i="74" s="1"/>
  <c r="D18" i="74" s="1"/>
  <c r="D19" i="74" s="1"/>
  <c r="D20" i="74" s="1"/>
  <c r="D21" i="74" s="1"/>
  <c r="D22" i="74" s="1"/>
  <c r="D23" i="74" s="1"/>
  <c r="D24" i="74" s="1"/>
  <c r="D25" i="74" s="1"/>
  <c r="D26" i="74" s="1"/>
  <c r="A27" i="73" l="1"/>
  <c r="B26" i="73"/>
  <c r="F18" i="73"/>
  <c r="E19" i="73"/>
  <c r="H25" i="73"/>
  <c r="G26" i="73"/>
  <c r="C40" i="73"/>
  <c r="D39" i="73"/>
  <c r="D27" i="74"/>
  <c r="H26" i="73" l="1"/>
  <c r="G27" i="73"/>
  <c r="A28" i="73"/>
  <c r="B27" i="73"/>
  <c r="F19" i="73"/>
  <c r="E20" i="73"/>
  <c r="C41" i="73"/>
  <c r="D40" i="73"/>
  <c r="D28" i="74"/>
  <c r="F20" i="73" l="1"/>
  <c r="E21" i="73"/>
  <c r="B28" i="73"/>
  <c r="A29" i="73"/>
  <c r="H27" i="73"/>
  <c r="G28" i="73"/>
  <c r="C42" i="73"/>
  <c r="D41" i="73"/>
  <c r="D29" i="74"/>
  <c r="F21" i="73" l="1"/>
  <c r="E22" i="73"/>
  <c r="G29" i="73"/>
  <c r="H28" i="73"/>
  <c r="A30" i="73"/>
  <c r="B29" i="73"/>
  <c r="C43" i="73"/>
  <c r="D42" i="73"/>
  <c r="D30" i="74"/>
  <c r="D31" i="74" s="1"/>
  <c r="D32" i="74" s="1"/>
  <c r="D33" i="74" s="1"/>
  <c r="D34" i="74" s="1"/>
  <c r="D35" i="74" s="1"/>
  <c r="D36" i="74" s="1"/>
  <c r="D37" i="74" s="1"/>
  <c r="D38" i="74" s="1"/>
  <c r="D39" i="74" s="1"/>
  <c r="D40" i="74" s="1"/>
  <c r="D41" i="74" s="1"/>
  <c r="D42" i="74" s="1"/>
  <c r="D43" i="74" s="1"/>
  <c r="D44" i="74" s="1"/>
  <c r="D45" i="74" s="1"/>
  <c r="D46" i="74" s="1"/>
  <c r="D47" i="74" s="1"/>
  <c r="D48" i="74" s="1"/>
  <c r="D49" i="74" s="1"/>
  <c r="D50" i="74" s="1"/>
  <c r="D51" i="74" s="1"/>
  <c r="D52" i="74" s="1"/>
  <c r="D53" i="74" s="1"/>
  <c r="D54" i="74" s="1"/>
  <c r="D55" i="74" s="1"/>
  <c r="D56" i="74" s="1"/>
  <c r="D57" i="74" s="1"/>
  <c r="D58" i="74" s="1"/>
  <c r="D59" i="74" s="1"/>
  <c r="D60" i="74" s="1"/>
  <c r="D61" i="74" s="1"/>
  <c r="D62" i="74" s="1"/>
  <c r="D63" i="74" s="1"/>
  <c r="D64" i="74" s="1"/>
  <c r="D65" i="74" s="1"/>
  <c r="D66" i="74" s="1"/>
  <c r="D67" i="74" s="1"/>
  <c r="D68" i="74" s="1"/>
  <c r="D69" i="74" s="1"/>
  <c r="D70" i="74" s="1"/>
  <c r="D71" i="74" s="1"/>
  <c r="D72" i="74" s="1"/>
  <c r="D73" i="74" s="1"/>
  <c r="D74" i="74" s="1"/>
  <c r="D75" i="74" s="1"/>
  <c r="D76" i="74" s="1"/>
  <c r="D77" i="74" s="1"/>
  <c r="D78" i="74" s="1"/>
  <c r="D79" i="74" s="1"/>
  <c r="D80" i="74" s="1"/>
  <c r="D81" i="74" s="1"/>
  <c r="D82" i="74" s="1"/>
  <c r="D83" i="74" s="1"/>
  <c r="D84" i="74" s="1"/>
  <c r="D85" i="74" s="1"/>
  <c r="D86" i="74" s="1"/>
  <c r="D87" i="74" s="1"/>
  <c r="D88" i="74" s="1"/>
  <c r="D89" i="74" s="1"/>
  <c r="D90" i="74" s="1"/>
  <c r="D91" i="74" s="1"/>
  <c r="D92" i="74" s="1"/>
  <c r="D93" i="74" s="1"/>
  <c r="D94" i="74" s="1"/>
  <c r="D95" i="74" s="1"/>
  <c r="D96" i="74" s="1"/>
  <c r="D97" i="74" s="1"/>
  <c r="D98" i="74" s="1"/>
  <c r="D99" i="74" s="1"/>
  <c r="D100" i="74" s="1"/>
  <c r="D101" i="74" s="1"/>
  <c r="M3" i="74" l="1"/>
  <c r="M4" i="74"/>
  <c r="M5" i="74"/>
  <c r="M6" i="74"/>
  <c r="M7" i="74"/>
  <c r="F22" i="73"/>
  <c r="E23" i="73"/>
  <c r="A31" i="73"/>
  <c r="B30" i="73"/>
  <c r="G30" i="73"/>
  <c r="H29" i="73"/>
  <c r="C44" i="73"/>
  <c r="D43" i="73"/>
  <c r="M37" i="74"/>
  <c r="M34" i="74"/>
  <c r="M12" i="74"/>
  <c r="M35" i="74"/>
  <c r="M24" i="74"/>
  <c r="M36" i="74"/>
  <c r="M44" i="74"/>
  <c r="M32" i="74"/>
  <c r="M49" i="74"/>
  <c r="M42" i="74"/>
  <c r="M33" i="74"/>
  <c r="M8" i="74"/>
  <c r="M18" i="74"/>
  <c r="M31" i="74"/>
  <c r="M13" i="74"/>
  <c r="M23" i="74"/>
  <c r="M39" i="74"/>
  <c r="M55" i="74"/>
  <c r="M10" i="74"/>
  <c r="M56" i="74"/>
  <c r="M61" i="74"/>
  <c r="M25" i="74"/>
  <c r="M51" i="74"/>
  <c r="M27" i="74"/>
  <c r="M45" i="74"/>
  <c r="M57" i="74"/>
  <c r="M54" i="74"/>
  <c r="M16" i="74"/>
  <c r="M58" i="74"/>
  <c r="M40" i="74"/>
  <c r="M50" i="74"/>
  <c r="M20" i="74"/>
  <c r="M26" i="74"/>
  <c r="M43" i="74"/>
  <c r="M17" i="74"/>
  <c r="M19" i="74"/>
  <c r="M38" i="74"/>
  <c r="M59" i="74"/>
  <c r="M11" i="74"/>
  <c r="M22" i="74"/>
  <c r="M52" i="74"/>
  <c r="M30" i="74"/>
  <c r="M48" i="74"/>
  <c r="M9" i="74"/>
  <c r="M29" i="74"/>
  <c r="M60" i="74"/>
  <c r="M14" i="74"/>
  <c r="M41" i="74"/>
  <c r="M46" i="74"/>
  <c r="M53" i="74"/>
  <c r="M47" i="74"/>
  <c r="M21" i="74"/>
  <c r="M28" i="74"/>
  <c r="M15" i="74"/>
  <c r="F23" i="73" l="1"/>
  <c r="E24" i="73"/>
  <c r="G31" i="73"/>
  <c r="H30" i="73"/>
  <c r="A32" i="73"/>
  <c r="B31" i="73"/>
  <c r="C45" i="73"/>
  <c r="D44" i="73"/>
  <c r="A33" i="73" l="1"/>
  <c r="B32" i="73"/>
  <c r="F24" i="73"/>
  <c r="E25" i="73"/>
  <c r="G32" i="73"/>
  <c r="H31" i="73"/>
  <c r="C46" i="73"/>
  <c r="D45" i="73"/>
  <c r="G33" i="73" l="1"/>
  <c r="H32" i="73"/>
  <c r="F25" i="73"/>
  <c r="E26" i="73"/>
  <c r="A34" i="73"/>
  <c r="B33" i="73"/>
  <c r="C47" i="73"/>
  <c r="D46" i="73"/>
  <c r="A35" i="73" l="1"/>
  <c r="B34" i="73"/>
  <c r="F26" i="73"/>
  <c r="E27" i="73"/>
  <c r="G34" i="73"/>
  <c r="H33" i="73"/>
  <c r="C48" i="73"/>
  <c r="D47" i="73"/>
  <c r="G35" i="73" l="1"/>
  <c r="H34" i="73"/>
  <c r="F27" i="73"/>
  <c r="E28" i="73"/>
  <c r="A36" i="73"/>
  <c r="B35" i="73"/>
  <c r="C49" i="73"/>
  <c r="D48" i="73"/>
  <c r="A37" i="73" l="1"/>
  <c r="B36" i="73"/>
  <c r="F28" i="73"/>
  <c r="E29" i="73"/>
  <c r="H35" i="73"/>
  <c r="G36" i="73"/>
  <c r="C50" i="73"/>
  <c r="D49" i="73"/>
  <c r="G37" i="73" l="1"/>
  <c r="H36" i="73"/>
  <c r="F29" i="73"/>
  <c r="E30" i="73"/>
  <c r="A38" i="73"/>
  <c r="B37" i="73"/>
  <c r="C51" i="73"/>
  <c r="D50" i="73"/>
  <c r="A39" i="73" l="1"/>
  <c r="B38" i="73"/>
  <c r="F30" i="73"/>
  <c r="E31" i="73"/>
  <c r="G38" i="73"/>
  <c r="H37" i="73"/>
  <c r="C52" i="73"/>
  <c r="D51" i="73"/>
  <c r="G39" i="73" l="1"/>
  <c r="H38" i="73"/>
  <c r="E32" i="73"/>
  <c r="F31" i="73"/>
  <c r="B39" i="73"/>
  <c r="A40" i="73"/>
  <c r="C53" i="73"/>
  <c r="D52" i="73"/>
  <c r="H39" i="73" l="1"/>
  <c r="G40" i="73"/>
  <c r="B40" i="73"/>
  <c r="A41" i="73"/>
  <c r="E33" i="73"/>
  <c r="F32" i="73"/>
  <c r="C54" i="73"/>
  <c r="D53" i="73"/>
  <c r="B41" i="73" l="1"/>
  <c r="A42" i="73"/>
  <c r="E34" i="73"/>
  <c r="F33" i="73"/>
  <c r="H40" i="73"/>
  <c r="G41" i="73"/>
  <c r="C55" i="73"/>
  <c r="D54" i="73"/>
  <c r="G42" i="73" l="1"/>
  <c r="H41" i="73"/>
  <c r="F34" i="73"/>
  <c r="E35" i="73"/>
  <c r="B42" i="73"/>
  <c r="A43" i="73"/>
  <c r="C56" i="73"/>
  <c r="D55" i="73"/>
  <c r="A44" i="73" l="1"/>
  <c r="B43" i="73"/>
  <c r="E36" i="73"/>
  <c r="F35" i="73"/>
  <c r="G43" i="73"/>
  <c r="H42" i="73"/>
  <c r="C57" i="73"/>
  <c r="D56" i="73"/>
  <c r="E37" i="73" l="1"/>
  <c r="F36" i="73"/>
  <c r="H43" i="73"/>
  <c r="G44" i="73"/>
  <c r="A45" i="73"/>
  <c r="B44" i="73"/>
  <c r="C58" i="73"/>
  <c r="D57" i="73"/>
  <c r="G45" i="73" l="1"/>
  <c r="H44" i="73"/>
  <c r="A46" i="73"/>
  <c r="B45" i="73"/>
  <c r="F37" i="73"/>
  <c r="E38" i="73"/>
  <c r="C59" i="73"/>
  <c r="D58" i="73"/>
  <c r="F38" i="73" l="1"/>
  <c r="E39" i="73"/>
  <c r="A47" i="73"/>
  <c r="B46" i="73"/>
  <c r="G46" i="73"/>
  <c r="H45" i="73"/>
  <c r="C60" i="73"/>
  <c r="D59" i="73"/>
  <c r="B47" i="73" l="1"/>
  <c r="A48" i="73"/>
  <c r="F39" i="73"/>
  <c r="E40" i="73"/>
  <c r="G47" i="73"/>
  <c r="H46" i="73"/>
  <c r="C61" i="73"/>
  <c r="D60" i="73"/>
  <c r="G48" i="73" l="1"/>
  <c r="H47" i="73"/>
  <c r="F40" i="73"/>
  <c r="E41" i="73"/>
  <c r="A49" i="73"/>
  <c r="B48" i="73"/>
  <c r="C62" i="73"/>
  <c r="D61" i="73"/>
  <c r="F41" i="73" l="1"/>
  <c r="E42" i="73"/>
  <c r="B49" i="73"/>
  <c r="A50" i="73"/>
  <c r="H48" i="73"/>
  <c r="G49" i="73"/>
  <c r="C63" i="73"/>
  <c r="D62" i="73"/>
  <c r="A51" i="73" l="1"/>
  <c r="B50" i="73"/>
  <c r="F42" i="73"/>
  <c r="E43" i="73"/>
  <c r="H49" i="73"/>
  <c r="G50" i="73"/>
  <c r="C64" i="73"/>
  <c r="D63" i="73"/>
  <c r="H50" i="73" l="1"/>
  <c r="G51" i="73"/>
  <c r="F43" i="73"/>
  <c r="E44" i="73"/>
  <c r="B51" i="73"/>
  <c r="A52" i="73"/>
  <c r="C65" i="73"/>
  <c r="D64" i="73"/>
  <c r="A53" i="73" l="1"/>
  <c r="B52" i="73"/>
  <c r="F44" i="73"/>
  <c r="E45" i="73"/>
  <c r="H51" i="73"/>
  <c r="G52" i="73"/>
  <c r="C66" i="73"/>
  <c r="D65" i="73"/>
  <c r="G53" i="73" l="1"/>
  <c r="H52" i="73"/>
  <c r="F45" i="73"/>
  <c r="E46" i="73"/>
  <c r="A54" i="73"/>
  <c r="B53" i="73"/>
  <c r="C67" i="73"/>
  <c r="D66" i="73"/>
  <c r="B54" i="73" l="1"/>
  <c r="A55" i="73"/>
  <c r="F46" i="73"/>
  <c r="E47" i="73"/>
  <c r="H53" i="73"/>
  <c r="G54" i="73"/>
  <c r="C68" i="73"/>
  <c r="D67" i="73"/>
  <c r="E48" i="73" l="1"/>
  <c r="F47" i="73"/>
  <c r="H54" i="73"/>
  <c r="G55" i="73"/>
  <c r="A56" i="73"/>
  <c r="B55" i="73"/>
  <c r="C69" i="73"/>
  <c r="D68" i="73"/>
  <c r="A57" i="73" l="1"/>
  <c r="B56" i="73"/>
  <c r="H55" i="73"/>
  <c r="G56" i="73"/>
  <c r="F48" i="73"/>
  <c r="E49" i="73"/>
  <c r="C70" i="73"/>
  <c r="D69" i="73"/>
  <c r="G57" i="73" l="1"/>
  <c r="H56" i="73"/>
  <c r="E50" i="73"/>
  <c r="F49" i="73"/>
  <c r="B57" i="73"/>
  <c r="A58" i="73"/>
  <c r="C71" i="73"/>
  <c r="D70" i="73"/>
  <c r="B58" i="73" l="1"/>
  <c r="A59" i="73"/>
  <c r="F50" i="73"/>
  <c r="E51" i="73"/>
  <c r="G58" i="73"/>
  <c r="H57" i="73"/>
  <c r="C72" i="73"/>
  <c r="D71" i="73"/>
  <c r="G59" i="73" l="1"/>
  <c r="H58" i="73"/>
  <c r="F51" i="73"/>
  <c r="E52" i="73"/>
  <c r="B59" i="73"/>
  <c r="A60" i="73"/>
  <c r="C73" i="73"/>
  <c r="D72" i="73"/>
  <c r="H59" i="73" l="1"/>
  <c r="G60" i="73"/>
  <c r="A61" i="73"/>
  <c r="B60" i="73"/>
  <c r="F52" i="73"/>
  <c r="E53" i="73"/>
  <c r="C74" i="73"/>
  <c r="D73" i="73"/>
  <c r="F53" i="73" l="1"/>
  <c r="E54" i="73"/>
  <c r="A62" i="73"/>
  <c r="B61" i="73"/>
  <c r="H60" i="73"/>
  <c r="G61" i="73"/>
  <c r="C75" i="73"/>
  <c r="D74" i="73"/>
  <c r="G62" i="73" l="1"/>
  <c r="H61" i="73"/>
  <c r="F54" i="73"/>
  <c r="E55" i="73"/>
  <c r="A63" i="73"/>
  <c r="B62" i="73"/>
  <c r="C76" i="73"/>
  <c r="D75" i="73"/>
  <c r="F55" i="73" l="1"/>
  <c r="E56" i="73"/>
  <c r="B63" i="73"/>
  <c r="A64" i="73"/>
  <c r="G63" i="73"/>
  <c r="H62" i="73"/>
  <c r="C77" i="73"/>
  <c r="D76" i="73"/>
  <c r="H63" i="73" l="1"/>
  <c r="G64" i="73"/>
  <c r="A65" i="73"/>
  <c r="B64" i="73"/>
  <c r="F56" i="73"/>
  <c r="E57" i="73"/>
  <c r="C78" i="73"/>
  <c r="D77" i="73"/>
  <c r="E58" i="73" l="1"/>
  <c r="F57" i="73"/>
  <c r="B65" i="73"/>
  <c r="A66" i="73"/>
  <c r="G65" i="73"/>
  <c r="H64" i="73"/>
  <c r="C79" i="73"/>
  <c r="D78" i="73"/>
  <c r="A67" i="73" l="1"/>
  <c r="B66" i="73"/>
  <c r="H65" i="73"/>
  <c r="G66" i="73"/>
  <c r="F58" i="73"/>
  <c r="E59" i="73"/>
  <c r="C80" i="73"/>
  <c r="D79" i="73"/>
  <c r="F59" i="73" l="1"/>
  <c r="E60" i="73"/>
  <c r="G67" i="73"/>
  <c r="H66" i="73"/>
  <c r="A68" i="73"/>
  <c r="B67" i="73"/>
  <c r="C81" i="73"/>
  <c r="D80" i="73"/>
  <c r="B68" i="73" l="1"/>
  <c r="A69" i="73"/>
  <c r="H67" i="73"/>
  <c r="G68" i="73"/>
  <c r="E61" i="73"/>
  <c r="F60" i="73"/>
  <c r="C82" i="73"/>
  <c r="D81" i="73"/>
  <c r="E62" i="73" l="1"/>
  <c r="F61" i="73"/>
  <c r="H68" i="73"/>
  <c r="G69" i="73"/>
  <c r="B69" i="73"/>
  <c r="A70" i="73"/>
  <c r="C83" i="73"/>
  <c r="D82" i="73"/>
  <c r="A71" i="73" l="1"/>
  <c r="B70" i="73"/>
  <c r="H69" i="73"/>
  <c r="G70" i="73"/>
  <c r="F62" i="73"/>
  <c r="E63" i="73"/>
  <c r="C84" i="73"/>
  <c r="D83" i="73"/>
  <c r="F63" i="73" l="1"/>
  <c r="E64" i="73"/>
  <c r="H70" i="73"/>
  <c r="G71" i="73"/>
  <c r="A72" i="73"/>
  <c r="B71" i="73"/>
  <c r="C85" i="73"/>
  <c r="D84" i="73"/>
  <c r="G72" i="73" l="1"/>
  <c r="H71" i="73"/>
  <c r="F64" i="73"/>
  <c r="E65" i="73"/>
  <c r="A73" i="73"/>
  <c r="B72" i="73"/>
  <c r="C86" i="73"/>
  <c r="D85" i="73"/>
  <c r="A74" i="73" l="1"/>
  <c r="B73" i="73"/>
  <c r="F65" i="73"/>
  <c r="E66" i="73"/>
  <c r="G73" i="73"/>
  <c r="H72" i="73"/>
  <c r="C87" i="73"/>
  <c r="D86" i="73"/>
  <c r="G74" i="73" l="1"/>
  <c r="H73" i="73"/>
  <c r="E67" i="73"/>
  <c r="F66" i="73"/>
  <c r="A75" i="73"/>
  <c r="B74" i="73"/>
  <c r="C88" i="73"/>
  <c r="D87" i="73"/>
  <c r="F67" i="73" l="1"/>
  <c r="E68" i="73"/>
  <c r="A76" i="73"/>
  <c r="B75" i="73"/>
  <c r="G75" i="73"/>
  <c r="H74" i="73"/>
  <c r="C89" i="73"/>
  <c r="D88" i="73"/>
  <c r="A77" i="73" l="1"/>
  <c r="B76" i="73"/>
  <c r="E69" i="73"/>
  <c r="F68" i="73"/>
  <c r="H75" i="73"/>
  <c r="G76" i="73"/>
  <c r="C90" i="73"/>
  <c r="D89" i="73"/>
  <c r="G77" i="73" l="1"/>
  <c r="H76" i="73"/>
  <c r="F69" i="73"/>
  <c r="E70" i="73"/>
  <c r="A78" i="73"/>
  <c r="B77" i="73"/>
  <c r="C91" i="73"/>
  <c r="D90" i="73"/>
  <c r="A79" i="73" l="1"/>
  <c r="B78" i="73"/>
  <c r="F70" i="73"/>
  <c r="E71" i="73"/>
  <c r="G78" i="73"/>
  <c r="H77" i="73"/>
  <c r="C92" i="73"/>
  <c r="D91" i="73"/>
  <c r="F71" i="73" l="1"/>
  <c r="E72" i="73"/>
  <c r="H78" i="73"/>
  <c r="G79" i="73"/>
  <c r="A80" i="73"/>
  <c r="B79" i="73"/>
  <c r="C93" i="73"/>
  <c r="D92" i="73"/>
  <c r="H79" i="73" l="1"/>
  <c r="G80" i="73"/>
  <c r="F72" i="73"/>
  <c r="E73" i="73"/>
  <c r="A81" i="73"/>
  <c r="B80" i="73"/>
  <c r="C94" i="73"/>
  <c r="D93" i="73"/>
  <c r="E74" i="73" l="1"/>
  <c r="F73" i="73"/>
  <c r="H80" i="73"/>
  <c r="G81" i="73"/>
  <c r="A82" i="73"/>
  <c r="B81" i="73"/>
  <c r="C95" i="73"/>
  <c r="D94" i="73"/>
  <c r="H81" i="73" l="1"/>
  <c r="G82" i="73"/>
  <c r="A83" i="73"/>
  <c r="B82" i="73"/>
  <c r="F74" i="73"/>
  <c r="E75" i="73"/>
  <c r="C96" i="73"/>
  <c r="D95" i="73"/>
  <c r="F75" i="73" l="1"/>
  <c r="E76" i="73"/>
  <c r="B83" i="73"/>
  <c r="A84" i="73"/>
  <c r="H82" i="73"/>
  <c r="G83" i="73"/>
  <c r="C97" i="73"/>
  <c r="D96" i="73"/>
  <c r="G84" i="73" l="1"/>
  <c r="H83" i="73"/>
  <c r="B84" i="73"/>
  <c r="A85" i="73"/>
  <c r="F76" i="73"/>
  <c r="E77" i="73"/>
  <c r="C98" i="73"/>
  <c r="D97" i="73"/>
  <c r="A86" i="73" l="1"/>
  <c r="B85" i="73"/>
  <c r="F77" i="73"/>
  <c r="E78" i="73"/>
  <c r="H84" i="73"/>
  <c r="G85" i="73"/>
  <c r="C99" i="73"/>
  <c r="D98" i="73"/>
  <c r="H85" i="73" l="1"/>
  <c r="G86" i="73"/>
  <c r="E79" i="73"/>
  <c r="F78" i="73"/>
  <c r="A87" i="73"/>
  <c r="B86" i="73"/>
  <c r="C100" i="73"/>
  <c r="D99" i="73"/>
  <c r="B87" i="73" l="1"/>
  <c r="A88" i="73"/>
  <c r="H86" i="73"/>
  <c r="G87" i="73"/>
  <c r="E80" i="73"/>
  <c r="F79" i="73"/>
  <c r="C101" i="73"/>
  <c r="D100" i="73"/>
  <c r="G88" i="73" l="1"/>
  <c r="H87" i="73"/>
  <c r="F80" i="73"/>
  <c r="E81" i="73"/>
  <c r="B88" i="73"/>
  <c r="A89" i="73"/>
  <c r="C102" i="73"/>
  <c r="D101" i="73"/>
  <c r="A90" i="73" l="1"/>
  <c r="B89" i="73"/>
  <c r="E82" i="73"/>
  <c r="F81" i="73"/>
  <c r="G89" i="73"/>
  <c r="H88" i="73"/>
  <c r="C103" i="73"/>
  <c r="D102" i="73"/>
  <c r="D25" i="69"/>
  <c r="H89" i="73" l="1"/>
  <c r="G90" i="73"/>
  <c r="F82" i="73"/>
  <c r="E83" i="73"/>
  <c r="A91" i="73"/>
  <c r="B90" i="73"/>
  <c r="C104" i="73"/>
  <c r="D103" i="73"/>
  <c r="X45" i="70"/>
  <c r="X16" i="70"/>
  <c r="T45" i="70"/>
  <c r="R16" i="70"/>
  <c r="C8" i="70"/>
  <c r="B5" i="70"/>
  <c r="N8" i="73"/>
  <c r="G1" i="74" s="1"/>
  <c r="M8" i="73"/>
  <c r="F1" i="74" s="1"/>
  <c r="D8" i="73"/>
  <c r="C11" i="59"/>
  <c r="B91" i="73" l="1"/>
  <c r="A92" i="73"/>
  <c r="E84" i="73"/>
  <c r="F83" i="73"/>
  <c r="H90" i="73"/>
  <c r="G91" i="73"/>
  <c r="C105" i="73"/>
  <c r="D104" i="73"/>
  <c r="F8" i="73"/>
  <c r="H8" i="73"/>
  <c r="C5" i="69"/>
  <c r="F84" i="73" l="1"/>
  <c r="E85" i="73"/>
  <c r="A93" i="73"/>
  <c r="B92" i="73"/>
  <c r="H91" i="73"/>
  <c r="G92" i="73"/>
  <c r="C106" i="73"/>
  <c r="D105" i="73"/>
  <c r="D29" i="69"/>
  <c r="D23" i="69"/>
  <c r="D20" i="69"/>
  <c r="D19" i="69"/>
  <c r="D18" i="69"/>
  <c r="D17" i="69"/>
  <c r="D14" i="69"/>
  <c r="D13" i="69"/>
  <c r="G15" i="59"/>
  <c r="D20" i="57"/>
  <c r="A94" i="73" l="1"/>
  <c r="B93" i="73"/>
  <c r="E86" i="73"/>
  <c r="F85" i="73"/>
  <c r="H92" i="73"/>
  <c r="G93" i="73"/>
  <c r="C107" i="73"/>
  <c r="D106" i="73"/>
  <c r="D48" i="58"/>
  <c r="D50" i="58"/>
  <c r="D49" i="58"/>
  <c r="M20" i="66"/>
  <c r="C44" i="58"/>
  <c r="A13" i="58"/>
  <c r="C21" i="58"/>
  <c r="A61" i="58"/>
  <c r="M10" i="72"/>
  <c r="M8" i="72"/>
  <c r="M1526" i="77" l="1" a="1"/>
  <c r="M1526" i="77" s="1"/>
  <c r="M1510" i="77" a="1"/>
  <c r="M1510" i="77" s="1"/>
  <c r="M1494" i="77" a="1"/>
  <c r="M1494" i="77" s="1"/>
  <c r="M1525" i="77" a="1"/>
  <c r="M1525" i="77" s="1"/>
  <c r="M1524" i="77" a="1"/>
  <c r="M1524" i="77" s="1"/>
  <c r="M1492" i="77" a="1"/>
  <c r="M1492" i="77" s="1"/>
  <c r="M1507" i="77" a="1"/>
  <c r="M1507" i="77" s="1"/>
  <c r="M1506" i="77" a="1"/>
  <c r="M1506" i="77" s="1"/>
  <c r="M1520" i="77" a="1"/>
  <c r="M1520" i="77" s="1"/>
  <c r="M1503" i="77" a="1"/>
  <c r="M1503" i="77" s="1"/>
  <c r="M1517" i="77" a="1"/>
  <c r="M1517" i="77" s="1"/>
  <c r="M1501" i="77" a="1"/>
  <c r="M1501" i="77" s="1"/>
  <c r="M1516" i="77" a="1"/>
  <c r="M1516" i="77" s="1"/>
  <c r="M1500" i="77" a="1"/>
  <c r="M1500" i="77" s="1"/>
  <c r="M1515" i="77" a="1"/>
  <c r="M1515" i="77" s="1"/>
  <c r="M1499" i="77" a="1"/>
  <c r="M1499" i="77" s="1"/>
  <c r="M1514" i="77" a="1"/>
  <c r="M1514" i="77" s="1"/>
  <c r="M1498" i="77" a="1"/>
  <c r="M1498" i="77" s="1"/>
  <c r="M1513" i="77" a="1"/>
  <c r="M1513" i="77" s="1"/>
  <c r="M1497" i="77" a="1"/>
  <c r="M1497" i="77" s="1"/>
  <c r="M1505" i="77" a="1"/>
  <c r="M1505" i="77" s="1"/>
  <c r="M1504" i="77" a="1"/>
  <c r="M1504" i="77" s="1"/>
  <c r="M1518" i="77" a="1"/>
  <c r="M1518" i="77" s="1"/>
  <c r="M1512" i="77" a="1"/>
  <c r="M1512" i="77" s="1"/>
  <c r="M1496" i="77" a="1"/>
  <c r="M1496" i="77" s="1"/>
  <c r="M1527" i="77" a="1"/>
  <c r="M1527" i="77" s="1"/>
  <c r="M1511" i="77" a="1"/>
  <c r="M1511" i="77" s="1"/>
  <c r="M1495" i="77" a="1"/>
  <c r="M1495" i="77" s="1"/>
  <c r="M1509" i="77" a="1"/>
  <c r="M1509" i="77" s="1"/>
  <c r="M1493" i="77" a="1"/>
  <c r="M1493" i="77" s="1"/>
  <c r="M1508" i="77" a="1"/>
  <c r="M1508" i="77" s="1"/>
  <c r="M1523" i="77" a="1"/>
  <c r="M1523" i="77" s="1"/>
  <c r="M1522" i="77" a="1"/>
  <c r="M1522" i="77" s="1"/>
  <c r="M1521" i="77" a="1"/>
  <c r="M1521" i="77" s="1"/>
  <c r="M1519" i="77" a="1"/>
  <c r="M1519" i="77" s="1"/>
  <c r="M1502" i="77" a="1"/>
  <c r="M1502" i="77" s="1"/>
  <c r="K1702" i="77"/>
  <c r="L1702" i="77" s="1"/>
  <c r="K1694" i="77"/>
  <c r="L1694" i="77" s="1"/>
  <c r="K1693" i="77"/>
  <c r="K1692" i="77"/>
  <c r="K1699" i="77"/>
  <c r="L1699" i="77" s="1"/>
  <c r="K1691" i="77"/>
  <c r="K1698" i="77"/>
  <c r="L1698" i="77" s="1"/>
  <c r="K1690" i="77"/>
  <c r="K1697" i="77"/>
  <c r="L1697" i="77" s="1"/>
  <c r="K1696" i="77"/>
  <c r="L1696" i="77" s="1"/>
  <c r="K1695" i="77"/>
  <c r="L1695" i="77" s="1"/>
  <c r="K1701" i="77"/>
  <c r="L1701" i="77" s="1"/>
  <c r="K1700" i="77"/>
  <c r="L1700" i="77" s="1"/>
  <c r="K1707" i="77"/>
  <c r="K1706" i="77"/>
  <c r="K1705" i="77"/>
  <c r="K1704" i="77"/>
  <c r="K1703" i="77"/>
  <c r="L1703" i="77" s="1"/>
  <c r="K1640" i="77"/>
  <c r="K1632" i="77"/>
  <c r="L1632" i="77" s="1"/>
  <c r="K1624" i="77"/>
  <c r="K1637" i="77"/>
  <c r="K1621" i="77"/>
  <c r="L1621" i="77" s="1"/>
  <c r="K1628" i="77"/>
  <c r="L1628" i="77" s="1"/>
  <c r="K1643" i="77"/>
  <c r="K1634" i="77"/>
  <c r="L1634" i="77" s="1"/>
  <c r="K1641" i="77"/>
  <c r="K1639" i="77"/>
  <c r="K1631" i="77"/>
  <c r="K1623" i="77"/>
  <c r="L1623" i="77" s="1"/>
  <c r="K1629" i="77"/>
  <c r="L1629" i="77" s="1"/>
  <c r="K1636" i="77"/>
  <c r="K1635" i="77"/>
  <c r="L1635" i="77" s="1"/>
  <c r="K1626" i="77"/>
  <c r="L1626" i="77" s="1"/>
  <c r="K1625" i="77"/>
  <c r="K1638" i="77"/>
  <c r="K1630" i="77"/>
  <c r="K1622" i="77"/>
  <c r="L1622" i="77" s="1"/>
  <c r="K1645" i="77"/>
  <c r="L1645" i="77" s="1"/>
  <c r="K1644" i="77"/>
  <c r="L1644" i="77" s="1"/>
  <c r="K1620" i="77"/>
  <c r="L1620" i="77" s="1"/>
  <c r="K1627" i="77"/>
  <c r="L1627" i="77" s="1"/>
  <c r="K1642" i="77"/>
  <c r="K1633" i="77"/>
  <c r="L1633" i="77" s="1"/>
  <c r="F86" i="73"/>
  <c r="E87" i="73"/>
  <c r="H93" i="73"/>
  <c r="G94" i="73"/>
  <c r="A95" i="73"/>
  <c r="B94" i="73"/>
  <c r="J97" i="76" a="1"/>
  <c r="J97" i="76" s="1"/>
  <c r="J103" i="76" a="1"/>
  <c r="J103" i="76" s="1"/>
  <c r="J92" i="76" a="1"/>
  <c r="J92" i="76" s="1"/>
  <c r="J105" i="76" a="1"/>
  <c r="J105" i="76" s="1"/>
  <c r="J102" i="76" a="1"/>
  <c r="J102" i="76" s="1"/>
  <c r="J91" i="76" a="1"/>
  <c r="J91" i="76" s="1"/>
  <c r="J104" i="76" a="1"/>
  <c r="J104" i="76" s="1"/>
  <c r="J98" i="76" a="1"/>
  <c r="J98" i="76" s="1"/>
  <c r="J107" i="76" a="1"/>
  <c r="J107" i="76" s="1"/>
  <c r="J108" i="76" a="1"/>
  <c r="J108" i="76" s="1"/>
  <c r="J109" i="76" a="1"/>
  <c r="J109" i="76" s="1"/>
  <c r="J93" i="76" a="1"/>
  <c r="J93" i="76" s="1"/>
  <c r="J99" i="76" a="1"/>
  <c r="J99" i="76" s="1"/>
  <c r="J100" i="76" a="1"/>
  <c r="J100" i="76" s="1"/>
  <c r="J94" i="76" a="1"/>
  <c r="J94" i="76" s="1"/>
  <c r="J101" i="76" a="1"/>
  <c r="J101" i="76" s="1"/>
  <c r="J96" i="76" a="1"/>
  <c r="J96" i="76" s="1"/>
  <c r="J106" i="76" a="1"/>
  <c r="J106" i="76" s="1"/>
  <c r="J95" i="76" a="1"/>
  <c r="J95" i="76" s="1"/>
  <c r="J90" i="76" a="1"/>
  <c r="J90" i="76" s="1"/>
  <c r="J87" i="76" a="1"/>
  <c r="J87" i="76" s="1"/>
  <c r="J89" i="76" a="1"/>
  <c r="J89" i="76" s="1"/>
  <c r="J86" i="76" a="1"/>
  <c r="J86" i="76" s="1"/>
  <c r="J85" i="76" a="1"/>
  <c r="J85" i="76" s="1"/>
  <c r="J88" i="76" a="1"/>
  <c r="J88" i="76" s="1"/>
  <c r="C32" i="57"/>
  <c r="C30" i="57"/>
  <c r="C33" i="57"/>
  <c r="C31" i="57"/>
  <c r="C28" i="57"/>
  <c r="C34" i="57"/>
  <c r="C19" i="60"/>
  <c r="B88" i="76" s="1"/>
  <c r="C16" i="60"/>
  <c r="B85" i="76" s="1"/>
  <c r="C35" i="57"/>
  <c r="C29" i="57"/>
  <c r="C108" i="73"/>
  <c r="D108" i="73" s="1"/>
  <c r="D107" i="73"/>
  <c r="C35" i="70"/>
  <c r="C39" i="70"/>
  <c r="G18" i="59"/>
  <c r="X11" i="70"/>
  <c r="C29" i="66"/>
  <c r="K133" i="77" l="1" a="1"/>
  <c r="K133" i="77" s="1"/>
  <c r="L133" i="77" s="1"/>
  <c r="K124" i="77" a="1"/>
  <c r="K124" i="77" s="1"/>
  <c r="L124" i="77" s="1"/>
  <c r="K125" i="77" a="1"/>
  <c r="K125" i="77" s="1"/>
  <c r="L125" i="77" s="1"/>
  <c r="B95" i="73"/>
  <c r="A96" i="73"/>
  <c r="H94" i="73"/>
  <c r="G95" i="73"/>
  <c r="E88" i="73"/>
  <c r="F87" i="73"/>
  <c r="K134" i="77" a="1"/>
  <c r="K134" i="77" s="1"/>
  <c r="L134" i="77" s="1"/>
  <c r="K130" i="77" a="1"/>
  <c r="K130" i="77" s="1"/>
  <c r="L130" i="77" s="1"/>
  <c r="K117" i="77" a="1"/>
  <c r="K117" i="77" s="1"/>
  <c r="L117" i="77" s="1"/>
  <c r="K119" i="77" a="1"/>
  <c r="K119" i="77" s="1"/>
  <c r="L119" i="77" s="1"/>
  <c r="K120" i="77" a="1"/>
  <c r="K120" i="77" s="1"/>
  <c r="L120" i="77" s="1"/>
  <c r="K123" i="77" a="1"/>
  <c r="K123" i="77" s="1"/>
  <c r="L123" i="77" s="1"/>
  <c r="K131" i="77" a="1"/>
  <c r="K131" i="77" s="1"/>
  <c r="L131" i="77" s="1"/>
  <c r="K116" i="77" a="1"/>
  <c r="K116" i="77" s="1"/>
  <c r="L116" i="77" s="1"/>
  <c r="K121" i="77" a="1"/>
  <c r="K121" i="77" s="1"/>
  <c r="L121" i="77" s="1"/>
  <c r="K129" i="77" a="1"/>
  <c r="K129" i="77" s="1"/>
  <c r="L129" i="77" s="1"/>
  <c r="K122" i="77" a="1"/>
  <c r="K122" i="77" s="1"/>
  <c r="L122" i="77" s="1"/>
  <c r="K135" i="77" a="1"/>
  <c r="K135" i="77" s="1"/>
  <c r="L135" i="77" s="1"/>
  <c r="K126" i="77" a="1"/>
  <c r="K126" i="77" s="1"/>
  <c r="L126" i="77" s="1"/>
  <c r="K128" i="77" a="1"/>
  <c r="K128" i="77" s="1"/>
  <c r="L128" i="77" s="1"/>
  <c r="K118" i="77" a="1"/>
  <c r="K118" i="77" s="1"/>
  <c r="L118" i="77" s="1"/>
  <c r="K132" i="77" a="1"/>
  <c r="K132" i="77" s="1"/>
  <c r="L132" i="77" s="1"/>
  <c r="K127" i="77" a="1"/>
  <c r="K127" i="77" s="1"/>
  <c r="L127" i="77" s="1"/>
  <c r="J143" i="76"/>
  <c r="J114" i="76"/>
  <c r="J159" i="76"/>
  <c r="J130" i="76"/>
  <c r="J156" i="76"/>
  <c r="J127" i="76"/>
  <c r="J144" i="76"/>
  <c r="J115" i="76"/>
  <c r="J152" i="76"/>
  <c r="J123" i="76"/>
  <c r="J162" i="76"/>
  <c r="J133" i="76"/>
  <c r="J147" i="76"/>
  <c r="J118" i="76"/>
  <c r="J158" i="76"/>
  <c r="J129" i="76"/>
  <c r="J120" i="76"/>
  <c r="J149" i="76"/>
  <c r="J145" i="76"/>
  <c r="J116" i="76"/>
  <c r="J157" i="76"/>
  <c r="J128" i="76"/>
  <c r="J160" i="76"/>
  <c r="J131" i="76"/>
  <c r="J148" i="76"/>
  <c r="J119" i="76"/>
  <c r="J122" i="76"/>
  <c r="J151" i="76"/>
  <c r="J163" i="76"/>
  <c r="J134" i="76"/>
  <c r="J153" i="76"/>
  <c r="J124" i="76"/>
  <c r="J167" i="76"/>
  <c r="J138" i="76"/>
  <c r="J150" i="76"/>
  <c r="J121" i="76"/>
  <c r="J164" i="76"/>
  <c r="J135" i="76"/>
  <c r="J166" i="76"/>
  <c r="J137" i="76"/>
  <c r="J161" i="76"/>
  <c r="J132" i="76"/>
  <c r="J117" i="76"/>
  <c r="J146" i="76"/>
  <c r="J125" i="76"/>
  <c r="J154" i="76"/>
  <c r="J165" i="76"/>
  <c r="J136" i="76"/>
  <c r="J155" i="76"/>
  <c r="J126" i="76"/>
  <c r="F88" i="73" l="1"/>
  <c r="E89" i="73"/>
  <c r="H95" i="73"/>
  <c r="G96" i="73"/>
  <c r="B96" i="73"/>
  <c r="A97" i="73"/>
  <c r="K273" i="77" a="1"/>
  <c r="K273" i="77" s="1"/>
  <c r="L273" i="77" s="1"/>
  <c r="K263" i="77" a="1"/>
  <c r="K263" i="77" s="1"/>
  <c r="L263" i="77" s="1"/>
  <c r="K271" i="77" a="1"/>
  <c r="K271" i="77" s="1"/>
  <c r="L271" i="77" s="1"/>
  <c r="K265" i="77" a="1"/>
  <c r="K265" i="77" s="1"/>
  <c r="L265" i="77" s="1"/>
  <c r="K272" i="77" a="1"/>
  <c r="K272" i="77" s="1"/>
  <c r="L272" i="77" s="1"/>
  <c r="K257" i="77" a="1"/>
  <c r="K257" i="77" s="1"/>
  <c r="L257" i="77" s="1"/>
  <c r="K264" i="77" a="1"/>
  <c r="K264" i="77" s="1"/>
  <c r="L264" i="77" s="1"/>
  <c r="K275" i="77" a="1"/>
  <c r="K275" i="77" s="1"/>
  <c r="L275" i="77" s="1"/>
  <c r="K256" i="77" a="1"/>
  <c r="K256" i="77" s="1"/>
  <c r="L256" i="77" s="1"/>
  <c r="K267" i="77" a="1"/>
  <c r="K267" i="77" s="1"/>
  <c r="L267" i="77" s="1"/>
  <c r="K274" i="77" a="1"/>
  <c r="K274" i="77" s="1"/>
  <c r="L274" i="77" s="1"/>
  <c r="K269" i="77" a="1"/>
  <c r="K269" i="77" s="1"/>
  <c r="L269" i="77" s="1"/>
  <c r="K268" i="77" a="1"/>
  <c r="K268" i="77" s="1"/>
  <c r="L268" i="77" s="1"/>
  <c r="K259" i="77" a="1"/>
  <c r="K259" i="77" s="1"/>
  <c r="L259" i="77" s="1"/>
  <c r="K266" i="77" a="1"/>
  <c r="K266" i="77" s="1"/>
  <c r="L266" i="77" s="1"/>
  <c r="K270" i="77" a="1"/>
  <c r="K270" i="77" s="1"/>
  <c r="L270" i="77" s="1"/>
  <c r="K261" i="77" a="1"/>
  <c r="K261" i="77" s="1"/>
  <c r="L261" i="77" s="1"/>
  <c r="K260" i="77" a="1"/>
  <c r="K260" i="77" s="1"/>
  <c r="L260" i="77" s="1"/>
  <c r="K258" i="77" a="1"/>
  <c r="K258" i="77" s="1"/>
  <c r="L258" i="77" s="1"/>
  <c r="K262" i="77" a="1"/>
  <c r="K262" i="77" s="1"/>
  <c r="L262" i="77" s="1"/>
  <c r="K411" i="77" a="1"/>
  <c r="K411" i="77" s="1"/>
  <c r="L411" i="77" s="1"/>
  <c r="K414" i="77" a="1"/>
  <c r="K414" i="77" s="1"/>
  <c r="L414" i="77" s="1"/>
  <c r="K403" i="77" a="1"/>
  <c r="K403" i="77" s="1"/>
  <c r="L403" i="77" s="1"/>
  <c r="K415" i="77" a="1"/>
  <c r="K415" i="77" s="1"/>
  <c r="L415" i="77" s="1"/>
  <c r="K406" i="77" a="1"/>
  <c r="K406" i="77" s="1"/>
  <c r="L406" i="77" s="1"/>
  <c r="K413" i="77" a="1"/>
  <c r="K413" i="77" s="1"/>
  <c r="L413" i="77" s="1"/>
  <c r="K407" i="77" a="1"/>
  <c r="K407" i="77" s="1"/>
  <c r="L407" i="77" s="1"/>
  <c r="K398" i="77" a="1"/>
  <c r="K398" i="77" s="1"/>
  <c r="L398" i="77" s="1"/>
  <c r="K405" i="77" a="1"/>
  <c r="K405" i="77" s="1"/>
  <c r="L405" i="77" s="1"/>
  <c r="K408" i="77" a="1"/>
  <c r="K408" i="77" s="1"/>
  <c r="L408" i="77" s="1"/>
  <c r="K399" i="77" a="1"/>
  <c r="K399" i="77" s="1"/>
  <c r="L399" i="77" s="1"/>
  <c r="K397" i="77" a="1"/>
  <c r="K397" i="77" s="1"/>
  <c r="L397" i="77" s="1"/>
  <c r="K409" i="77" a="1"/>
  <c r="K409" i="77" s="1"/>
  <c r="L409" i="77" s="1"/>
  <c r="K400" i="77" a="1"/>
  <c r="K400" i="77" s="1"/>
  <c r="L400" i="77" s="1"/>
  <c r="K401" i="77" a="1"/>
  <c r="K401" i="77" s="1"/>
  <c r="L401" i="77" s="1"/>
  <c r="K412" i="77" a="1"/>
  <c r="K412" i="77" s="1"/>
  <c r="L412" i="77" s="1"/>
  <c r="K396" i="77" a="1"/>
  <c r="K396" i="77" s="1"/>
  <c r="L396" i="77" s="1"/>
  <c r="K402" i="77" a="1"/>
  <c r="K402" i="77" s="1"/>
  <c r="L402" i="77" s="1"/>
  <c r="K404" i="77" a="1"/>
  <c r="K404" i="77" s="1"/>
  <c r="L404" i="77" s="1"/>
  <c r="K410" i="77" a="1"/>
  <c r="K410" i="77" s="1"/>
  <c r="L410" i="77" s="1"/>
  <c r="C59" i="70"/>
  <c r="A98" i="73" l="1"/>
  <c r="B97" i="73"/>
  <c r="G97" i="73"/>
  <c r="H96" i="73"/>
  <c r="F89" i="73"/>
  <c r="E90" i="73"/>
  <c r="D24" i="57"/>
  <c r="D22" i="57"/>
  <c r="G98" i="73" l="1"/>
  <c r="H97" i="73"/>
  <c r="F90" i="73"/>
  <c r="E91" i="73"/>
  <c r="A99" i="73"/>
  <c r="B98" i="73"/>
  <c r="C23" i="66"/>
  <c r="R13" i="55"/>
  <c r="T13" i="55"/>
  <c r="R14" i="55"/>
  <c r="T14" i="55"/>
  <c r="A100" i="73" l="1"/>
  <c r="B99" i="73"/>
  <c r="E92" i="73"/>
  <c r="F91" i="73"/>
  <c r="G99" i="73"/>
  <c r="H98" i="73"/>
  <c r="U28" i="67"/>
  <c r="A28" i="67" s="1"/>
  <c r="U29" i="67"/>
  <c r="A29" i="67" s="1"/>
  <c r="U30" i="67"/>
  <c r="A30" i="67" s="1"/>
  <c r="U31" i="67"/>
  <c r="A31" i="67" s="1"/>
  <c r="U32" i="67"/>
  <c r="A32" i="67" s="1"/>
  <c r="U27" i="67"/>
  <c r="A27" i="67" s="1"/>
  <c r="H99" i="73" l="1"/>
  <c r="G100" i="73"/>
  <c r="F92" i="73"/>
  <c r="E93" i="73"/>
  <c r="A101" i="73"/>
  <c r="B100" i="73"/>
  <c r="I7" i="55"/>
  <c r="AC9" i="60"/>
  <c r="AC8" i="60"/>
  <c r="AC16" i="60"/>
  <c r="I113" i="60"/>
  <c r="O8" i="70"/>
  <c r="AA16" i="70"/>
  <c r="X10" i="70"/>
  <c r="P10" i="70"/>
  <c r="AA45" i="70"/>
  <c r="L67" i="70"/>
  <c r="G33" i="66"/>
  <c r="G55" i="57"/>
  <c r="I43" i="59"/>
  <c r="F20" i="59"/>
  <c r="B101" i="73" l="1"/>
  <c r="A102" i="73"/>
  <c r="F93" i="73"/>
  <c r="E94" i="73"/>
  <c r="G101" i="73"/>
  <c r="H100" i="73"/>
  <c r="D28" i="76"/>
  <c r="D9" i="76" s="1"/>
  <c r="D27" i="76" s="1"/>
  <c r="D26" i="76"/>
  <c r="D20" i="76"/>
  <c r="L114" i="76"/>
  <c r="L134" i="76"/>
  <c r="L100" i="76"/>
  <c r="M100" i="76" s="1"/>
  <c r="L137" i="76"/>
  <c r="M137" i="76" s="1"/>
  <c r="L125" i="76"/>
  <c r="L154" i="76"/>
  <c r="M154" i="76" s="1"/>
  <c r="L87" i="76"/>
  <c r="M87" i="76" s="1"/>
  <c r="L155" i="76"/>
  <c r="M155" i="76" s="1"/>
  <c r="L102" i="76"/>
  <c r="M102" i="76" s="1"/>
  <c r="L101" i="76"/>
  <c r="M101" i="76" s="1"/>
  <c r="L138" i="76"/>
  <c r="M138" i="76" s="1"/>
  <c r="L91" i="76"/>
  <c r="M91" i="76" s="1"/>
  <c r="L126" i="76"/>
  <c r="L156" i="76"/>
  <c r="M156" i="76" s="1"/>
  <c r="L90" i="76"/>
  <c r="M90" i="76" s="1"/>
  <c r="L124" i="76"/>
  <c r="L159" i="76"/>
  <c r="M159" i="76" s="1"/>
  <c r="L104" i="76"/>
  <c r="M104" i="76" s="1"/>
  <c r="L116" i="76"/>
  <c r="L145" i="76"/>
  <c r="M145" i="76" s="1"/>
  <c r="L94" i="76"/>
  <c r="M94" i="76" s="1"/>
  <c r="L136" i="76"/>
  <c r="L158" i="76"/>
  <c r="M158" i="76" s="1"/>
  <c r="L92" i="76"/>
  <c r="M92" i="76" s="1"/>
  <c r="L127" i="76"/>
  <c r="L163" i="76"/>
  <c r="M163" i="76" s="1"/>
  <c r="L115" i="76"/>
  <c r="L119" i="76"/>
  <c r="L149" i="76"/>
  <c r="L96" i="76"/>
  <c r="M96" i="76" s="1"/>
  <c r="L144" i="76"/>
  <c r="M144" i="76" s="1"/>
  <c r="L160" i="76"/>
  <c r="M160" i="76" s="1"/>
  <c r="L93" i="76"/>
  <c r="M93" i="76" s="1"/>
  <c r="L129" i="76"/>
  <c r="L167" i="76"/>
  <c r="M167" i="76" s="1"/>
  <c r="L117" i="76"/>
  <c r="L121" i="76"/>
  <c r="L153" i="76"/>
  <c r="M153" i="76" s="1"/>
  <c r="L97" i="76"/>
  <c r="M97" i="76" s="1"/>
  <c r="L146" i="76"/>
  <c r="L162" i="76"/>
  <c r="M162" i="76" s="1"/>
  <c r="L103" i="76"/>
  <c r="M103" i="76" s="1"/>
  <c r="L130" i="76"/>
  <c r="M130" i="76" s="1"/>
  <c r="L86" i="76"/>
  <c r="M86" i="76" s="1"/>
  <c r="L118" i="76"/>
  <c r="L85" i="76"/>
  <c r="M85" i="76" s="1"/>
  <c r="L122" i="76"/>
  <c r="L157" i="76"/>
  <c r="M157" i="76" s="1"/>
  <c r="L107" i="76"/>
  <c r="M107" i="76" s="1"/>
  <c r="L148" i="76"/>
  <c r="M148" i="76" s="1"/>
  <c r="L164" i="76"/>
  <c r="M164" i="76" s="1"/>
  <c r="L106" i="76"/>
  <c r="M106" i="76" s="1"/>
  <c r="L143" i="76"/>
  <c r="L88" i="76"/>
  <c r="M88" i="76" s="1"/>
  <c r="L128" i="76"/>
  <c r="M128" i="76" s="1"/>
  <c r="L105" i="76"/>
  <c r="M105" i="76" s="1"/>
  <c r="L95" i="76"/>
  <c r="M95" i="76" s="1"/>
  <c r="L132" i="76"/>
  <c r="M132" i="76" s="1"/>
  <c r="L161" i="76"/>
  <c r="M161" i="76" s="1"/>
  <c r="L120" i="76"/>
  <c r="L150" i="76"/>
  <c r="M150" i="76" s="1"/>
  <c r="L166" i="76"/>
  <c r="M166" i="76" s="1"/>
  <c r="L108" i="76"/>
  <c r="M108" i="76" s="1"/>
  <c r="L147" i="76"/>
  <c r="M147" i="76" s="1"/>
  <c r="L89" i="76"/>
  <c r="M89" i="76" s="1"/>
  <c r="L131" i="76"/>
  <c r="M131" i="76" s="1"/>
  <c r="L98" i="76"/>
  <c r="M98" i="76" s="1"/>
  <c r="L135" i="76"/>
  <c r="M135" i="76" s="1"/>
  <c r="L165" i="76"/>
  <c r="M165" i="76" s="1"/>
  <c r="L123" i="76"/>
  <c r="M123" i="76" s="1"/>
  <c r="L152" i="76"/>
  <c r="M152" i="76" s="1"/>
  <c r="D23" i="76"/>
  <c r="L109" i="76"/>
  <c r="M109" i="76" s="1"/>
  <c r="L151" i="76"/>
  <c r="M151" i="76" s="1"/>
  <c r="L99" i="76"/>
  <c r="M99" i="76" s="1"/>
  <c r="L133" i="76"/>
  <c r="M133" i="76" s="1"/>
  <c r="C50" i="60"/>
  <c r="B117" i="76" s="1"/>
  <c r="C47" i="60"/>
  <c r="B114" i="76" s="1"/>
  <c r="C79" i="60"/>
  <c r="B144" i="76" s="1"/>
  <c r="C80" i="60"/>
  <c r="B145" i="76" s="1"/>
  <c r="C78" i="60"/>
  <c r="B143" i="76" s="1"/>
  <c r="C82" i="60"/>
  <c r="B147" i="76" s="1"/>
  <c r="C83" i="60"/>
  <c r="B148" i="76" s="1"/>
  <c r="C84" i="60"/>
  <c r="B149" i="76" s="1"/>
  <c r="C85" i="60"/>
  <c r="B150" i="76" s="1"/>
  <c r="C86" i="60"/>
  <c r="B151" i="76" s="1"/>
  <c r="C87" i="60"/>
  <c r="B152" i="76" s="1"/>
  <c r="C88" i="60"/>
  <c r="B153" i="76" s="1"/>
  <c r="C89" i="60"/>
  <c r="B154" i="76" s="1"/>
  <c r="C90" i="60"/>
  <c r="B155" i="76" s="1"/>
  <c r="C91" i="60"/>
  <c r="B156" i="76" s="1"/>
  <c r="C92" i="60"/>
  <c r="B157" i="76" s="1"/>
  <c r="C93" i="60"/>
  <c r="B158" i="76" s="1"/>
  <c r="C94" i="60"/>
  <c r="B159" i="76" s="1"/>
  <c r="C95" i="60"/>
  <c r="B160" i="76" s="1"/>
  <c r="C96" i="60"/>
  <c r="B161" i="76" s="1"/>
  <c r="C97" i="60"/>
  <c r="B162" i="76" s="1"/>
  <c r="C98" i="60"/>
  <c r="B163" i="76" s="1"/>
  <c r="C99" i="60"/>
  <c r="B164" i="76" s="1"/>
  <c r="C100" i="60"/>
  <c r="B165" i="76" s="1"/>
  <c r="C101" i="60"/>
  <c r="B166" i="76" s="1"/>
  <c r="C102" i="60"/>
  <c r="B167" i="76" s="1"/>
  <c r="C81" i="60"/>
  <c r="B146" i="76" s="1"/>
  <c r="C51" i="60"/>
  <c r="B118" i="76" s="1"/>
  <c r="C52" i="60"/>
  <c r="B119" i="76" s="1"/>
  <c r="C53" i="60"/>
  <c r="B120" i="76" s="1"/>
  <c r="C54" i="60"/>
  <c r="B121" i="76" s="1"/>
  <c r="C55" i="60"/>
  <c r="B122" i="76" s="1"/>
  <c r="C56" i="60"/>
  <c r="B123" i="76" s="1"/>
  <c r="C57" i="60"/>
  <c r="B124" i="76" s="1"/>
  <c r="C58" i="60"/>
  <c r="B125" i="76" s="1"/>
  <c r="C59" i="60"/>
  <c r="B126" i="76" s="1"/>
  <c r="C60" i="60"/>
  <c r="B127" i="76" s="1"/>
  <c r="C61" i="60"/>
  <c r="B128" i="76" s="1"/>
  <c r="C62" i="60"/>
  <c r="B129" i="76" s="1"/>
  <c r="C63" i="60"/>
  <c r="B130" i="76" s="1"/>
  <c r="C64" i="60"/>
  <c r="B131" i="76" s="1"/>
  <c r="C65" i="60"/>
  <c r="B132" i="76" s="1"/>
  <c r="C66" i="60"/>
  <c r="B133" i="76" s="1"/>
  <c r="C67" i="60"/>
  <c r="B134" i="76" s="1"/>
  <c r="C68" i="60"/>
  <c r="B135" i="76" s="1"/>
  <c r="C69" i="60"/>
  <c r="B136" i="76" s="1"/>
  <c r="C70" i="60"/>
  <c r="B137" i="76" s="1"/>
  <c r="C71" i="60"/>
  <c r="B138" i="76" s="1"/>
  <c r="C48" i="60"/>
  <c r="B115" i="76" s="1"/>
  <c r="C49" i="60"/>
  <c r="B116" i="76" s="1"/>
  <c r="C20" i="60"/>
  <c r="B89" i="76" s="1"/>
  <c r="C21" i="60"/>
  <c r="B90" i="76" s="1"/>
  <c r="C22" i="60"/>
  <c r="B91" i="76" s="1"/>
  <c r="C23" i="60"/>
  <c r="B92" i="76" s="1"/>
  <c r="C24" i="60"/>
  <c r="B93" i="76" s="1"/>
  <c r="C25" i="60"/>
  <c r="B94" i="76" s="1"/>
  <c r="C26" i="60"/>
  <c r="B95" i="76" s="1"/>
  <c r="C27" i="60"/>
  <c r="B96" i="76" s="1"/>
  <c r="C28" i="60"/>
  <c r="B97" i="76" s="1"/>
  <c r="C29" i="60"/>
  <c r="B98" i="76" s="1"/>
  <c r="C30" i="60"/>
  <c r="B99" i="76" s="1"/>
  <c r="C31" i="60"/>
  <c r="B100" i="76" s="1"/>
  <c r="C32" i="60"/>
  <c r="B101" i="76" s="1"/>
  <c r="C33" i="60"/>
  <c r="B102" i="76" s="1"/>
  <c r="C34" i="60"/>
  <c r="B103" i="76" s="1"/>
  <c r="C35" i="60"/>
  <c r="B104" i="76" s="1"/>
  <c r="C36" i="60"/>
  <c r="B105" i="76" s="1"/>
  <c r="C37" i="60"/>
  <c r="B106" i="76" s="1"/>
  <c r="C38" i="60"/>
  <c r="B107" i="76" s="1"/>
  <c r="C39" i="60"/>
  <c r="B108" i="76" s="1"/>
  <c r="C40" i="60"/>
  <c r="B109" i="76" s="1"/>
  <c r="C18" i="60"/>
  <c r="B87" i="76" s="1"/>
  <c r="C17" i="60"/>
  <c r="B86" i="76" s="1"/>
  <c r="H101" i="73" l="1"/>
  <c r="G102" i="73"/>
  <c r="F94" i="73"/>
  <c r="E95" i="73"/>
  <c r="A103" i="73"/>
  <c r="B102" i="73"/>
  <c r="M129" i="76"/>
  <c r="M134" i="76"/>
  <c r="M127" i="76"/>
  <c r="M124" i="76"/>
  <c r="M122" i="76"/>
  <c r="M136" i="76"/>
  <c r="M126" i="76"/>
  <c r="M125" i="76"/>
  <c r="H89" i="76" a="1"/>
  <c r="H89" i="76" s="1"/>
  <c r="H95" i="76" a="1"/>
  <c r="H95" i="76" s="1"/>
  <c r="H108" i="76" a="1"/>
  <c r="H108" i="76" s="1"/>
  <c r="G96" i="76" a="1"/>
  <c r="G96" i="76" s="1"/>
  <c r="G102" i="76" a="1"/>
  <c r="G102" i="76" s="1"/>
  <c r="G109" i="76" a="1"/>
  <c r="G109" i="76" s="1"/>
  <c r="G108" i="76" a="1"/>
  <c r="G108" i="76" s="1"/>
  <c r="H96" i="76" a="1"/>
  <c r="H96" i="76" s="1"/>
  <c r="H102" i="76" a="1"/>
  <c r="H102" i="76" s="1"/>
  <c r="H109" i="76" a="1"/>
  <c r="H109" i="76" s="1"/>
  <c r="G90" i="76" a="1"/>
  <c r="G90" i="76" s="1"/>
  <c r="G97" i="76" a="1"/>
  <c r="G97" i="76" s="1"/>
  <c r="G103" i="76" a="1"/>
  <c r="G103" i="76" s="1"/>
  <c r="H90" i="76" a="1"/>
  <c r="H90" i="76" s="1"/>
  <c r="H97" i="76" a="1"/>
  <c r="H97" i="76" s="1"/>
  <c r="H103" i="76" a="1"/>
  <c r="H103" i="76" s="1"/>
  <c r="G91" i="76" a="1"/>
  <c r="G91" i="76" s="1"/>
  <c r="G104" i="76" a="1"/>
  <c r="G104" i="76" s="1"/>
  <c r="H91" i="76" a="1"/>
  <c r="H91" i="76" s="1"/>
  <c r="H104" i="76" a="1"/>
  <c r="H104" i="76" s="1"/>
  <c r="H85" i="76" a="1"/>
  <c r="H85" i="76" s="1"/>
  <c r="G92" i="76" a="1"/>
  <c r="G92" i="76" s="1"/>
  <c r="G98" i="76" a="1"/>
  <c r="G98" i="76" s="1"/>
  <c r="G105" i="76" a="1"/>
  <c r="G105" i="76" s="1"/>
  <c r="G107" i="76" a="1"/>
  <c r="G107" i="76" s="1"/>
  <c r="H92" i="76" a="1"/>
  <c r="H92" i="76" s="1"/>
  <c r="H98" i="76" a="1"/>
  <c r="H98" i="76" s="1"/>
  <c r="H105" i="76" a="1"/>
  <c r="H105" i="76" s="1"/>
  <c r="G86" i="76" a="1"/>
  <c r="G86" i="76" s="1"/>
  <c r="G93" i="76" a="1"/>
  <c r="G93" i="76" s="1"/>
  <c r="G99" i="76" a="1"/>
  <c r="G99" i="76" s="1"/>
  <c r="G106" i="76" a="1"/>
  <c r="G106" i="76" s="1"/>
  <c r="H86" i="76" a="1"/>
  <c r="H86" i="76" s="1"/>
  <c r="H93" i="76" a="1"/>
  <c r="H93" i="76" s="1"/>
  <c r="H99" i="76" a="1"/>
  <c r="H99" i="76" s="1"/>
  <c r="G87" i="76" a="1"/>
  <c r="G87" i="76" s="1"/>
  <c r="G100" i="76" a="1"/>
  <c r="G100" i="76" s="1"/>
  <c r="H87" i="76" a="1"/>
  <c r="H87" i="76" s="1"/>
  <c r="H100" i="76" a="1"/>
  <c r="H100" i="76" s="1"/>
  <c r="H106" i="76" a="1"/>
  <c r="H106" i="76" s="1"/>
  <c r="G88" i="76" a="1"/>
  <c r="G88" i="76" s="1"/>
  <c r="G94" i="76" a="1"/>
  <c r="G94" i="76" s="1"/>
  <c r="G101" i="76" a="1"/>
  <c r="G101" i="76" s="1"/>
  <c r="H88" i="76" a="1"/>
  <c r="H88" i="76" s="1"/>
  <c r="H94" i="76" a="1"/>
  <c r="H94" i="76" s="1"/>
  <c r="H101" i="76" a="1"/>
  <c r="H101" i="76" s="1"/>
  <c r="H107" i="76" a="1"/>
  <c r="H107" i="76" s="1"/>
  <c r="G89" i="76" a="1"/>
  <c r="G89" i="76" s="1"/>
  <c r="G95" i="76" a="1"/>
  <c r="G95" i="76" s="1"/>
  <c r="G85" i="76" a="1"/>
  <c r="G85" i="76" s="1"/>
  <c r="I109" i="76"/>
  <c r="I88" i="76"/>
  <c r="I94" i="76"/>
  <c r="I108" i="76"/>
  <c r="I106" i="76"/>
  <c r="I87" i="76"/>
  <c r="I102" i="76"/>
  <c r="I100" i="76"/>
  <c r="I107" i="76"/>
  <c r="I90" i="76"/>
  <c r="I101" i="76"/>
  <c r="I96" i="76"/>
  <c r="I92" i="76"/>
  <c r="I93" i="76"/>
  <c r="I99" i="76"/>
  <c r="I91" i="76"/>
  <c r="I98" i="76"/>
  <c r="I104" i="76"/>
  <c r="I105" i="76"/>
  <c r="I89" i="76"/>
  <c r="I95" i="76"/>
  <c r="I97" i="76"/>
  <c r="I103" i="76"/>
  <c r="I86" i="76"/>
  <c r="M120" i="76"/>
  <c r="M117" i="76"/>
  <c r="M115" i="76"/>
  <c r="M118" i="76"/>
  <c r="M146" i="76"/>
  <c r="M143" i="76"/>
  <c r="M149" i="76"/>
  <c r="M121" i="76"/>
  <c r="M119" i="76"/>
  <c r="M116" i="76"/>
  <c r="N164" i="76"/>
  <c r="O164" i="76" s="1"/>
  <c r="N161" i="76"/>
  <c r="O161" i="76" s="1"/>
  <c r="N155" i="76"/>
  <c r="O155" i="76" s="1"/>
  <c r="N166" i="76"/>
  <c r="O166" i="76" s="1"/>
  <c r="N157" i="76"/>
  <c r="O157" i="76" s="1"/>
  <c r="N163" i="76"/>
  <c r="O163" i="76" s="1"/>
  <c r="N162" i="76"/>
  <c r="O162" i="76" s="1"/>
  <c r="N153" i="76"/>
  <c r="O153" i="76" s="1"/>
  <c r="N144" i="76"/>
  <c r="O144" i="76" s="1"/>
  <c r="N158" i="76"/>
  <c r="O158" i="76" s="1"/>
  <c r="N149" i="76"/>
  <c r="O149" i="76" s="1"/>
  <c r="N167" i="76"/>
  <c r="O167" i="76" s="1"/>
  <c r="N148" i="76"/>
  <c r="O148" i="76" s="1"/>
  <c r="N154" i="76"/>
  <c r="O154" i="76" s="1"/>
  <c r="N145" i="76"/>
  <c r="O145" i="76" s="1"/>
  <c r="N152" i="76"/>
  <c r="O152" i="76" s="1"/>
  <c r="N156" i="76"/>
  <c r="O156" i="76" s="1"/>
  <c r="N150" i="76"/>
  <c r="O150" i="76" s="1"/>
  <c r="N143" i="76"/>
  <c r="N146" i="76"/>
  <c r="O146" i="76" s="1"/>
  <c r="N147" i="76"/>
  <c r="O147" i="76" s="1"/>
  <c r="N160" i="76"/>
  <c r="O160" i="76" s="1"/>
  <c r="N159" i="76"/>
  <c r="O159" i="76" s="1"/>
  <c r="N165" i="76"/>
  <c r="O165" i="76" s="1"/>
  <c r="N151" i="76"/>
  <c r="O151" i="76" s="1"/>
  <c r="N108" i="76"/>
  <c r="O108" i="76" s="1"/>
  <c r="N90" i="76"/>
  <c r="O90" i="76" s="1"/>
  <c r="N104" i="76"/>
  <c r="O104" i="76" s="1"/>
  <c r="N93" i="76"/>
  <c r="O93" i="76" s="1"/>
  <c r="N109" i="76"/>
  <c r="O109" i="76" s="1"/>
  <c r="N92" i="76"/>
  <c r="O92" i="76" s="1"/>
  <c r="N105" i="76"/>
  <c r="O105" i="76" s="1"/>
  <c r="N106" i="76"/>
  <c r="O106" i="76" s="1"/>
  <c r="N88" i="76"/>
  <c r="O88" i="76" s="1"/>
  <c r="N89" i="76"/>
  <c r="O89" i="76" s="1"/>
  <c r="N107" i="76"/>
  <c r="O107" i="76" s="1"/>
  <c r="N102" i="76"/>
  <c r="O102" i="76" s="1"/>
  <c r="N100" i="76"/>
  <c r="O100" i="76" s="1"/>
  <c r="N91" i="76"/>
  <c r="O91" i="76" s="1"/>
  <c r="N86" i="76"/>
  <c r="O86" i="76" s="1"/>
  <c r="N95" i="76"/>
  <c r="O95" i="76" s="1"/>
  <c r="N98" i="76"/>
  <c r="O98" i="76" s="1"/>
  <c r="N94" i="76"/>
  <c r="O94" i="76" s="1"/>
  <c r="N99" i="76"/>
  <c r="O99" i="76" s="1"/>
  <c r="N101" i="76"/>
  <c r="O101" i="76" s="1"/>
  <c r="N103" i="76"/>
  <c r="O103" i="76" s="1"/>
  <c r="N85" i="76"/>
  <c r="N97" i="76"/>
  <c r="O97" i="76" s="1"/>
  <c r="N87" i="76"/>
  <c r="O87" i="76" s="1"/>
  <c r="N96" i="76"/>
  <c r="O96" i="76" s="1"/>
  <c r="N116" i="76"/>
  <c r="O116" i="76" s="1"/>
  <c r="N120" i="76"/>
  <c r="O120" i="76" s="1"/>
  <c r="N125" i="76"/>
  <c r="O125" i="76" s="1"/>
  <c r="N115" i="76"/>
  <c r="O115" i="76" s="1"/>
  <c r="N132" i="76"/>
  <c r="O132" i="76" s="1"/>
  <c r="N122" i="76"/>
  <c r="O122" i="76" s="1"/>
  <c r="N133" i="76"/>
  <c r="O133" i="76" s="1"/>
  <c r="N136" i="76"/>
  <c r="O136" i="76" s="1"/>
  <c r="N119" i="76"/>
  <c r="O119" i="76" s="1"/>
  <c r="N130" i="76"/>
  <c r="O130" i="76" s="1"/>
  <c r="N129" i="76"/>
  <c r="O129" i="76" s="1"/>
  <c r="N137" i="76"/>
  <c r="O137" i="76" s="1"/>
  <c r="N127" i="76"/>
  <c r="O127" i="76" s="1"/>
  <c r="N126" i="76"/>
  <c r="O126" i="76" s="1"/>
  <c r="N134" i="76"/>
  <c r="O134" i="76" s="1"/>
  <c r="N117" i="76"/>
  <c r="O117" i="76" s="1"/>
  <c r="N124" i="76"/>
  <c r="O124" i="76" s="1"/>
  <c r="N123" i="76"/>
  <c r="O123" i="76" s="1"/>
  <c r="N131" i="76"/>
  <c r="O131" i="76" s="1"/>
  <c r="N114" i="76"/>
  <c r="N138" i="76"/>
  <c r="O138" i="76" s="1"/>
  <c r="N121" i="76"/>
  <c r="O121" i="76" s="1"/>
  <c r="N128" i="76"/>
  <c r="O128" i="76" s="1"/>
  <c r="N135" i="76"/>
  <c r="O135" i="76" s="1"/>
  <c r="N118" i="76"/>
  <c r="O118" i="76" s="1"/>
  <c r="M114" i="76"/>
  <c r="I85" i="76"/>
  <c r="C20" i="66"/>
  <c r="AC82" i="60"/>
  <c r="AC83" i="60"/>
  <c r="AC84" i="60"/>
  <c r="AC85" i="60"/>
  <c r="AC86" i="60"/>
  <c r="AC87" i="60"/>
  <c r="AC88" i="60"/>
  <c r="AC89" i="60"/>
  <c r="AC90" i="60"/>
  <c r="AC91" i="60"/>
  <c r="AC92" i="60"/>
  <c r="AC93" i="60"/>
  <c r="AC94" i="60"/>
  <c r="AC95" i="60"/>
  <c r="AC96" i="60"/>
  <c r="AC97" i="60"/>
  <c r="AC98" i="60"/>
  <c r="AC99" i="60"/>
  <c r="AC100" i="60"/>
  <c r="AC101" i="60"/>
  <c r="AC102" i="60"/>
  <c r="AC81" i="60"/>
  <c r="AC79" i="60"/>
  <c r="AC80" i="60"/>
  <c r="AC78" i="60"/>
  <c r="AC20" i="60"/>
  <c r="AC21" i="60"/>
  <c r="AC22" i="60"/>
  <c r="AC23" i="60"/>
  <c r="AC24" i="60"/>
  <c r="AC25" i="60"/>
  <c r="AC26" i="60"/>
  <c r="AC27" i="60"/>
  <c r="AC28" i="60"/>
  <c r="AC29" i="60"/>
  <c r="AC30" i="60"/>
  <c r="AC31" i="60"/>
  <c r="AC32" i="60"/>
  <c r="AC33" i="60"/>
  <c r="AC34" i="60"/>
  <c r="AC35" i="60"/>
  <c r="AC36" i="60"/>
  <c r="AC37" i="60"/>
  <c r="AC38" i="60"/>
  <c r="AC39" i="60"/>
  <c r="AC40" i="60"/>
  <c r="AC19" i="60"/>
  <c r="AC17" i="60"/>
  <c r="AC18" i="60"/>
  <c r="A104" i="73" l="1"/>
  <c r="B103" i="73"/>
  <c r="F95" i="73"/>
  <c r="E96" i="73"/>
  <c r="G103" i="73"/>
  <c r="H102" i="73"/>
  <c r="K108" i="77" a="1"/>
  <c r="K108" i="77" s="1"/>
  <c r="L108" i="77" s="1"/>
  <c r="K100" i="77" a="1"/>
  <c r="K100" i="77" s="1"/>
  <c r="L100" i="77" s="1"/>
  <c r="K115" i="77" a="1"/>
  <c r="K115" i="77" s="1"/>
  <c r="L115" i="77" s="1"/>
  <c r="K107" i="77" a="1"/>
  <c r="K107" i="77" s="1"/>
  <c r="L107" i="77" s="1"/>
  <c r="K99" i="77" a="1"/>
  <c r="K99" i="77" s="1"/>
  <c r="L99" i="77" s="1"/>
  <c r="K114" i="77" a="1"/>
  <c r="K114" i="77" s="1"/>
  <c r="L114" i="77" s="1"/>
  <c r="K106" i="77" a="1"/>
  <c r="K106" i="77" s="1"/>
  <c r="L106" i="77" s="1"/>
  <c r="K98" i="77" a="1"/>
  <c r="K98" i="77" s="1"/>
  <c r="L98" i="77" s="1"/>
  <c r="K113" i="77" a="1"/>
  <c r="K113" i="77" s="1"/>
  <c r="L113" i="77" s="1"/>
  <c r="K105" i="77" a="1"/>
  <c r="K105" i="77" s="1"/>
  <c r="L105" i="77" s="1"/>
  <c r="K97" i="77" a="1"/>
  <c r="K97" i="77" s="1"/>
  <c r="L97" i="77" s="1"/>
  <c r="K112" i="77" a="1"/>
  <c r="K112" i="77" s="1"/>
  <c r="L112" i="77" s="1"/>
  <c r="K104" i="77" a="1"/>
  <c r="K104" i="77" s="1"/>
  <c r="L104" i="77" s="1"/>
  <c r="K96" i="77" a="1"/>
  <c r="K96" i="77" s="1"/>
  <c r="L96" i="77" s="1"/>
  <c r="K111" i="77" a="1"/>
  <c r="K111" i="77" s="1"/>
  <c r="L111" i="77" s="1"/>
  <c r="K103" i="77" a="1"/>
  <c r="K103" i="77" s="1"/>
  <c r="L103" i="77" s="1"/>
  <c r="K109" i="77" a="1"/>
  <c r="K109" i="77" s="1"/>
  <c r="L109" i="77" s="1"/>
  <c r="K110" i="77" a="1"/>
  <c r="K110" i="77" s="1"/>
  <c r="L110" i="77" s="1"/>
  <c r="K102" i="77" a="1"/>
  <c r="K102" i="77" s="1"/>
  <c r="L102" i="77" s="1"/>
  <c r="K101" i="77" a="1"/>
  <c r="K101" i="77" s="1"/>
  <c r="L101" i="77" s="1"/>
  <c r="K54" i="77" a="1"/>
  <c r="K54" i="77" s="1"/>
  <c r="L54" i="77" s="1"/>
  <c r="K46" i="77" a="1"/>
  <c r="K46" i="77" s="1"/>
  <c r="L46" i="77" s="1"/>
  <c r="K38" i="77" a="1"/>
  <c r="K38" i="77" s="1"/>
  <c r="L38" i="77" s="1"/>
  <c r="K29" i="77" a="1"/>
  <c r="K29" i="77" s="1"/>
  <c r="L29" i="77" s="1"/>
  <c r="K23" i="77" a="1"/>
  <c r="K23" i="77" s="1"/>
  <c r="L23" i="77" s="1"/>
  <c r="K53" i="77" a="1"/>
  <c r="K53" i="77" s="1"/>
  <c r="L53" i="77" s="1"/>
  <c r="K45" i="77" a="1"/>
  <c r="K45" i="77" s="1"/>
  <c r="L45" i="77" s="1"/>
  <c r="K37" i="77" a="1"/>
  <c r="K37" i="77" s="1"/>
  <c r="L37" i="77" s="1"/>
  <c r="K35" i="77" a="1"/>
  <c r="K35" i="77" s="1"/>
  <c r="L35" i="77" s="1"/>
  <c r="K28" i="77" a="1"/>
  <c r="K28" i="77" s="1"/>
  <c r="L28" i="77" s="1"/>
  <c r="K22" i="77" a="1"/>
  <c r="K22" i="77" s="1"/>
  <c r="L22" i="77" s="1"/>
  <c r="K52" i="77" a="1"/>
  <c r="K52" i="77" s="1"/>
  <c r="L52" i="77" s="1"/>
  <c r="K44" i="77" a="1"/>
  <c r="K44" i="77" s="1"/>
  <c r="L44" i="77" s="1"/>
  <c r="K36" i="77" a="1"/>
  <c r="K36" i="77" s="1"/>
  <c r="L36" i="77" s="1"/>
  <c r="K34" i="77" a="1"/>
  <c r="K34" i="77" s="1"/>
  <c r="L34" i="77" s="1"/>
  <c r="K21" i="77" a="1"/>
  <c r="K21" i="77" s="1"/>
  <c r="L21" i="77" s="1"/>
  <c r="K51" i="77" a="1"/>
  <c r="K51" i="77" s="1"/>
  <c r="L51" i="77" s="1"/>
  <c r="K43" i="77" a="1"/>
  <c r="K43" i="77" s="1"/>
  <c r="L43" i="77" s="1"/>
  <c r="K33" i="77" a="1"/>
  <c r="K33" i="77" s="1"/>
  <c r="L33" i="77" s="1"/>
  <c r="K27" i="77" a="1"/>
  <c r="K27" i="77" s="1"/>
  <c r="L27" i="77" s="1"/>
  <c r="K20" i="77" a="1"/>
  <c r="K20" i="77" s="1"/>
  <c r="L20" i="77" s="1"/>
  <c r="K50" i="77" a="1"/>
  <c r="K50" i="77" s="1"/>
  <c r="L50" i="77" s="1"/>
  <c r="K42" i="77" a="1"/>
  <c r="K42" i="77" s="1"/>
  <c r="L42" i="77" s="1"/>
  <c r="K32" i="77" a="1"/>
  <c r="K32" i="77" s="1"/>
  <c r="L32" i="77" s="1"/>
  <c r="K26" i="77" a="1"/>
  <c r="K26" i="77" s="1"/>
  <c r="L26" i="77" s="1"/>
  <c r="K19" i="77" a="1"/>
  <c r="K19" i="77" s="1"/>
  <c r="L19" i="77" s="1"/>
  <c r="K49" i="77" a="1"/>
  <c r="K49" i="77" s="1"/>
  <c r="L49" i="77" s="1"/>
  <c r="K41" i="77" a="1"/>
  <c r="K41" i="77" s="1"/>
  <c r="L41" i="77" s="1"/>
  <c r="K25" i="77" a="1"/>
  <c r="K25" i="77" s="1"/>
  <c r="L25" i="77" s="1"/>
  <c r="K18" i="77" a="1"/>
  <c r="K18" i="77" s="1"/>
  <c r="L18" i="77" s="1"/>
  <c r="K17" i="77" a="1"/>
  <c r="K17" i="77" s="1"/>
  <c r="L17" i="77" s="1"/>
  <c r="K48" i="77" a="1"/>
  <c r="K48" i="77" s="1"/>
  <c r="L48" i="77" s="1"/>
  <c r="K40" i="77" a="1"/>
  <c r="K40" i="77" s="1"/>
  <c r="L40" i="77" s="1"/>
  <c r="K31" i="77" a="1"/>
  <c r="K31" i="77" s="1"/>
  <c r="L31" i="77" s="1"/>
  <c r="K24" i="77" a="1"/>
  <c r="K24" i="77" s="1"/>
  <c r="L24" i="77" s="1"/>
  <c r="K55" i="77" a="1"/>
  <c r="K55" i="77" s="1"/>
  <c r="L55" i="77" s="1"/>
  <c r="K47" i="77" a="1"/>
  <c r="K47" i="77" s="1"/>
  <c r="L47" i="77" s="1"/>
  <c r="K39" i="77" a="1"/>
  <c r="K39" i="77" s="1"/>
  <c r="L39" i="77" s="1"/>
  <c r="K30" i="77" a="1"/>
  <c r="K30" i="77" s="1"/>
  <c r="L30" i="77" s="1"/>
  <c r="K16" i="77" a="1"/>
  <c r="K16" i="77" s="1"/>
  <c r="L16" i="77" s="1"/>
  <c r="O114" i="76"/>
  <c r="O143" i="76"/>
  <c r="O85" i="76"/>
  <c r="H166" i="76"/>
  <c r="H137" i="76"/>
  <c r="H132" i="76"/>
  <c r="H161" i="76"/>
  <c r="I136" i="76"/>
  <c r="I165" i="76"/>
  <c r="G160" i="76"/>
  <c r="G131" i="76"/>
  <c r="H144" i="76"/>
  <c r="H115" i="76"/>
  <c r="I116" i="76"/>
  <c r="I145" i="76"/>
  <c r="G158" i="76"/>
  <c r="G129" i="76"/>
  <c r="I144" i="76"/>
  <c r="I115" i="76"/>
  <c r="I151" i="76"/>
  <c r="I122" i="76"/>
  <c r="G153" i="76"/>
  <c r="G124" i="76"/>
  <c r="H165" i="76"/>
  <c r="H136" i="76"/>
  <c r="I120" i="76"/>
  <c r="I149" i="76"/>
  <c r="H151" i="76"/>
  <c r="H122" i="76"/>
  <c r="H119" i="76"/>
  <c r="H148" i="76"/>
  <c r="G144" i="76"/>
  <c r="G115" i="76"/>
  <c r="H167" i="76"/>
  <c r="H138" i="76"/>
  <c r="H157" i="76"/>
  <c r="H128" i="76"/>
  <c r="H159" i="76"/>
  <c r="H130" i="76"/>
  <c r="I135" i="76"/>
  <c r="I164" i="76"/>
  <c r="G162" i="76"/>
  <c r="G133" i="76"/>
  <c r="H154" i="76"/>
  <c r="H125" i="76"/>
  <c r="G150" i="76"/>
  <c r="G121" i="76"/>
  <c r="G147" i="76"/>
  <c r="G118" i="76"/>
  <c r="G155" i="76"/>
  <c r="G126" i="76"/>
  <c r="I160" i="76"/>
  <c r="I131" i="76"/>
  <c r="G156" i="76"/>
  <c r="G127" i="76"/>
  <c r="I163" i="76"/>
  <c r="I134" i="76"/>
  <c r="G130" i="76"/>
  <c r="G159" i="76"/>
  <c r="G145" i="76"/>
  <c r="G116" i="76"/>
  <c r="H124" i="76"/>
  <c r="H153" i="76"/>
  <c r="H146" i="76"/>
  <c r="H117" i="76"/>
  <c r="G167" i="76"/>
  <c r="G138" i="76"/>
  <c r="I167" i="76"/>
  <c r="I138" i="76"/>
  <c r="I133" i="76"/>
  <c r="I162" i="76"/>
  <c r="G163" i="76"/>
  <c r="G134" i="76"/>
  <c r="G149" i="76"/>
  <c r="G120" i="76"/>
  <c r="I154" i="76"/>
  <c r="I125" i="76"/>
  <c r="G152" i="76"/>
  <c r="G123" i="76"/>
  <c r="G135" i="76"/>
  <c r="G164" i="76"/>
  <c r="I126" i="76"/>
  <c r="I155" i="76"/>
  <c r="H163" i="76"/>
  <c r="H134" i="76"/>
  <c r="H116" i="76"/>
  <c r="H145" i="76"/>
  <c r="I159" i="76"/>
  <c r="I130" i="76"/>
  <c r="I148" i="76"/>
  <c r="I119" i="76"/>
  <c r="I153" i="76"/>
  <c r="I124" i="76"/>
  <c r="I166" i="76"/>
  <c r="I137" i="76"/>
  <c r="G146" i="76"/>
  <c r="G117" i="76"/>
  <c r="H135" i="76"/>
  <c r="H164" i="76"/>
  <c r="I161" i="76"/>
  <c r="I132" i="76"/>
  <c r="G125" i="76"/>
  <c r="G154" i="76"/>
  <c r="H147" i="76"/>
  <c r="H118" i="76"/>
  <c r="H143" i="76"/>
  <c r="H114" i="76"/>
  <c r="G136" i="76"/>
  <c r="G165" i="76"/>
  <c r="I157" i="76"/>
  <c r="I128" i="76"/>
  <c r="H133" i="76"/>
  <c r="H162" i="76"/>
  <c r="G166" i="76"/>
  <c r="G137" i="76"/>
  <c r="H158" i="76"/>
  <c r="H129" i="76"/>
  <c r="I117" i="76"/>
  <c r="I146" i="76"/>
  <c r="H131" i="76"/>
  <c r="H160" i="76"/>
  <c r="I143" i="76"/>
  <c r="I114" i="76"/>
  <c r="I150" i="76"/>
  <c r="I121" i="76"/>
  <c r="G151" i="76"/>
  <c r="G122" i="76"/>
  <c r="H126" i="76"/>
  <c r="H155" i="76"/>
  <c r="G143" i="76"/>
  <c r="G114" i="76"/>
  <c r="G157" i="76"/>
  <c r="G128" i="76"/>
  <c r="H156" i="76"/>
  <c r="H127" i="76"/>
  <c r="I123" i="76"/>
  <c r="I152" i="76"/>
  <c r="H152" i="76"/>
  <c r="H123" i="76"/>
  <c r="I158" i="76"/>
  <c r="I129" i="76"/>
  <c r="H150" i="76"/>
  <c r="H121" i="76"/>
  <c r="I147" i="76"/>
  <c r="I118" i="76"/>
  <c r="I156" i="76"/>
  <c r="I127" i="76"/>
  <c r="H149" i="76"/>
  <c r="H120" i="76"/>
  <c r="G132" i="76"/>
  <c r="G161" i="76"/>
  <c r="G119" i="76"/>
  <c r="G148" i="76"/>
  <c r="C13" i="55"/>
  <c r="K310" i="77" l="1" a="1"/>
  <c r="K310" i="77" s="1"/>
  <c r="H103" i="73"/>
  <c r="G104" i="73"/>
  <c r="F96" i="73"/>
  <c r="E97" i="73"/>
  <c r="A105" i="73"/>
  <c r="B104" i="73"/>
  <c r="K160" i="77" a="1"/>
  <c r="K160" i="77" s="1"/>
  <c r="L160" i="77" s="1"/>
  <c r="K330" i="77" a="1"/>
  <c r="K330" i="77" s="1"/>
  <c r="L330" i="77" s="1"/>
  <c r="K190" i="77" a="1"/>
  <c r="K190" i="77" s="1"/>
  <c r="K252" i="77" a="1"/>
  <c r="K252" i="77" s="1"/>
  <c r="L252" i="77" s="1"/>
  <c r="K244" i="77" a="1"/>
  <c r="K244" i="77" s="1"/>
  <c r="K236" i="77" a="1"/>
  <c r="K236" i="77" s="1"/>
  <c r="L236" i="77" s="1"/>
  <c r="K245" i="77" a="1"/>
  <c r="K245" i="77" s="1"/>
  <c r="L245" i="77" s="1"/>
  <c r="K251" i="77" a="1"/>
  <c r="K251" i="77" s="1"/>
  <c r="L251" i="77" s="1"/>
  <c r="K243" i="77" a="1"/>
  <c r="K243" i="77" s="1"/>
  <c r="L243" i="77" s="1"/>
  <c r="K250" i="77" a="1"/>
  <c r="K250" i="77" s="1"/>
  <c r="L250" i="77" s="1"/>
  <c r="K242" i="77" a="1"/>
  <c r="K242" i="77" s="1"/>
  <c r="L242" i="77" s="1"/>
  <c r="K249" i="77" a="1"/>
  <c r="K249" i="77" s="1"/>
  <c r="K241" i="77" a="1"/>
  <c r="K241" i="77" s="1"/>
  <c r="K237" i="77" a="1"/>
  <c r="K237" i="77" s="1"/>
  <c r="K248" i="77" a="1"/>
  <c r="K248" i="77" s="1"/>
  <c r="L248" i="77" s="1"/>
  <c r="K240" i="77" a="1"/>
  <c r="K240" i="77" s="1"/>
  <c r="K253" i="77" a="1"/>
  <c r="K253" i="77" s="1"/>
  <c r="L253" i="77" s="1"/>
  <c r="K255" i="77" a="1"/>
  <c r="K255" i="77" s="1"/>
  <c r="L255" i="77" s="1"/>
  <c r="K247" i="77" a="1"/>
  <c r="K247" i="77" s="1"/>
  <c r="L247" i="77" s="1"/>
  <c r="K239" i="77" a="1"/>
  <c r="K239" i="77" s="1"/>
  <c r="L239" i="77" s="1"/>
  <c r="K254" i="77" a="1"/>
  <c r="K254" i="77" s="1"/>
  <c r="L254" i="77" s="1"/>
  <c r="K246" i="77" a="1"/>
  <c r="K246" i="77" s="1"/>
  <c r="K238" i="77" a="1"/>
  <c r="K238" i="77" s="1"/>
  <c r="L238" i="77" s="1"/>
  <c r="K388" i="77" a="1"/>
  <c r="K388" i="77" s="1"/>
  <c r="L388" i="77" s="1"/>
  <c r="K380" i="77" a="1"/>
  <c r="K380" i="77" s="1"/>
  <c r="L380" i="77" s="1"/>
  <c r="K395" i="77" a="1"/>
  <c r="K395" i="77" s="1"/>
  <c r="L395" i="77" s="1"/>
  <c r="K387" i="77" a="1"/>
  <c r="K387" i="77" s="1"/>
  <c r="L387" i="77" s="1"/>
  <c r="K379" i="77" a="1"/>
  <c r="K379" i="77" s="1"/>
  <c r="L379" i="77" s="1"/>
  <c r="K394" i="77" a="1"/>
  <c r="K394" i="77" s="1"/>
  <c r="K386" i="77" a="1"/>
  <c r="K386" i="77" s="1"/>
  <c r="K378" i="77" a="1"/>
  <c r="K378" i="77" s="1"/>
  <c r="L378" i="77" s="1"/>
  <c r="K393" i="77" a="1"/>
  <c r="K393" i="77" s="1"/>
  <c r="K385" i="77" a="1"/>
  <c r="K385" i="77" s="1"/>
  <c r="K377" i="77" a="1"/>
  <c r="K377" i="77" s="1"/>
  <c r="L377" i="77" s="1"/>
  <c r="K392" i="77" a="1"/>
  <c r="K392" i="77" s="1"/>
  <c r="L392" i="77" s="1"/>
  <c r="K384" i="77" a="1"/>
  <c r="K384" i="77" s="1"/>
  <c r="L384" i="77" s="1"/>
  <c r="K376" i="77" a="1"/>
  <c r="K376" i="77" s="1"/>
  <c r="L376" i="77" s="1"/>
  <c r="K391" i="77" a="1"/>
  <c r="K391" i="77" s="1"/>
  <c r="K383" i="77" a="1"/>
  <c r="K383" i="77" s="1"/>
  <c r="L383" i="77" s="1"/>
  <c r="K381" i="77" a="1"/>
  <c r="K381" i="77" s="1"/>
  <c r="L381" i="77" s="1"/>
  <c r="K390" i="77" a="1"/>
  <c r="K390" i="77" s="1"/>
  <c r="L390" i="77" s="1"/>
  <c r="K382" i="77" a="1"/>
  <c r="K382" i="77" s="1"/>
  <c r="L382" i="77" s="1"/>
  <c r="K389" i="77" a="1"/>
  <c r="K389" i="77" s="1"/>
  <c r="L389" i="77" s="1"/>
  <c r="K162" i="77" a="1"/>
  <c r="K162" i="77" s="1"/>
  <c r="K158" i="77" a="1"/>
  <c r="K158" i="77" s="1"/>
  <c r="L158" i="77" s="1"/>
  <c r="K167" i="77" a="1"/>
  <c r="K167" i="77" s="1"/>
  <c r="L167" i="77" s="1"/>
  <c r="K300" i="77" a="1"/>
  <c r="K300" i="77" s="1"/>
  <c r="L300" i="77" s="1"/>
  <c r="K324" i="77" a="1"/>
  <c r="K324" i="77" s="1"/>
  <c r="L324" i="77" s="1"/>
  <c r="K296" i="77" a="1"/>
  <c r="K296" i="77" s="1"/>
  <c r="L296" i="77" s="1"/>
  <c r="K319" i="77" a="1"/>
  <c r="K319" i="77" s="1"/>
  <c r="L319" i="77" s="1"/>
  <c r="K299" i="77" a="1"/>
  <c r="K299" i="77" s="1"/>
  <c r="L299" i="77" s="1"/>
  <c r="K168" i="77" a="1"/>
  <c r="K168" i="77" s="1"/>
  <c r="L168" i="77" s="1"/>
  <c r="K184" i="77" a="1"/>
  <c r="K184" i="77" s="1"/>
  <c r="L184" i="77" s="1"/>
  <c r="K164" i="77" a="1"/>
  <c r="K164" i="77" s="1"/>
  <c r="L164" i="77" s="1"/>
  <c r="K187" i="77" a="1"/>
  <c r="K187" i="77" s="1"/>
  <c r="L187" i="77" s="1"/>
  <c r="K173" i="77" a="1"/>
  <c r="K173" i="77" s="1"/>
  <c r="L173" i="77" s="1"/>
  <c r="K307" i="77" a="1"/>
  <c r="K307" i="77" s="1"/>
  <c r="L307" i="77" s="1"/>
  <c r="K332" i="77" a="1"/>
  <c r="K332" i="77" s="1"/>
  <c r="L332" i="77" s="1"/>
  <c r="K303" i="77" a="1"/>
  <c r="K303" i="77" s="1"/>
  <c r="L303" i="77" s="1"/>
  <c r="K327" i="77" a="1"/>
  <c r="K327" i="77" s="1"/>
  <c r="K305" i="77" a="1"/>
  <c r="K305" i="77" s="1"/>
  <c r="L305" i="77" s="1"/>
  <c r="K175" i="77" a="1"/>
  <c r="K175" i="77" s="1"/>
  <c r="L175" i="77" s="1"/>
  <c r="K192" i="77" a="1"/>
  <c r="K192" i="77" s="1"/>
  <c r="L192" i="77" s="1"/>
  <c r="K171" i="77" a="1"/>
  <c r="K171" i="77" s="1"/>
  <c r="L171" i="77" s="1"/>
  <c r="K195" i="77" a="1"/>
  <c r="K195" i="77" s="1"/>
  <c r="L195" i="77" s="1"/>
  <c r="K181" i="77" a="1"/>
  <c r="K181" i="77" s="1"/>
  <c r="L181" i="77" s="1"/>
  <c r="K313" i="77" a="1"/>
  <c r="K313" i="77" s="1"/>
  <c r="L313" i="77" s="1"/>
  <c r="K302" i="77" a="1"/>
  <c r="K302" i="77" s="1"/>
  <c r="L302" i="77" s="1"/>
  <c r="K309" i="77" a="1"/>
  <c r="K309" i="77" s="1"/>
  <c r="L309" i="77" s="1"/>
  <c r="K335" i="77" a="1"/>
  <c r="K335" i="77" s="1"/>
  <c r="L335" i="77" s="1"/>
  <c r="K321" i="77" a="1"/>
  <c r="K321" i="77" s="1"/>
  <c r="L321" i="77" s="1"/>
  <c r="K179" i="77" a="1"/>
  <c r="K179" i="77" s="1"/>
  <c r="L179" i="77" s="1"/>
  <c r="K183" i="77" a="1"/>
  <c r="K183" i="77" s="1"/>
  <c r="L183" i="77" s="1"/>
  <c r="K157" i="77" a="1"/>
  <c r="K157" i="77" s="1"/>
  <c r="L157" i="77" s="1"/>
  <c r="K178" i="77" a="1"/>
  <c r="K178" i="77" s="1"/>
  <c r="L178" i="77" s="1"/>
  <c r="K166" i="77" a="1"/>
  <c r="K166" i="77" s="1"/>
  <c r="L166" i="77" s="1"/>
  <c r="K189" i="77" a="1"/>
  <c r="K189" i="77" s="1"/>
  <c r="L189" i="77" s="1"/>
  <c r="K323" i="77" a="1"/>
  <c r="K323" i="77" s="1"/>
  <c r="L323" i="77" s="1"/>
  <c r="K308" i="77" a="1"/>
  <c r="K308" i="77" s="1"/>
  <c r="L308" i="77" s="1"/>
  <c r="K318" i="77" a="1"/>
  <c r="K318" i="77" s="1"/>
  <c r="L318" i="77" s="1"/>
  <c r="K298" i="77" a="1"/>
  <c r="K298" i="77" s="1"/>
  <c r="L298" i="77" s="1"/>
  <c r="K329" i="77" a="1"/>
  <c r="K329" i="77" s="1"/>
  <c r="L329" i="77" s="1"/>
  <c r="K176" i="77" a="1"/>
  <c r="K176" i="77" s="1"/>
  <c r="L176" i="77" s="1"/>
  <c r="K191" i="77" a="1"/>
  <c r="K191" i="77" s="1"/>
  <c r="L191" i="77" s="1"/>
  <c r="K170" i="77" a="1"/>
  <c r="K170" i="77" s="1"/>
  <c r="L170" i="77" s="1"/>
  <c r="K186" i="77" a="1"/>
  <c r="K186" i="77" s="1"/>
  <c r="L186" i="77" s="1"/>
  <c r="K172" i="77" a="1"/>
  <c r="K172" i="77" s="1"/>
  <c r="L172" i="77" s="1"/>
  <c r="K161" i="77" a="1"/>
  <c r="K161" i="77" s="1"/>
  <c r="L161" i="77" s="1"/>
  <c r="K331" i="77" a="1"/>
  <c r="K331" i="77" s="1"/>
  <c r="L331" i="77" s="1"/>
  <c r="K315" i="77" a="1"/>
  <c r="K315" i="77" s="1"/>
  <c r="L315" i="77" s="1"/>
  <c r="K326" i="77" a="1"/>
  <c r="K326" i="77" s="1"/>
  <c r="L326" i="77" s="1"/>
  <c r="K304" i="77" a="1"/>
  <c r="K304" i="77" s="1"/>
  <c r="L304" i="77" s="1"/>
  <c r="K306" i="77" a="1"/>
  <c r="K306" i="77" s="1"/>
  <c r="L306" i="77" s="1"/>
  <c r="K156" i="77" a="1"/>
  <c r="K156" i="77" s="1"/>
  <c r="L156" i="77" s="1"/>
  <c r="K177" i="77" a="1"/>
  <c r="K177" i="77" s="1"/>
  <c r="L177" i="77" s="1"/>
  <c r="K194" i="77" a="1"/>
  <c r="K194" i="77" s="1"/>
  <c r="L194" i="77" s="1"/>
  <c r="K180" i="77" a="1"/>
  <c r="K180" i="77" s="1"/>
  <c r="L180" i="77" s="1"/>
  <c r="K174" i="77" a="1"/>
  <c r="K174" i="77" s="1"/>
  <c r="L174" i="77" s="1"/>
  <c r="K301" i="77" a="1"/>
  <c r="K301" i="77" s="1"/>
  <c r="L301" i="77" s="1"/>
  <c r="K317" i="77" a="1"/>
  <c r="K317" i="77" s="1"/>
  <c r="L317" i="77" s="1"/>
  <c r="K334" i="77" a="1"/>
  <c r="K334" i="77" s="1"/>
  <c r="L334" i="77" s="1"/>
  <c r="K311" i="77" a="1"/>
  <c r="K311" i="77" s="1"/>
  <c r="L311" i="77" s="1"/>
  <c r="K312" i="77" a="1"/>
  <c r="K312" i="77" s="1"/>
  <c r="L312" i="77" s="1"/>
  <c r="K163" i="77" a="1"/>
  <c r="K163" i="77" s="1"/>
  <c r="L163" i="77" s="1"/>
  <c r="K185" i="77" a="1"/>
  <c r="K185" i="77" s="1"/>
  <c r="L185" i="77" s="1"/>
  <c r="K159" i="77" a="1"/>
  <c r="K159" i="77" s="1"/>
  <c r="L159" i="77" s="1"/>
  <c r="K188" i="77" a="1"/>
  <c r="K188" i="77" s="1"/>
  <c r="L188" i="77" s="1"/>
  <c r="K182" i="77" a="1"/>
  <c r="K182" i="77" s="1"/>
  <c r="L182" i="77" s="1"/>
  <c r="K314" i="77" a="1"/>
  <c r="K314" i="77" s="1"/>
  <c r="L314" i="77" s="1"/>
  <c r="K325" i="77" a="1"/>
  <c r="K325" i="77" s="1"/>
  <c r="L325" i="77" s="1"/>
  <c r="K297" i="77" a="1"/>
  <c r="K297" i="77" s="1"/>
  <c r="L297" i="77" s="1"/>
  <c r="K320" i="77" a="1"/>
  <c r="K320" i="77" s="1"/>
  <c r="L320" i="77" s="1"/>
  <c r="K322" i="77" a="1"/>
  <c r="K322" i="77" s="1"/>
  <c r="L322" i="77" s="1"/>
  <c r="K169" i="77" a="1"/>
  <c r="K169" i="77" s="1"/>
  <c r="L169" i="77" s="1"/>
  <c r="K193" i="77" a="1"/>
  <c r="K193" i="77" s="1"/>
  <c r="L193" i="77" s="1"/>
  <c r="K165" i="77" a="1"/>
  <c r="K165" i="77" s="1"/>
  <c r="L165" i="77" s="1"/>
  <c r="K316" i="77" a="1"/>
  <c r="K316" i="77" s="1"/>
  <c r="L316" i="77" s="1"/>
  <c r="K333" i="77" a="1"/>
  <c r="K333" i="77" s="1"/>
  <c r="L333" i="77" s="1"/>
  <c r="K328" i="77" a="1"/>
  <c r="K328" i="77" s="1"/>
  <c r="L328" i="77" s="1"/>
  <c r="K90" i="77" a="1"/>
  <c r="K90" i="77" s="1"/>
  <c r="L90" i="77" s="1"/>
  <c r="K82" i="77" a="1"/>
  <c r="K82" i="77" s="1"/>
  <c r="L82" i="77" s="1"/>
  <c r="K75" i="77" a="1"/>
  <c r="K75" i="77" s="1"/>
  <c r="L75" i="77" s="1"/>
  <c r="K68" i="77" a="1"/>
  <c r="K68" i="77" s="1"/>
  <c r="L68" i="77" s="1"/>
  <c r="K62" i="77" a="1"/>
  <c r="K62" i="77" s="1"/>
  <c r="L62" i="77" s="1"/>
  <c r="K89" i="77" a="1"/>
  <c r="K89" i="77" s="1"/>
  <c r="L89" i="77" s="1"/>
  <c r="K81" i="77" a="1"/>
  <c r="K81" i="77" s="1"/>
  <c r="L81" i="77" s="1"/>
  <c r="K74" i="77" a="1"/>
  <c r="K74" i="77" s="1"/>
  <c r="L74" i="77" s="1"/>
  <c r="K61" i="77" a="1"/>
  <c r="K61" i="77" s="1"/>
  <c r="L61" i="77" s="1"/>
  <c r="K88" i="77" a="1"/>
  <c r="K88" i="77" s="1"/>
  <c r="L88" i="77" s="1"/>
  <c r="K80" i="77" a="1"/>
  <c r="K80" i="77" s="1"/>
  <c r="L80" i="77" s="1"/>
  <c r="K73" i="77" a="1"/>
  <c r="K73" i="77" s="1"/>
  <c r="L73" i="77" s="1"/>
  <c r="K67" i="77" a="1"/>
  <c r="K67" i="77" s="1"/>
  <c r="L67" i="77" s="1"/>
  <c r="K60" i="77" a="1"/>
  <c r="K60" i="77" s="1"/>
  <c r="L60" i="77" s="1"/>
  <c r="K95" i="77" a="1"/>
  <c r="K95" i="77" s="1"/>
  <c r="L95" i="77" s="1"/>
  <c r="K87" i="77" a="1"/>
  <c r="K87" i="77" s="1"/>
  <c r="L87" i="77" s="1"/>
  <c r="K79" i="77" a="1"/>
  <c r="K79" i="77" s="1"/>
  <c r="L79" i="77" s="1"/>
  <c r="K72" i="77" a="1"/>
  <c r="K72" i="77" s="1"/>
  <c r="L72" i="77" s="1"/>
  <c r="K66" i="77" a="1"/>
  <c r="K66" i="77" s="1"/>
  <c r="L66" i="77" s="1"/>
  <c r="K94" i="77" a="1"/>
  <c r="K94" i="77" s="1"/>
  <c r="L94" i="77" s="1"/>
  <c r="K86" i="77" a="1"/>
  <c r="K86" i="77" s="1"/>
  <c r="L86" i="77" s="1"/>
  <c r="K78" i="77" a="1"/>
  <c r="K78" i="77" s="1"/>
  <c r="L78" i="77" s="1"/>
  <c r="K65" i="77" a="1"/>
  <c r="K65" i="77" s="1"/>
  <c r="L65" i="77" s="1"/>
  <c r="K59" i="77" a="1"/>
  <c r="K59" i="77" s="1"/>
  <c r="L59" i="77" s="1"/>
  <c r="K93" i="77" a="1"/>
  <c r="K93" i="77" s="1"/>
  <c r="L93" i="77" s="1"/>
  <c r="K85" i="77" a="1"/>
  <c r="K85" i="77" s="1"/>
  <c r="L85" i="77" s="1"/>
  <c r="K77" i="77" a="1"/>
  <c r="K77" i="77" s="1"/>
  <c r="L77" i="77" s="1"/>
  <c r="K71" i="77" a="1"/>
  <c r="K71" i="77" s="1"/>
  <c r="L71" i="77" s="1"/>
  <c r="K64" i="77" a="1"/>
  <c r="K64" i="77" s="1"/>
  <c r="L64" i="77" s="1"/>
  <c r="K58" i="77" a="1"/>
  <c r="K58" i="77" s="1"/>
  <c r="L58" i="77" s="1"/>
  <c r="K92" i="77" a="1"/>
  <c r="K92" i="77" s="1"/>
  <c r="L92" i="77" s="1"/>
  <c r="K84" i="77" a="1"/>
  <c r="K84" i="77" s="1"/>
  <c r="L84" i="77" s="1"/>
  <c r="K76" i="77" a="1"/>
  <c r="K76" i="77" s="1"/>
  <c r="L76" i="77" s="1"/>
  <c r="K70" i="77" a="1"/>
  <c r="K70" i="77" s="1"/>
  <c r="L70" i="77" s="1"/>
  <c r="K57" i="77" a="1"/>
  <c r="K57" i="77" s="1"/>
  <c r="L57" i="77" s="1"/>
  <c r="K91" i="77" a="1"/>
  <c r="K91" i="77" s="1"/>
  <c r="L91" i="77" s="1"/>
  <c r="K83" i="77" a="1"/>
  <c r="K83" i="77" s="1"/>
  <c r="L83" i="77" s="1"/>
  <c r="K69" i="77" a="1"/>
  <c r="K69" i="77" s="1"/>
  <c r="L69" i="77" s="1"/>
  <c r="K63" i="77" a="1"/>
  <c r="K63" i="77" s="1"/>
  <c r="L63" i="77" s="1"/>
  <c r="K56" i="77" a="1"/>
  <c r="K56" i="77" s="1"/>
  <c r="L56" i="77" s="1"/>
  <c r="K374" i="77" a="1"/>
  <c r="K374" i="77" s="1"/>
  <c r="L374" i="77" s="1"/>
  <c r="K366" i="77" a="1"/>
  <c r="K366" i="77" s="1"/>
  <c r="L366" i="77" s="1"/>
  <c r="K358" i="77" a="1"/>
  <c r="K358" i="77" s="1"/>
  <c r="L358" i="77" s="1"/>
  <c r="K345" i="77" a="1"/>
  <c r="K345" i="77" s="1"/>
  <c r="L345" i="77" s="1"/>
  <c r="K339" i="77" a="1"/>
  <c r="K339" i="77" s="1"/>
  <c r="L339" i="77" s="1"/>
  <c r="K373" i="77" a="1"/>
  <c r="K373" i="77" s="1"/>
  <c r="L373" i="77" s="1"/>
  <c r="K365" i="77" a="1"/>
  <c r="K365" i="77" s="1"/>
  <c r="L365" i="77" s="1"/>
  <c r="K357" i="77" a="1"/>
  <c r="K357" i="77" s="1"/>
  <c r="L357" i="77" s="1"/>
  <c r="K351" i="77" a="1"/>
  <c r="K351" i="77" s="1"/>
  <c r="L351" i="77" s="1"/>
  <c r="K344" i="77" a="1"/>
  <c r="K344" i="77" s="1"/>
  <c r="L344" i="77" s="1"/>
  <c r="K338" i="77" a="1"/>
  <c r="K338" i="77" s="1"/>
  <c r="L338" i="77" s="1"/>
  <c r="K372" i="77" a="1"/>
  <c r="K372" i="77" s="1"/>
  <c r="L372" i="77" s="1"/>
  <c r="K364" i="77" a="1"/>
  <c r="K364" i="77" s="1"/>
  <c r="L364" i="77" s="1"/>
  <c r="K356" i="77" a="1"/>
  <c r="K356" i="77" s="1"/>
  <c r="L356" i="77" s="1"/>
  <c r="K350" i="77" a="1"/>
  <c r="K350" i="77" s="1"/>
  <c r="L350" i="77" s="1"/>
  <c r="K337" i="77" a="1"/>
  <c r="K337" i="77" s="1"/>
  <c r="L337" i="77" s="1"/>
  <c r="K371" i="77" a="1"/>
  <c r="K371" i="77" s="1"/>
  <c r="L371" i="77" s="1"/>
  <c r="K363" i="77" a="1"/>
  <c r="K363" i="77" s="1"/>
  <c r="L363" i="77" s="1"/>
  <c r="K355" i="77" a="1"/>
  <c r="K355" i="77" s="1"/>
  <c r="L355" i="77" s="1"/>
  <c r="K349" i="77" a="1"/>
  <c r="K349" i="77" s="1"/>
  <c r="L349" i="77" s="1"/>
  <c r="K343" i="77" a="1"/>
  <c r="K343" i="77" s="1"/>
  <c r="L343" i="77" s="1"/>
  <c r="K336" i="77" a="1"/>
  <c r="K336" i="77" s="1"/>
  <c r="L336" i="77" s="1"/>
  <c r="K370" i="77" a="1"/>
  <c r="K370" i="77" s="1"/>
  <c r="L370" i="77" s="1"/>
  <c r="K362" i="77" a="1"/>
  <c r="K362" i="77" s="1"/>
  <c r="L362" i="77" s="1"/>
  <c r="K348" i="77" a="1"/>
  <c r="K348" i="77" s="1"/>
  <c r="L348" i="77" s="1"/>
  <c r="K342" i="77" a="1"/>
  <c r="K342" i="77" s="1"/>
  <c r="L342" i="77" s="1"/>
  <c r="K369" i="77" a="1"/>
  <c r="K369" i="77" s="1"/>
  <c r="L369" i="77" s="1"/>
  <c r="K361" i="77" a="1"/>
  <c r="K361" i="77" s="1"/>
  <c r="L361" i="77" s="1"/>
  <c r="K354" i="77" a="1"/>
  <c r="K354" i="77" s="1"/>
  <c r="L354" i="77" s="1"/>
  <c r="K341" i="77" a="1"/>
  <c r="K341" i="77" s="1"/>
  <c r="L341" i="77" s="1"/>
  <c r="K368" i="77" a="1"/>
  <c r="K368" i="77" s="1"/>
  <c r="L368" i="77" s="1"/>
  <c r="K360" i="77" a="1"/>
  <c r="K360" i="77" s="1"/>
  <c r="L360" i="77" s="1"/>
  <c r="K353" i="77" a="1"/>
  <c r="K353" i="77" s="1"/>
  <c r="L353" i="77" s="1"/>
  <c r="K347" i="77" a="1"/>
  <c r="K347" i="77" s="1"/>
  <c r="L347" i="77" s="1"/>
  <c r="K340" i="77" a="1"/>
  <c r="K340" i="77" s="1"/>
  <c r="L340" i="77" s="1"/>
  <c r="K375" i="77" a="1"/>
  <c r="K375" i="77" s="1"/>
  <c r="L375" i="77" s="1"/>
  <c r="K367" i="77" a="1"/>
  <c r="K367" i="77" s="1"/>
  <c r="L367" i="77" s="1"/>
  <c r="K359" i="77" a="1"/>
  <c r="K359" i="77" s="1"/>
  <c r="L359" i="77" s="1"/>
  <c r="K352" i="77" a="1"/>
  <c r="K352" i="77" s="1"/>
  <c r="L352" i="77" s="1"/>
  <c r="K346" i="77" a="1"/>
  <c r="K346" i="77" s="1"/>
  <c r="L346" i="77" s="1"/>
  <c r="K234" i="77" a="1"/>
  <c r="K234" i="77" s="1"/>
  <c r="L234" i="77" s="1"/>
  <c r="K226" i="77" a="1"/>
  <c r="K226" i="77" s="1"/>
  <c r="L226" i="77" s="1"/>
  <c r="K218" i="77" a="1"/>
  <c r="K218" i="77" s="1"/>
  <c r="L218" i="77" s="1"/>
  <c r="K213" i="77" a="1"/>
  <c r="K213" i="77" s="1"/>
  <c r="L213" i="77" s="1"/>
  <c r="K207" i="77" a="1"/>
  <c r="K207" i="77" s="1"/>
  <c r="L207" i="77" s="1"/>
  <c r="K200" i="77" a="1"/>
  <c r="K200" i="77" s="1"/>
  <c r="L200" i="77" s="1"/>
  <c r="K233" i="77" a="1"/>
  <c r="K233" i="77" s="1"/>
  <c r="L233" i="77" s="1"/>
  <c r="K225" i="77" a="1"/>
  <c r="K225" i="77" s="1"/>
  <c r="L225" i="77" s="1"/>
  <c r="K217" i="77" a="1"/>
  <c r="K217" i="77" s="1"/>
  <c r="L217" i="77" s="1"/>
  <c r="K212" i="77" a="1"/>
  <c r="K212" i="77" s="1"/>
  <c r="L212" i="77" s="1"/>
  <c r="K206" i="77" a="1"/>
  <c r="K206" i="77" s="1"/>
  <c r="L206" i="77" s="1"/>
  <c r="K232" i="77" a="1"/>
  <c r="K232" i="77" s="1"/>
  <c r="L232" i="77" s="1"/>
  <c r="K224" i="77" a="1"/>
  <c r="K224" i="77" s="1"/>
  <c r="L224" i="77" s="1"/>
  <c r="K216" i="77" a="1"/>
  <c r="K216" i="77" s="1"/>
  <c r="L216" i="77" s="1"/>
  <c r="K205" i="77" a="1"/>
  <c r="K205" i="77" s="1"/>
  <c r="L205" i="77" s="1"/>
  <c r="K199" i="77" a="1"/>
  <c r="K199" i="77" s="1"/>
  <c r="L199" i="77" s="1"/>
  <c r="K231" i="77" a="1"/>
  <c r="K231" i="77" s="1"/>
  <c r="L231" i="77" s="1"/>
  <c r="K223" i="77" a="1"/>
  <c r="K223" i="77" s="1"/>
  <c r="L223" i="77" s="1"/>
  <c r="K211" i="77" a="1"/>
  <c r="K211" i="77" s="1"/>
  <c r="L211" i="77" s="1"/>
  <c r="K204" i="77" a="1"/>
  <c r="K204" i="77" s="1"/>
  <c r="L204" i="77" s="1"/>
  <c r="K198" i="77" a="1"/>
  <c r="K198" i="77" s="1"/>
  <c r="L198" i="77" s="1"/>
  <c r="K230" i="77" a="1"/>
  <c r="K230" i="77" s="1"/>
  <c r="L230" i="77" s="1"/>
  <c r="K222" i="77" a="1"/>
  <c r="K222" i="77" s="1"/>
  <c r="L222" i="77" s="1"/>
  <c r="K210" i="77" a="1"/>
  <c r="K210" i="77" s="1"/>
  <c r="L210" i="77" s="1"/>
  <c r="K197" i="77" a="1"/>
  <c r="K197" i="77" s="1"/>
  <c r="L197" i="77" s="1"/>
  <c r="K229" i="77" a="1"/>
  <c r="K229" i="77" s="1"/>
  <c r="L229" i="77" s="1"/>
  <c r="K221" i="77" a="1"/>
  <c r="K221" i="77" s="1"/>
  <c r="L221" i="77" s="1"/>
  <c r="K209" i="77" a="1"/>
  <c r="K209" i="77" s="1"/>
  <c r="L209" i="77" s="1"/>
  <c r="K203" i="77" a="1"/>
  <c r="K203" i="77" s="1"/>
  <c r="L203" i="77" s="1"/>
  <c r="K196" i="77" a="1"/>
  <c r="K196" i="77" s="1"/>
  <c r="L196" i="77" s="1"/>
  <c r="K228" i="77" a="1"/>
  <c r="K228" i="77" s="1"/>
  <c r="L228" i="77" s="1"/>
  <c r="K220" i="77" a="1"/>
  <c r="K220" i="77" s="1"/>
  <c r="L220" i="77" s="1"/>
  <c r="K215" i="77" a="1"/>
  <c r="K215" i="77" s="1"/>
  <c r="L215" i="77" s="1"/>
  <c r="K208" i="77" a="1"/>
  <c r="K208" i="77" s="1"/>
  <c r="L208" i="77" s="1"/>
  <c r="K202" i="77" a="1"/>
  <c r="K202" i="77" s="1"/>
  <c r="L202" i="77" s="1"/>
  <c r="K235" i="77" a="1"/>
  <c r="K235" i="77" s="1"/>
  <c r="L235" i="77" s="1"/>
  <c r="K227" i="77" a="1"/>
  <c r="K227" i="77" s="1"/>
  <c r="L227" i="77" s="1"/>
  <c r="K219" i="77" a="1"/>
  <c r="K219" i="77" s="1"/>
  <c r="L219" i="77" s="1"/>
  <c r="K214" i="77" a="1"/>
  <c r="K214" i="77" s="1"/>
  <c r="L214" i="77" s="1"/>
  <c r="K201" i="77" a="1"/>
  <c r="K201" i="77" s="1"/>
  <c r="L201" i="77" s="1"/>
  <c r="L246" i="77"/>
  <c r="L240" i="77"/>
  <c r="L249" i="77"/>
  <c r="L244" i="77"/>
  <c r="L327" i="77"/>
  <c r="L391" i="77"/>
  <c r="L393" i="77"/>
  <c r="L385" i="77"/>
  <c r="L394" i="77"/>
  <c r="L386" i="77"/>
  <c r="L162" i="77"/>
  <c r="L310" i="77"/>
  <c r="L190" i="77"/>
  <c r="L237" i="77"/>
  <c r="L241" i="77"/>
  <c r="G23" i="58"/>
  <c r="G24" i="58" s="1"/>
  <c r="G25" i="58" s="1"/>
  <c r="G26" i="58" s="1"/>
  <c r="G27" i="58" s="1"/>
  <c r="G28" i="58" s="1"/>
  <c r="G29" i="58" s="1"/>
  <c r="B107" i="60"/>
  <c r="A106" i="73" l="1"/>
  <c r="B105" i="73"/>
  <c r="F97" i="73"/>
  <c r="E98" i="73"/>
  <c r="G105" i="73"/>
  <c r="H104" i="73"/>
  <c r="G106" i="73" l="1"/>
  <c r="H105" i="73"/>
  <c r="F98" i="73"/>
  <c r="E99" i="73"/>
  <c r="A107" i="73"/>
  <c r="B106" i="73"/>
  <c r="C12" i="55"/>
  <c r="T19" i="69"/>
  <c r="L10" i="69" l="1"/>
  <c r="G5" i="79" s="1"/>
  <c r="A108" i="73"/>
  <c r="B108" i="73" s="1"/>
  <c r="B107" i="73"/>
  <c r="L11" i="69" s="1"/>
  <c r="G6" i="79" s="1"/>
  <c r="F99" i="73"/>
  <c r="E100" i="73"/>
  <c r="H106" i="73"/>
  <c r="G107" i="73"/>
  <c r="L1624" i="77"/>
  <c r="H14" i="79"/>
  <c r="D17" i="76"/>
  <c r="C44" i="76"/>
  <c r="K1367" i="77"/>
  <c r="L1367" i="77" s="1"/>
  <c r="D21" i="76"/>
  <c r="K1349" i="77"/>
  <c r="L1349" i="77" s="1"/>
  <c r="K1313" i="77"/>
  <c r="L1313" i="77" s="1"/>
  <c r="K1379" i="77"/>
  <c r="L1379" i="77" s="1"/>
  <c r="K1361" i="77"/>
  <c r="L1361" i="77" s="1"/>
  <c r="K1293" i="77"/>
  <c r="L1293" i="77" s="1"/>
  <c r="K1283" i="77"/>
  <c r="L1283" i="77" s="1"/>
  <c r="K1305" i="77"/>
  <c r="L1305" i="77" s="1"/>
  <c r="K1273" i="77"/>
  <c r="L1273" i="77" s="1"/>
  <c r="K1417" i="77"/>
  <c r="L1417" i="77" s="1"/>
  <c r="L1630" i="77"/>
  <c r="K1450" i="77"/>
  <c r="L1450" i="77" s="1"/>
  <c r="K1392" i="77"/>
  <c r="L1392" i="77" s="1"/>
  <c r="K1358" i="77"/>
  <c r="L1358" i="77" s="1"/>
  <c r="K1300" i="77"/>
  <c r="L1300" i="77" s="1"/>
  <c r="L1692" i="77"/>
  <c r="K1400" i="77"/>
  <c r="L1400" i="77" s="1"/>
  <c r="K1276" i="77"/>
  <c r="L1276" i="77" s="1"/>
  <c r="K1368" i="77"/>
  <c r="L1368" i="77" s="1"/>
  <c r="K1270" i="77"/>
  <c r="L1270" i="77" s="1"/>
  <c r="K1288" i="77"/>
  <c r="L1288" i="77" s="1"/>
  <c r="K1340" i="77"/>
  <c r="L1340" i="77" s="1"/>
  <c r="K1348" i="77"/>
  <c r="L1348" i="77" s="1"/>
  <c r="K1310" i="77"/>
  <c r="L1310" i="77" s="1"/>
  <c r="K1271" i="77"/>
  <c r="L1271" i="77" s="1"/>
  <c r="K1339" i="77"/>
  <c r="L1339" i="77" s="1"/>
  <c r="K1405" i="77"/>
  <c r="L1405" i="77" s="1"/>
  <c r="L1637" i="77"/>
  <c r="K1360" i="77"/>
  <c r="L1360" i="77" s="1"/>
  <c r="K1420" i="77"/>
  <c r="L1420" i="77" s="1"/>
  <c r="K1428" i="77"/>
  <c r="L1428" i="77" s="1"/>
  <c r="K1302" i="77"/>
  <c r="L1302" i="77" s="1"/>
  <c r="K1343" i="77"/>
  <c r="L1343" i="77" s="1"/>
  <c r="K1421" i="77"/>
  <c r="L1421" i="77" s="1"/>
  <c r="K1385" i="77"/>
  <c r="L1385" i="77" s="1"/>
  <c r="K1303" i="77"/>
  <c r="L1303" i="77" s="1"/>
  <c r="K1265" i="77"/>
  <c r="L1265" i="77" s="1"/>
  <c r="K1441" i="77"/>
  <c r="L1441" i="77" s="1"/>
  <c r="K1373" i="77"/>
  <c r="L1373" i="77" s="1"/>
  <c r="K1319" i="77"/>
  <c r="L1319" i="77" s="1"/>
  <c r="K1323" i="77"/>
  <c r="L1323" i="77" s="1"/>
  <c r="K1291" i="77"/>
  <c r="L1291" i="77" s="1"/>
  <c r="K1433" i="77"/>
  <c r="L1433" i="77" s="1"/>
  <c r="L1636" i="77"/>
  <c r="K1446" i="77"/>
  <c r="L1446" i="77" s="1"/>
  <c r="K1388" i="77"/>
  <c r="L1388" i="77" s="1"/>
  <c r="K1330" i="77"/>
  <c r="L1330" i="77" s="1"/>
  <c r="K1296" i="77"/>
  <c r="L1296" i="77" s="1"/>
  <c r="K1452" i="77"/>
  <c r="L1452" i="77" s="1"/>
  <c r="K1372" i="77"/>
  <c r="L1372" i="77" s="1"/>
  <c r="K1262" i="77"/>
  <c r="L1262" i="77" s="1"/>
  <c r="L1704" i="77"/>
  <c r="K1258" i="77"/>
  <c r="L1258" i="77" s="1"/>
  <c r="K1266" i="77"/>
  <c r="L1266" i="77" s="1"/>
  <c r="L1643" i="77"/>
  <c r="K1383" i="77"/>
  <c r="L1383" i="77" s="1"/>
  <c r="K1301" i="77"/>
  <c r="L1301" i="77" s="1"/>
  <c r="K1287" i="77"/>
  <c r="L1287" i="77" s="1"/>
  <c r="K1285" i="77"/>
  <c r="L1285" i="77" s="1"/>
  <c r="K1453" i="77"/>
  <c r="L1453" i="77" s="1"/>
  <c r="K1371" i="77"/>
  <c r="L1371" i="77" s="1"/>
  <c r="K1341" i="77"/>
  <c r="L1341" i="77" s="1"/>
  <c r="K1309" i="77"/>
  <c r="L1309" i="77" s="1"/>
  <c r="K1451" i="77"/>
  <c r="L1451" i="77" s="1"/>
  <c r="L1640" i="77"/>
  <c r="K1442" i="77"/>
  <c r="L1442" i="77" s="1"/>
  <c r="K1384" i="77"/>
  <c r="L1384" i="77" s="1"/>
  <c r="K1326" i="77"/>
  <c r="L1326" i="77" s="1"/>
  <c r="K1290" i="77"/>
  <c r="L1290" i="77" s="1"/>
  <c r="K1448" i="77"/>
  <c r="L1448" i="77" s="1"/>
  <c r="K1364" i="77"/>
  <c r="L1364" i="77" s="1"/>
  <c r="K1440" i="77"/>
  <c r="L1440" i="77" s="1"/>
  <c r="K1350" i="77"/>
  <c r="L1350" i="77" s="1"/>
  <c r="K1264" i="77"/>
  <c r="L1264" i="77" s="1"/>
  <c r="K1390" i="77"/>
  <c r="L1390" i="77" s="1"/>
  <c r="K1378" i="77"/>
  <c r="L1378" i="77" s="1"/>
  <c r="K1307" i="77"/>
  <c r="L1307" i="77" s="1"/>
  <c r="K1347" i="77"/>
  <c r="L1347" i="77" s="1"/>
  <c r="K1413" i="77"/>
  <c r="L1413" i="77" s="1"/>
  <c r="L1693" i="77"/>
  <c r="L1639" i="77"/>
  <c r="K1311" i="77"/>
  <c r="L1311" i="77" s="1"/>
  <c r="K1337" i="77"/>
  <c r="L1337" i="77" s="1"/>
  <c r="K1411" i="77"/>
  <c r="L1411" i="77" s="1"/>
  <c r="K1365" i="77"/>
  <c r="L1365" i="77" s="1"/>
  <c r="K1389" i="77"/>
  <c r="L1389" i="77" s="1"/>
  <c r="K1359" i="77"/>
  <c r="L1359" i="77" s="1"/>
  <c r="K1327" i="77"/>
  <c r="L1327" i="77" s="1"/>
  <c r="L1691" i="77"/>
  <c r="K1438" i="77"/>
  <c r="L1438" i="77" s="1"/>
  <c r="K1380" i="77"/>
  <c r="L1380" i="77" s="1"/>
  <c r="K1322" i="77"/>
  <c r="L1322" i="77" s="1"/>
  <c r="K1286" i="77"/>
  <c r="L1286" i="77" s="1"/>
  <c r="K1444" i="77"/>
  <c r="L1444" i="77" s="1"/>
  <c r="K1356" i="77"/>
  <c r="L1356" i="77" s="1"/>
  <c r="K1430" i="77"/>
  <c r="L1430" i="77" s="1"/>
  <c r="K1338" i="77"/>
  <c r="L1338" i="77" s="1"/>
  <c r="K1256" i="77"/>
  <c r="L1256" i="77" s="1"/>
  <c r="K1344" i="77"/>
  <c r="L1344" i="77" s="1"/>
  <c r="K1272" i="77"/>
  <c r="L1272" i="77" s="1"/>
  <c r="K1317" i="77"/>
  <c r="L1317" i="77" s="1"/>
  <c r="K1351" i="77"/>
  <c r="L1351" i="77" s="1"/>
  <c r="K1419" i="77"/>
  <c r="L1419" i="77" s="1"/>
  <c r="K1297" i="77"/>
  <c r="L1297" i="77" s="1"/>
  <c r="K1261" i="77"/>
  <c r="L1261" i="77" s="1"/>
  <c r="K1353" i="77"/>
  <c r="L1353" i="77" s="1"/>
  <c r="K1429" i="77"/>
  <c r="L1429" i="77" s="1"/>
  <c r="K1277" i="77"/>
  <c r="L1277" i="77" s="1"/>
  <c r="K1445" i="77"/>
  <c r="L1445" i="77" s="1"/>
  <c r="K1443" i="77"/>
  <c r="L1443" i="77" s="1"/>
  <c r="K1377" i="77"/>
  <c r="L1377" i="77" s="1"/>
  <c r="K1345" i="77"/>
  <c r="L1345" i="77" s="1"/>
  <c r="K1410" i="77"/>
  <c r="L1410" i="77" s="1"/>
  <c r="K1376" i="77"/>
  <c r="L1376" i="77" s="1"/>
  <c r="K1318" i="77"/>
  <c r="L1318" i="77" s="1"/>
  <c r="K1282" i="77"/>
  <c r="L1282" i="77" s="1"/>
  <c r="K1436" i="77"/>
  <c r="L1436" i="77" s="1"/>
  <c r="K1342" i="77"/>
  <c r="L1342" i="77" s="1"/>
  <c r="K1422" i="77"/>
  <c r="L1422" i="77" s="1"/>
  <c r="K1328" i="77"/>
  <c r="L1328" i="77" s="1"/>
  <c r="K1336" i="77"/>
  <c r="L1336" i="77" s="1"/>
  <c r="K1424" i="77"/>
  <c r="L1424" i="77" s="1"/>
  <c r="K1352" i="77"/>
  <c r="L1352" i="77" s="1"/>
  <c r="K1321" i="77"/>
  <c r="L1321" i="77" s="1"/>
  <c r="K1387" i="77"/>
  <c r="L1387" i="77" s="1"/>
  <c r="K1423" i="77"/>
  <c r="L1423" i="77" s="1"/>
  <c r="K1439" i="77"/>
  <c r="L1439" i="77" s="1"/>
  <c r="K1331" i="77"/>
  <c r="L1331" i="77" s="1"/>
  <c r="K1407" i="77"/>
  <c r="L1407" i="77" s="1"/>
  <c r="K1447" i="77"/>
  <c r="L1447" i="77" s="1"/>
  <c r="K1357" i="77"/>
  <c r="L1357" i="77" s="1"/>
  <c r="K1289" i="77"/>
  <c r="L1289" i="77" s="1"/>
  <c r="K1393" i="77"/>
  <c r="L1393" i="77" s="1"/>
  <c r="K1363" i="77"/>
  <c r="L1363" i="77" s="1"/>
  <c r="K1406" i="77"/>
  <c r="L1406" i="77" s="1"/>
  <c r="K1370" i="77"/>
  <c r="L1370" i="77" s="1"/>
  <c r="K1312" i="77"/>
  <c r="L1312" i="77" s="1"/>
  <c r="K1278" i="77"/>
  <c r="L1278" i="77" s="1"/>
  <c r="K1426" i="77"/>
  <c r="L1426" i="77" s="1"/>
  <c r="K1332" i="77"/>
  <c r="L1332" i="77" s="1"/>
  <c r="K1408" i="77"/>
  <c r="L1408" i="77" s="1"/>
  <c r="K1320" i="77"/>
  <c r="L1320" i="77" s="1"/>
  <c r="K1416" i="77"/>
  <c r="L1416" i="77" s="1"/>
  <c r="K1306" i="77"/>
  <c r="L1306" i="77" s="1"/>
  <c r="K1432" i="77"/>
  <c r="L1432" i="77" s="1"/>
  <c r="K1259" i="77"/>
  <c r="L1259" i="77" s="1"/>
  <c r="K1325" i="77"/>
  <c r="L1325" i="77" s="1"/>
  <c r="K1391" i="77"/>
  <c r="L1391" i="77" s="1"/>
  <c r="K1427" i="77"/>
  <c r="L1427" i="77" s="1"/>
  <c r="K1403" i="77"/>
  <c r="L1403" i="77" s="1"/>
  <c r="K1425" i="77"/>
  <c r="L1425" i="77" s="1"/>
  <c r="L1631" i="77"/>
  <c r="K1437" i="77"/>
  <c r="L1437" i="77" s="1"/>
  <c r="K1369" i="77"/>
  <c r="L1369" i="77" s="1"/>
  <c r="L1705" i="77"/>
  <c r="K1381" i="77"/>
  <c r="L1381" i="77" s="1"/>
  <c r="L1642" i="77"/>
  <c r="L1706" i="77"/>
  <c r="K1402" i="77"/>
  <c r="L1402" i="77" s="1"/>
  <c r="K1366" i="77"/>
  <c r="L1366" i="77" s="1"/>
  <c r="K1308" i="77"/>
  <c r="L1308" i="77" s="1"/>
  <c r="K1418" i="77"/>
  <c r="L1418" i="77" s="1"/>
  <c r="K1316" i="77"/>
  <c r="L1316" i="77" s="1"/>
  <c r="K1404" i="77"/>
  <c r="L1404" i="77" s="1"/>
  <c r="K1292" i="77"/>
  <c r="L1292" i="77" s="1"/>
  <c r="K1346" i="77"/>
  <c r="L1346" i="77" s="1"/>
  <c r="K1298" i="77"/>
  <c r="L1298" i="77" s="1"/>
  <c r="K1386" i="77"/>
  <c r="L1386" i="77" s="1"/>
  <c r="K1263" i="77"/>
  <c r="L1263" i="77" s="1"/>
  <c r="K1329" i="77"/>
  <c r="L1329" i="77" s="1"/>
  <c r="K1397" i="77"/>
  <c r="L1397" i="77" s="1"/>
  <c r="K1431" i="77"/>
  <c r="L1431" i="77" s="1"/>
  <c r="K1299" i="77"/>
  <c r="L1299" i="77" s="1"/>
  <c r="K1279" i="77"/>
  <c r="L1279" i="77" s="1"/>
  <c r="L1707" i="77"/>
  <c r="K1281" i="77"/>
  <c r="L1281" i="77" s="1"/>
  <c r="K1449" i="77"/>
  <c r="L1449" i="77" s="1"/>
  <c r="K1269" i="77"/>
  <c r="L1269" i="77" s="1"/>
  <c r="K1257" i="77"/>
  <c r="L1257" i="77" s="1"/>
  <c r="K1399" i="77"/>
  <c r="L1399" i="77" s="1"/>
  <c r="L1638" i="77"/>
  <c r="L1690" i="77"/>
  <c r="K1398" i="77"/>
  <c r="L1398" i="77" s="1"/>
  <c r="K1362" i="77"/>
  <c r="L1362" i="77" s="1"/>
  <c r="K1304" i="77"/>
  <c r="L1304" i="77" s="1"/>
  <c r="K1412" i="77"/>
  <c r="L1412" i="77" s="1"/>
  <c r="K1284" i="77"/>
  <c r="L1284" i="77" s="1"/>
  <c r="K1396" i="77"/>
  <c r="L1396" i="77" s="1"/>
  <c r="K1280" i="77"/>
  <c r="L1280" i="77" s="1"/>
  <c r="K1324" i="77"/>
  <c r="L1324" i="77" s="1"/>
  <c r="K1260" i="77"/>
  <c r="L1260" i="77" s="1"/>
  <c r="K1268" i="77"/>
  <c r="L1268" i="77" s="1"/>
  <c r="K1267" i="77"/>
  <c r="L1267" i="77" s="1"/>
  <c r="K1333" i="77"/>
  <c r="L1333" i="77" s="1"/>
  <c r="K1401" i="77"/>
  <c r="L1401" i="77" s="1"/>
  <c r="L1625" i="77"/>
  <c r="K1382" i="77"/>
  <c r="L1382" i="77" s="1"/>
  <c r="K1409" i="77"/>
  <c r="L1409" i="77" s="1"/>
  <c r="L1641" i="77"/>
  <c r="AE47" i="60"/>
  <c r="C10" i="70"/>
  <c r="AE65" i="60"/>
  <c r="AE57" i="60"/>
  <c r="AE49" i="60"/>
  <c r="AE64" i="60"/>
  <c r="AE56" i="60"/>
  <c r="AE48" i="60"/>
  <c r="AE50" i="60"/>
  <c r="AE71" i="60"/>
  <c r="AE63" i="60"/>
  <c r="AE55" i="60"/>
  <c r="AE70" i="60"/>
  <c r="AE62" i="60"/>
  <c r="AE54" i="60"/>
  <c r="AE61" i="60"/>
  <c r="AE53" i="60"/>
  <c r="AE68" i="60"/>
  <c r="AE60" i="60"/>
  <c r="AE52" i="60"/>
  <c r="AE67" i="60"/>
  <c r="AE59" i="60"/>
  <c r="AE51" i="60"/>
  <c r="AE66" i="60"/>
  <c r="AE58" i="60"/>
  <c r="AE69" i="60"/>
  <c r="C11" i="55"/>
  <c r="H107" i="73" l="1"/>
  <c r="G108" i="73"/>
  <c r="H108" i="73" s="1"/>
  <c r="F100" i="73"/>
  <c r="E101" i="73"/>
  <c r="D14" i="76"/>
  <c r="D13" i="76"/>
  <c r="D12" i="76"/>
  <c r="C45" i="76"/>
  <c r="K1538" i="77"/>
  <c r="L1538" i="77" s="1"/>
  <c r="K1539" i="77"/>
  <c r="L1539" i="77" s="1"/>
  <c r="G9" i="67"/>
  <c r="R24" i="69"/>
  <c r="R38" i="69" s="1"/>
  <c r="R23" i="69"/>
  <c r="P38" i="69" s="1"/>
  <c r="F101" i="73" l="1"/>
  <c r="E102" i="73"/>
  <c r="L12" i="69"/>
  <c r="G7" i="79" s="1"/>
  <c r="L9" i="69"/>
  <c r="G4" i="79" s="1"/>
  <c r="K1541" i="77"/>
  <c r="L1541" i="77" s="1"/>
  <c r="K1540" i="77"/>
  <c r="L1540" i="77" s="1"/>
  <c r="E25" i="65"/>
  <c r="E18" i="65"/>
  <c r="F25" i="65"/>
  <c r="E14" i="65"/>
  <c r="E31" i="65"/>
  <c r="E24" i="65"/>
  <c r="E27" i="65"/>
  <c r="E22" i="65"/>
  <c r="E21" i="65"/>
  <c r="E26" i="65"/>
  <c r="E23" i="65"/>
  <c r="E19" i="65"/>
  <c r="E28" i="65"/>
  <c r="F24" i="65"/>
  <c r="E20" i="65"/>
  <c r="E29" i="65"/>
  <c r="E30" i="65"/>
  <c r="F26" i="65"/>
  <c r="E32" i="65"/>
  <c r="E17" i="65"/>
  <c r="F30" i="65"/>
  <c r="F20" i="65"/>
  <c r="F23" i="65"/>
  <c r="F18" i="65"/>
  <c r="F32" i="65"/>
  <c r="F31" i="65"/>
  <c r="F27" i="65"/>
  <c r="F28" i="65"/>
  <c r="F21" i="65"/>
  <c r="F19" i="65"/>
  <c r="F29" i="65"/>
  <c r="F22" i="65"/>
  <c r="F17" i="65"/>
  <c r="E16" i="65"/>
  <c r="E15" i="65"/>
  <c r="F13" i="65"/>
  <c r="E13" i="65"/>
  <c r="F15" i="65"/>
  <c r="F14" i="65"/>
  <c r="F16" i="65"/>
  <c r="M24" i="69"/>
  <c r="N38" i="69" s="1"/>
  <c r="F102" i="73" l="1"/>
  <c r="E103" i="73"/>
  <c r="X36" i="67"/>
  <c r="X35" i="67"/>
  <c r="X34" i="67"/>
  <c r="X33" i="67"/>
  <c r="U75" i="67"/>
  <c r="U74" i="67"/>
  <c r="U73" i="67"/>
  <c r="U72" i="67"/>
  <c r="X32" i="67"/>
  <c r="X31" i="67"/>
  <c r="X30" i="67"/>
  <c r="X29" i="67"/>
  <c r="X28" i="67"/>
  <c r="X27" i="67"/>
  <c r="E104" i="73" l="1"/>
  <c r="F103" i="73"/>
  <c r="E105" i="73" l="1"/>
  <c r="F104" i="73"/>
  <c r="E106" i="73" l="1"/>
  <c r="F105" i="73"/>
  <c r="F106" i="73" l="1"/>
  <c r="E107" i="73"/>
  <c r="F107" i="73" l="1"/>
  <c r="E108" i="73"/>
  <c r="F108" i="7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<sst xmlns="http://schemas.openxmlformats.org/spreadsheetml/2006/main" count="20818" uniqueCount="4778">
  <si>
    <t>Fax machine</t>
  </si>
  <si>
    <t>Voltage regulator</t>
  </si>
  <si>
    <t>Motorcycle</t>
  </si>
  <si>
    <t>Air conditioner</t>
  </si>
  <si>
    <t>Boat</t>
  </si>
  <si>
    <t>Cold chain maintenance</t>
  </si>
  <si>
    <t>Vehicle 2</t>
  </si>
  <si>
    <t>Vehicle 3</t>
  </si>
  <si>
    <t>Vehicle 1</t>
  </si>
  <si>
    <t>Indelible ink finger markers</t>
  </si>
  <si>
    <t>a</t>
  </si>
  <si>
    <t>b</t>
  </si>
  <si>
    <t>c</t>
  </si>
  <si>
    <t>d</t>
  </si>
  <si>
    <t>e</t>
  </si>
  <si>
    <t>f</t>
  </si>
  <si>
    <t>g</t>
  </si>
  <si>
    <t>h</t>
  </si>
  <si>
    <t>i</t>
  </si>
  <si>
    <t>j</t>
  </si>
  <si>
    <t>k</t>
  </si>
  <si>
    <t>l</t>
  </si>
  <si>
    <t>Waste management</t>
  </si>
  <si>
    <t>n</t>
  </si>
  <si>
    <t>m</t>
  </si>
  <si>
    <t>o</t>
  </si>
  <si>
    <t>p</t>
  </si>
  <si>
    <t xml:space="preserve">Incinerator </t>
  </si>
  <si>
    <t>Social mobilization</t>
  </si>
  <si>
    <t>Supervision</t>
  </si>
  <si>
    <t>AEFI management</t>
  </si>
  <si>
    <t>Burn pit</t>
  </si>
  <si>
    <t>Year</t>
  </si>
  <si>
    <t>Training</t>
  </si>
  <si>
    <t xml:space="preserve">AEFI management </t>
  </si>
  <si>
    <t>For how many days was the vehicle rented?</t>
  </si>
  <si>
    <t>Ward</t>
  </si>
  <si>
    <t>LGA</t>
  </si>
  <si>
    <t>State</t>
  </si>
  <si>
    <t>Other</t>
  </si>
  <si>
    <t>Interviewer/team 1:</t>
  </si>
  <si>
    <t>Interviewer/team 2:</t>
  </si>
  <si>
    <t>Interviewer/team 3:</t>
  </si>
  <si>
    <t>Interviewer/team 4:</t>
  </si>
  <si>
    <t>Designation:</t>
  </si>
  <si>
    <t>Phone number:</t>
  </si>
  <si>
    <t>1.15a</t>
  </si>
  <si>
    <t>1.16a</t>
  </si>
  <si>
    <t>Name of respondent:</t>
  </si>
  <si>
    <t>Any remarks?</t>
  </si>
  <si>
    <t>Facility-based</t>
  </si>
  <si>
    <t>Grid electricity (cost per day):</t>
  </si>
  <si>
    <t>Water supply (cost per day):</t>
  </si>
  <si>
    <t xml:space="preserve">a. </t>
  </si>
  <si>
    <t xml:space="preserve">b. </t>
  </si>
  <si>
    <t xml:space="preserve">c. </t>
  </si>
  <si>
    <t xml:space="preserve">d. </t>
  </si>
  <si>
    <t xml:space="preserve">e. </t>
  </si>
  <si>
    <t xml:space="preserve">f. </t>
  </si>
  <si>
    <t xml:space="preserve">g. </t>
  </si>
  <si>
    <t xml:space="preserve">h. </t>
  </si>
  <si>
    <t xml:space="preserve">i. </t>
  </si>
  <si>
    <t xml:space="preserve">j. </t>
  </si>
  <si>
    <t xml:space="preserve">k. </t>
  </si>
  <si>
    <t xml:space="preserve">m. </t>
  </si>
  <si>
    <t xml:space="preserve">n. </t>
  </si>
  <si>
    <t xml:space="preserve">o. </t>
  </si>
  <si>
    <t xml:space="preserve">p. </t>
  </si>
  <si>
    <t xml:space="preserve">q. </t>
  </si>
  <si>
    <t>Event 1</t>
  </si>
  <si>
    <t>Event 2</t>
  </si>
  <si>
    <t>Event 3</t>
  </si>
  <si>
    <t>Event 4</t>
  </si>
  <si>
    <t>Event 5</t>
  </si>
  <si>
    <t>Event 6</t>
  </si>
  <si>
    <t>Event 7</t>
  </si>
  <si>
    <t>Event 8</t>
  </si>
  <si>
    <t>Event 9</t>
  </si>
  <si>
    <t>Meeting</t>
  </si>
  <si>
    <t>Yes</t>
  </si>
  <si>
    <t>No</t>
  </si>
  <si>
    <t>Event 10</t>
  </si>
  <si>
    <t xml:space="preserve">l. </t>
  </si>
  <si>
    <t>Type of vehicle</t>
  </si>
  <si>
    <t>Brand/Model</t>
  </si>
  <si>
    <t>Vehicle 4</t>
  </si>
  <si>
    <t>Vehicle 5</t>
  </si>
  <si>
    <t>Vehicle 6</t>
  </si>
  <si>
    <t>Vehicle 7</t>
  </si>
  <si>
    <t>Vehicle 8</t>
  </si>
  <si>
    <t>Rented</t>
  </si>
  <si>
    <t>Vehicle 9</t>
  </si>
  <si>
    <t>Vehicle 10</t>
  </si>
  <si>
    <t>Car</t>
  </si>
  <si>
    <t>Was fuel included in the rental price?</t>
  </si>
  <si>
    <t>Drop down lists:</t>
  </si>
  <si>
    <t>Vaccine distribution and storage</t>
  </si>
  <si>
    <t>Record keeping, HMIS, M&amp;E</t>
  </si>
  <si>
    <t>a.</t>
  </si>
  <si>
    <t>b.</t>
  </si>
  <si>
    <t>c.</t>
  </si>
  <si>
    <t>d.</t>
  </si>
  <si>
    <t>e.</t>
  </si>
  <si>
    <t>f.</t>
  </si>
  <si>
    <t>g.</t>
  </si>
  <si>
    <t>h.</t>
  </si>
  <si>
    <t>i.</t>
  </si>
  <si>
    <t>j.</t>
  </si>
  <si>
    <t>k.</t>
  </si>
  <si>
    <t>l.</t>
  </si>
  <si>
    <t>m.</t>
  </si>
  <si>
    <t>n.</t>
  </si>
  <si>
    <t>o.</t>
  </si>
  <si>
    <t>p.</t>
  </si>
  <si>
    <t>q.</t>
  </si>
  <si>
    <t>r.</t>
  </si>
  <si>
    <r>
      <rPr>
        <b/>
        <sz val="11"/>
        <rFont val="Arial"/>
        <family val="2"/>
      </rPr>
      <t>1.15c</t>
    </r>
    <r>
      <rPr>
        <sz val="11"/>
        <rFont val="Arial"/>
        <family val="2"/>
      </rPr>
      <t xml:space="preserve"> Phone number:</t>
    </r>
  </si>
  <si>
    <t>Visit 2:</t>
  </si>
  <si>
    <t>Visit 1:</t>
  </si>
  <si>
    <t>1.15b</t>
  </si>
  <si>
    <t xml:space="preserve"> Designation:</t>
  </si>
  <si>
    <t>1.16b</t>
  </si>
  <si>
    <t>E-mail address:</t>
  </si>
  <si>
    <t>Select cadre</t>
  </si>
  <si>
    <t xml:space="preserve">Cold chain maintenance </t>
  </si>
  <si>
    <t xml:space="preserve">Record keeping, HMIS, monitoring and evaluation </t>
  </si>
  <si>
    <t>Specify here</t>
  </si>
  <si>
    <t>CHECK</t>
  </si>
  <si>
    <t>(Specify here)</t>
  </si>
  <si>
    <t>Other campaign activity</t>
  </si>
  <si>
    <r>
      <t xml:space="preserve">Other </t>
    </r>
    <r>
      <rPr>
        <b/>
        <sz val="10"/>
        <color rgb="FFFFC000"/>
        <rFont val="Arial"/>
        <family val="2"/>
      </rPr>
      <t>non-campaign</t>
    </r>
    <r>
      <rPr>
        <b/>
        <sz val="10"/>
        <color theme="0"/>
        <rFont val="Arial"/>
        <family val="2"/>
      </rPr>
      <t xml:space="preserve"> activity</t>
    </r>
  </si>
  <si>
    <t>E.  ADDITIONAL RESPONDENTS:</t>
  </si>
  <si>
    <t>F.  ANY REMARKS?</t>
  </si>
  <si>
    <t>D.  ANY REMARKS?</t>
  </si>
  <si>
    <r>
      <t xml:space="preserve">B. WORKING HOURS </t>
    </r>
    <r>
      <rPr>
        <b/>
        <sz val="12"/>
        <color rgb="FFFFC000"/>
        <rFont val="Arial"/>
        <family val="2"/>
      </rPr>
      <t>DURING THE CAMPAIGN</t>
    </r>
  </si>
  <si>
    <t>Average work hours per day of campaign</t>
  </si>
  <si>
    <t>s.</t>
  </si>
  <si>
    <t>t.</t>
  </si>
  <si>
    <t>u.</t>
  </si>
  <si>
    <t>v.</t>
  </si>
  <si>
    <t>w.</t>
  </si>
  <si>
    <t>x.</t>
  </si>
  <si>
    <t>y.</t>
  </si>
  <si>
    <t>Cold room</t>
  </si>
  <si>
    <t>Cold box</t>
  </si>
  <si>
    <t>Vaccine carrier</t>
  </si>
  <si>
    <t>Desktop computer</t>
  </si>
  <si>
    <t>Tablet</t>
  </si>
  <si>
    <t>A.  GENERAL VEHICLE INFORMATION</t>
  </si>
  <si>
    <t>Please specify other activity</t>
  </si>
  <si>
    <t>Vaccine collection, distribution and storage</t>
  </si>
  <si>
    <t>Mop up immunizaton</t>
  </si>
  <si>
    <t>Administering vaccines</t>
  </si>
  <si>
    <t>health facility funds</t>
  </si>
  <si>
    <t>Mode of administration</t>
  </si>
  <si>
    <t>Oral</t>
  </si>
  <si>
    <t>Injectable</t>
  </si>
  <si>
    <t>Drops</t>
  </si>
  <si>
    <t>How are distances measured?</t>
  </si>
  <si>
    <t>Kilometers</t>
  </si>
  <si>
    <t>Miles</t>
  </si>
  <si>
    <t>Vaccine</t>
  </si>
  <si>
    <t>Yellow Fever</t>
  </si>
  <si>
    <t>Container size</t>
  </si>
  <si>
    <t>Tablets</t>
  </si>
  <si>
    <r>
      <t xml:space="preserve">A.  </t>
    </r>
    <r>
      <rPr>
        <b/>
        <sz val="12"/>
        <color rgb="FFFFC000"/>
        <rFont val="Arial"/>
        <family val="2"/>
      </rPr>
      <t>HEALTH SYSTEM</t>
    </r>
    <r>
      <rPr>
        <b/>
        <sz val="12"/>
        <color theme="0"/>
        <rFont val="Arial"/>
        <family val="2"/>
      </rPr>
      <t xml:space="preserve"> INFORMATION</t>
    </r>
  </si>
  <si>
    <t>Provide the following currency information:</t>
  </si>
  <si>
    <t>doses/vial</t>
  </si>
  <si>
    <t>tablets/pack</t>
  </si>
  <si>
    <t>Already owned</t>
  </si>
  <si>
    <t>A.  CAMPAIGN STAFF</t>
  </si>
  <si>
    <t>Specify unit</t>
  </si>
  <si>
    <t>Petrol</t>
  </si>
  <si>
    <t>Diesel</t>
  </si>
  <si>
    <t>Purchased for campaign</t>
  </si>
  <si>
    <t>Landline phone</t>
  </si>
  <si>
    <t>Mobile phone</t>
  </si>
  <si>
    <t>Donor/partner</t>
  </si>
  <si>
    <t># of doses or tablets</t>
  </si>
  <si>
    <t>MOH funds</t>
  </si>
  <si>
    <t xml:space="preserve"> Vaccine collection, distribution, storage</t>
  </si>
  <si>
    <r>
      <t xml:space="preserve">C.  </t>
    </r>
    <r>
      <rPr>
        <b/>
        <sz val="12"/>
        <color rgb="FFFFC000"/>
        <rFont val="Arial"/>
        <family val="2"/>
      </rPr>
      <t>COMMUNICATION</t>
    </r>
    <r>
      <rPr>
        <b/>
        <sz val="12"/>
        <color theme="0"/>
        <rFont val="Arial"/>
        <family val="2"/>
      </rPr>
      <t xml:space="preserve"> DURING CAMPAIGN</t>
    </r>
  </si>
  <si>
    <r>
      <t xml:space="preserve">B.  </t>
    </r>
    <r>
      <rPr>
        <b/>
        <sz val="12"/>
        <color rgb="FFFFC000"/>
        <rFont val="Arial"/>
        <family val="2"/>
      </rPr>
      <t>WASTE</t>
    </r>
    <r>
      <rPr>
        <b/>
        <sz val="12"/>
        <color theme="0"/>
        <rFont val="Arial"/>
        <family val="2"/>
      </rPr>
      <t xml:space="preserve"> DISPOSAL</t>
    </r>
  </si>
  <si>
    <t>Day</t>
  </si>
  <si>
    <t>Month</t>
  </si>
  <si>
    <t xml:space="preserve"> DAYS</t>
  </si>
  <si>
    <t>January</t>
  </si>
  <si>
    <t>February</t>
  </si>
  <si>
    <t>March</t>
  </si>
  <si>
    <t>April</t>
  </si>
  <si>
    <t>May</t>
  </si>
  <si>
    <t>June</t>
  </si>
  <si>
    <t>July</t>
  </si>
  <si>
    <t>August</t>
  </si>
  <si>
    <t>September</t>
  </si>
  <si>
    <t>October</t>
  </si>
  <si>
    <t>November</t>
  </si>
  <si>
    <t>December</t>
  </si>
  <si>
    <t>Unpaid</t>
  </si>
  <si>
    <t>Donor/partner payroll</t>
  </si>
  <si>
    <t>Packed volume per dose (cm3)</t>
  </si>
  <si>
    <t>Target population (i.e. age group, gender, etc.)</t>
  </si>
  <si>
    <t>For each generator used during the campaign, please specify what type of fuel was used</t>
  </si>
  <si>
    <t>Generator 1</t>
  </si>
  <si>
    <t>Generator 2</t>
  </si>
  <si>
    <t>Generator 3</t>
  </si>
  <si>
    <t>Was the generator already owned, borrowed/donated, purchased for the campaign, or rented?</t>
  </si>
  <si>
    <t>Ice-lined fridge</t>
  </si>
  <si>
    <t>Solar fridge</t>
  </si>
  <si>
    <t>Other fridge</t>
  </si>
  <si>
    <t>Ice pack</t>
  </si>
  <si>
    <t>Dial thermometer</t>
  </si>
  <si>
    <t>Laptop computer</t>
  </si>
  <si>
    <t>Printer</t>
  </si>
  <si>
    <t>Megaphone</t>
  </si>
  <si>
    <r>
      <t>Were there expenses related to this event for</t>
    </r>
    <r>
      <rPr>
        <b/>
        <sz val="10"/>
        <rFont val="Arial"/>
        <family val="2"/>
      </rPr>
      <t xml:space="preserve"> venue hire</t>
    </r>
    <r>
      <rPr>
        <sz val="10"/>
        <rFont val="Arial"/>
        <family val="2"/>
      </rPr>
      <t xml:space="preserve"> / </t>
    </r>
    <r>
      <rPr>
        <b/>
        <sz val="10"/>
        <rFont val="Arial"/>
        <family val="2"/>
      </rPr>
      <t>refreshments</t>
    </r>
    <r>
      <rPr>
        <sz val="10"/>
        <rFont val="Arial"/>
        <family val="2"/>
      </rPr>
      <t>?</t>
    </r>
  </si>
  <si>
    <t>% capacity used in campaign</t>
  </si>
  <si>
    <t>Were cold chain repairs carried out in the 30 days before, during or 30 days after the campaign?</t>
  </si>
  <si>
    <t>Main activity for which item was used</t>
  </si>
  <si>
    <t>Quantity used for campaign</t>
  </si>
  <si>
    <t>0.10a</t>
  </si>
  <si>
    <t>0.10b</t>
  </si>
  <si>
    <t>0.10c</t>
  </si>
  <si>
    <t>0.10d</t>
  </si>
  <si>
    <t>0.10e</t>
  </si>
  <si>
    <t>0.10f</t>
  </si>
  <si>
    <t>0.10g</t>
  </si>
  <si>
    <t>0.10h</t>
  </si>
  <si>
    <t>0.10i</t>
  </si>
  <si>
    <t>0.10j</t>
  </si>
  <si>
    <t>A.  UTILITIES AND FUEL</t>
  </si>
  <si>
    <t>Make sure that the rates are written as % (e.g. 65%) not as decimals (e.g. 0.65)</t>
  </si>
  <si>
    <r>
      <t xml:space="preserve">D. </t>
    </r>
    <r>
      <rPr>
        <b/>
        <sz val="12"/>
        <color rgb="FFFFC000"/>
        <rFont val="Arial"/>
        <family val="2"/>
      </rPr>
      <t>VACCINES</t>
    </r>
    <r>
      <rPr>
        <b/>
        <sz val="12"/>
        <color theme="0"/>
        <rFont val="Arial"/>
        <family val="2"/>
      </rPr>
      <t xml:space="preserve"> or other INTERVENTIONS distributed during the campaign</t>
    </r>
  </si>
  <si>
    <t>Campaign duration</t>
  </si>
  <si>
    <r>
      <t>A. STANDARD WORKING HOURS (</t>
    </r>
    <r>
      <rPr>
        <b/>
        <sz val="12"/>
        <color rgb="FFFFC000"/>
        <rFont val="Arial"/>
        <family val="2"/>
      </rPr>
      <t>non-campaign</t>
    </r>
    <r>
      <rPr>
        <b/>
        <sz val="12"/>
        <color theme="0"/>
        <rFont val="Arial"/>
        <family val="2"/>
      </rPr>
      <t>)</t>
    </r>
  </si>
  <si>
    <r>
      <t xml:space="preserve">How many times is the incinerator used in an regular, </t>
    </r>
    <r>
      <rPr>
        <b/>
        <sz val="10"/>
        <rFont val="Arial"/>
        <family val="2"/>
      </rPr>
      <t>non-campaign</t>
    </r>
    <r>
      <rPr>
        <sz val="10"/>
        <rFont val="Arial"/>
        <family val="2"/>
      </rPr>
      <t xml:space="preserve"> month?</t>
    </r>
  </si>
  <si>
    <t>liter</t>
  </si>
  <si>
    <t>gallon</t>
  </si>
  <si>
    <t xml:space="preserve">Generator </t>
  </si>
  <si>
    <t>Grid electricity</t>
  </si>
  <si>
    <t>Solar energy</t>
  </si>
  <si>
    <t>Gas used (n of bottles)</t>
  </si>
  <si>
    <t>AD Syringes</t>
  </si>
  <si>
    <t>(1 box)</t>
  </si>
  <si>
    <t>(1 syringe)</t>
  </si>
  <si>
    <t>(select unit)</t>
  </si>
  <si>
    <t>B.  CURRENCY</t>
  </si>
  <si>
    <t>C.  MEASUREMENT SYSTEM</t>
  </si>
  <si>
    <r>
      <t xml:space="preserve">F.  List all possible </t>
    </r>
    <r>
      <rPr>
        <b/>
        <sz val="12"/>
        <color rgb="FFFFC000"/>
        <rFont val="Arial"/>
        <family val="2"/>
      </rPr>
      <t>interviewers or data collection teams</t>
    </r>
    <r>
      <rPr>
        <b/>
        <sz val="12"/>
        <color theme="0"/>
        <rFont val="Arial"/>
        <family val="2"/>
      </rPr>
      <t>:</t>
    </r>
  </si>
  <si>
    <t>Pickup</t>
  </si>
  <si>
    <t>Van/minibus</t>
  </si>
  <si>
    <t>SUV/4x4 Car</t>
  </si>
  <si>
    <r>
      <t xml:space="preserve">A.  </t>
    </r>
    <r>
      <rPr>
        <b/>
        <sz val="12"/>
        <color rgb="FFFFC000"/>
        <rFont val="Arial"/>
        <family val="2"/>
      </rPr>
      <t>GENERAL INFO</t>
    </r>
    <r>
      <rPr>
        <b/>
        <sz val="12"/>
        <color theme="0"/>
        <rFont val="Arial"/>
        <family val="2"/>
      </rPr>
      <t xml:space="preserve"> ON THE CAMPAIGN-RELATED EVENT</t>
    </r>
  </si>
  <si>
    <t>Please specify other sources or name of the donor/partner</t>
  </si>
  <si>
    <t>Donor/partner funds</t>
  </si>
  <si>
    <t>D.  GENERATORS</t>
  </si>
  <si>
    <r>
      <t xml:space="preserve">E.  </t>
    </r>
    <r>
      <rPr>
        <b/>
        <sz val="12"/>
        <color rgb="FFFFC000"/>
        <rFont val="Arial"/>
        <family val="2"/>
      </rPr>
      <t>OFFICE</t>
    </r>
    <r>
      <rPr>
        <b/>
        <sz val="12"/>
        <color theme="0"/>
        <rFont val="Arial"/>
        <family val="2"/>
      </rPr>
      <t xml:space="preserve"> EQUIPMENT and OTHER ITEMS</t>
    </r>
  </si>
  <si>
    <r>
      <t xml:space="preserve">F.   </t>
    </r>
    <r>
      <rPr>
        <b/>
        <sz val="12"/>
        <color rgb="FFFFC000"/>
        <rFont val="Arial"/>
        <family val="2"/>
      </rPr>
      <t>SUPPLIES</t>
    </r>
    <r>
      <rPr>
        <b/>
        <sz val="12"/>
        <color theme="0"/>
        <rFont val="Arial"/>
        <family val="2"/>
      </rPr>
      <t xml:space="preserve"> </t>
    </r>
  </si>
  <si>
    <t>G.  ANY REMARKS?</t>
  </si>
  <si>
    <t>Unit price in USD (per dose)</t>
  </si>
  <si>
    <t>9 months - 44 years</t>
  </si>
  <si>
    <t>Local currency unit (LCU) abbreviation</t>
  </si>
  <si>
    <t>Bottled gas (cost per bottle):</t>
  </si>
  <si>
    <t>Volunteer</t>
  </si>
  <si>
    <r>
      <t xml:space="preserve">What time did campaign staff start the workday </t>
    </r>
    <r>
      <rPr>
        <b/>
        <sz val="10"/>
        <rFont val="Arial"/>
        <family val="2"/>
      </rPr>
      <t>during the campaign</t>
    </r>
    <r>
      <rPr>
        <sz val="10"/>
        <rFont val="Arial"/>
        <family val="2"/>
      </rPr>
      <t>? (hh:mm)</t>
    </r>
  </si>
  <si>
    <r>
      <t xml:space="preserve">What time did campaign staff end the workday </t>
    </r>
    <r>
      <rPr>
        <b/>
        <sz val="10"/>
        <rFont val="Arial"/>
        <family val="2"/>
      </rPr>
      <t>during the campaign</t>
    </r>
    <r>
      <rPr>
        <sz val="10"/>
        <rFont val="Arial"/>
        <family val="2"/>
      </rPr>
      <t>? (hh:mm)</t>
    </r>
  </si>
  <si>
    <t>What was the main source of funding for the per diem/travel allowance?</t>
  </si>
  <si>
    <r>
      <t>For each activity specify the</t>
    </r>
    <r>
      <rPr>
        <b/>
        <sz val="11"/>
        <color rgb="FFFFC000"/>
        <rFont val="Arial"/>
        <family val="2"/>
      </rPr>
      <t xml:space="preserve"> total amount</t>
    </r>
    <r>
      <rPr>
        <b/>
        <sz val="11"/>
        <color theme="0"/>
        <rFont val="Arial"/>
        <family val="2"/>
      </rPr>
      <t xml:space="preserve"> of per diems and travel allowances received for all staff for the entire campaign period</t>
    </r>
  </si>
  <si>
    <t>How was waste from the campaign disposed of during the campaign (i.e. safety boxes with used syringes)?</t>
  </si>
  <si>
    <t>Waste was collected (by MOH or third party)</t>
  </si>
  <si>
    <r>
      <t xml:space="preserve">Were there any </t>
    </r>
    <r>
      <rPr>
        <b/>
        <sz val="10"/>
        <rFont val="Arial"/>
        <family val="2"/>
      </rPr>
      <t>printing</t>
    </r>
    <r>
      <rPr>
        <sz val="10"/>
        <rFont val="Arial"/>
        <family val="2"/>
      </rPr>
      <t xml:space="preserve"> expenditures related to this event? (e.g. training manual, flyers, etc.)</t>
    </r>
  </si>
  <si>
    <t>Supplement</t>
  </si>
  <si>
    <t>Intervention type (vaccine or supplement)</t>
  </si>
  <si>
    <t>(specify unit here)</t>
  </si>
  <si>
    <r>
      <t xml:space="preserve">G.  </t>
    </r>
    <r>
      <rPr>
        <b/>
        <sz val="12"/>
        <color rgb="FFFFC000"/>
        <rFont val="Arial"/>
        <family val="2"/>
      </rPr>
      <t>CONTRIBUTIONS</t>
    </r>
    <r>
      <rPr>
        <b/>
        <sz val="12"/>
        <color theme="0"/>
        <rFont val="Arial"/>
        <family val="2"/>
      </rPr>
      <t xml:space="preserve"> FROM PARTNERS AND DONORS</t>
    </r>
  </si>
  <si>
    <t>H.  ANY REMARKS?</t>
  </si>
  <si>
    <r>
      <t xml:space="preserve">A.  COLD CHAIN </t>
    </r>
    <r>
      <rPr>
        <b/>
        <sz val="12"/>
        <color rgb="FFFFC000"/>
        <rFont val="Arial"/>
        <family val="2"/>
      </rPr>
      <t>POWER</t>
    </r>
  </si>
  <si>
    <t>9.04a</t>
  </si>
  <si>
    <t>kilometers</t>
  </si>
  <si>
    <r>
      <t>Average n. hours worked on campaign</t>
    </r>
    <r>
      <rPr>
        <b/>
        <sz val="10"/>
        <color rgb="FFFFC000"/>
        <rFont val="Arial"/>
        <family val="2"/>
      </rPr>
      <t xml:space="preserve"> per day</t>
    </r>
  </si>
  <si>
    <t>Health facility</t>
  </si>
  <si>
    <t>Partner/donor</t>
  </si>
  <si>
    <t>Which entity purchased, donated, or lent the vehicle for the campaign?</t>
  </si>
  <si>
    <t>Bicycle</t>
  </si>
  <si>
    <t>Delivery strategies employed for the campaign:</t>
  </si>
  <si>
    <r>
      <t xml:space="preserve">D. </t>
    </r>
    <r>
      <rPr>
        <b/>
        <sz val="12"/>
        <color rgb="FFFFC000"/>
        <rFont val="Arial"/>
        <family val="2"/>
      </rPr>
      <t>CAMPAIGN</t>
    </r>
    <r>
      <rPr>
        <b/>
        <sz val="12"/>
        <color theme="0"/>
        <rFont val="Arial"/>
        <family val="2"/>
      </rPr>
      <t xml:space="preserve"> DELIVERY STRATEGIES</t>
    </r>
  </si>
  <si>
    <t>Gloves</t>
  </si>
  <si>
    <t>Other (specify)</t>
  </si>
  <si>
    <t>Solar panel</t>
  </si>
  <si>
    <t>Solar inverter</t>
  </si>
  <si>
    <t>Other cold chain equip.</t>
  </si>
  <si>
    <t>Disinfectant</t>
  </si>
  <si>
    <t>For which kind of campaign activity was airtime/data used most? Select a cost activity. If other, specify activity below</t>
  </si>
  <si>
    <t>Reconstitution syringes</t>
  </si>
  <si>
    <t>How many hours in total was this generator used during the campaign?</t>
  </si>
  <si>
    <r>
      <t xml:space="preserve">C.  CAMPAIGN </t>
    </r>
    <r>
      <rPr>
        <b/>
        <sz val="12"/>
        <color rgb="FFFFC000"/>
        <rFont val="Arial"/>
        <family val="2"/>
      </rPr>
      <t>DELIVERY STRATEGY</t>
    </r>
  </si>
  <si>
    <r>
      <t xml:space="preserve">B. KEY </t>
    </r>
    <r>
      <rPr>
        <b/>
        <sz val="12"/>
        <color rgb="FFFFC000"/>
        <rFont val="Arial"/>
        <family val="2"/>
      </rPr>
      <t>CAMPAIGN DATES</t>
    </r>
  </si>
  <si>
    <t>9.05a</t>
  </si>
  <si>
    <t>8.01a</t>
  </si>
  <si>
    <t>Select what type of fuel is used for this vehicle</t>
  </si>
  <si>
    <t>Contribution 1</t>
  </si>
  <si>
    <t>Contribution 3</t>
  </si>
  <si>
    <t>Contribution 4</t>
  </si>
  <si>
    <t>Contribution 2</t>
  </si>
  <si>
    <t>n.a.</t>
  </si>
  <si>
    <t>Source (name of donors or partners) and purpose of funds</t>
  </si>
  <si>
    <t>Source (name of donors or partners) and purpose</t>
  </si>
  <si>
    <t>In kind contribution</t>
  </si>
  <si>
    <t>Source and purpose of funds</t>
  </si>
  <si>
    <t>Source and use of donation</t>
  </si>
  <si>
    <t xml:space="preserve">  </t>
  </si>
  <si>
    <t>For the cold room, please provide capacity (in m3) instead of brand/model</t>
  </si>
  <si>
    <r>
      <t xml:space="preserve">A.  </t>
    </r>
    <r>
      <rPr>
        <b/>
        <sz val="12"/>
        <color rgb="FFFFC000"/>
        <rFont val="Arial"/>
        <family val="2"/>
      </rPr>
      <t>PER DIEM</t>
    </r>
    <r>
      <rPr>
        <b/>
        <sz val="12"/>
        <color theme="0"/>
        <rFont val="Arial"/>
        <family val="2"/>
      </rPr>
      <t xml:space="preserve"> EXPENSES (reply to </t>
    </r>
    <r>
      <rPr>
        <b/>
        <sz val="12"/>
        <color rgb="FFFFC000"/>
        <rFont val="Arial"/>
        <family val="2"/>
      </rPr>
      <t>either</t>
    </r>
    <r>
      <rPr>
        <b/>
        <sz val="12"/>
        <color theme="0"/>
        <rFont val="Arial"/>
        <family val="2"/>
      </rPr>
      <t xml:space="preserve"> 9.01 </t>
    </r>
    <r>
      <rPr>
        <b/>
        <sz val="12"/>
        <color rgb="FFFFC000"/>
        <rFont val="Arial"/>
        <family val="2"/>
      </rPr>
      <t>or both</t>
    </r>
    <r>
      <rPr>
        <b/>
        <sz val="12"/>
        <color theme="0"/>
        <rFont val="Arial"/>
        <family val="2"/>
      </rPr>
      <t xml:space="preserve"> 9.02 and 9.03)</t>
    </r>
  </si>
  <si>
    <r>
      <t xml:space="preserve">E.  </t>
    </r>
    <r>
      <rPr>
        <b/>
        <sz val="12"/>
        <color rgb="FFFFC000"/>
        <rFont val="Arial"/>
        <family val="2"/>
      </rPr>
      <t>VACCINE</t>
    </r>
    <r>
      <rPr>
        <b/>
        <sz val="12"/>
        <color theme="0"/>
        <rFont val="Arial"/>
        <family val="2"/>
      </rPr>
      <t xml:space="preserve"> PRESENTATION and other campaign interventions</t>
    </r>
  </si>
  <si>
    <t>Exchange rate LCU to USD to be used for the study</t>
  </si>
  <si>
    <t>(1 carton)</t>
  </si>
  <si>
    <t>(1 roll)</t>
  </si>
  <si>
    <t>(1 bottle)</t>
  </si>
  <si>
    <t>Safety box carton</t>
  </si>
  <si>
    <t>Hand sanitizer / detergent</t>
  </si>
  <si>
    <t>Biohazard plastic bags</t>
  </si>
  <si>
    <t>Black bags</t>
  </si>
  <si>
    <t>(1 kit)</t>
  </si>
  <si>
    <t>(1 marker)</t>
  </si>
  <si>
    <t>Cotton wool</t>
  </si>
  <si>
    <t>AEFI Kit</t>
  </si>
  <si>
    <r>
      <rPr>
        <b/>
        <sz val="11"/>
        <rFont val="Arial"/>
        <family val="2"/>
      </rPr>
      <t>1.16c</t>
    </r>
    <r>
      <rPr>
        <sz val="11"/>
        <rFont val="Arial"/>
        <family val="2"/>
      </rPr>
      <t xml:space="preserve"> Phone number:</t>
    </r>
  </si>
  <si>
    <r>
      <t xml:space="preserve">Detail </t>
    </r>
    <r>
      <rPr>
        <b/>
        <sz val="10"/>
        <rFont val="Arial"/>
        <family val="2"/>
      </rPr>
      <t>financial contributions</t>
    </r>
    <r>
      <rPr>
        <sz val="10"/>
        <rFont val="Arial"/>
        <family val="2"/>
      </rPr>
      <t xml:space="preserve"> received to pay for the expenses recorded in this tab (e.g. money to pay for transport to immunization activities).</t>
    </r>
  </si>
  <si>
    <r>
      <t xml:space="preserve">Detail </t>
    </r>
    <r>
      <rPr>
        <b/>
        <sz val="10"/>
        <rFont val="Arial"/>
        <family val="2"/>
      </rPr>
      <t>financial contributions</t>
    </r>
    <r>
      <rPr>
        <sz val="10"/>
        <rFont val="Arial"/>
        <family val="2"/>
      </rPr>
      <t xml:space="preserve"> received to pay for the expenses recorded in this tab (e.g. money to buy fuel for generators, to repair cold chain equipment, etc.).</t>
    </r>
  </si>
  <si>
    <r>
      <t xml:space="preserve">Detail </t>
    </r>
    <r>
      <rPr>
        <b/>
        <sz val="10"/>
        <rFont val="Arial"/>
        <family val="2"/>
      </rPr>
      <t>financial contributions</t>
    </r>
    <r>
      <rPr>
        <sz val="10"/>
        <rFont val="Arial"/>
        <family val="2"/>
      </rPr>
      <t xml:space="preserve"> received to pay for the expenses recorded in this tab</t>
    </r>
    <r>
      <rPr>
        <b/>
        <sz val="10"/>
        <rFont val="Arial"/>
        <family val="2"/>
      </rPr>
      <t xml:space="preserve"> </t>
    </r>
    <r>
      <rPr>
        <sz val="10"/>
        <rFont val="Arial"/>
        <family val="2"/>
      </rPr>
      <t>(e.g. money to buy fuel for the incinerator, money to buy airtime). Provide amount of the contribution and specify what it covered.</t>
    </r>
  </si>
  <si>
    <r>
      <rPr>
        <b/>
        <sz val="10"/>
        <rFont val="Arial"/>
        <family val="2"/>
      </rPr>
      <t>How much</t>
    </r>
    <r>
      <rPr>
        <sz val="10"/>
        <rFont val="Arial"/>
        <family val="2"/>
      </rPr>
      <t xml:space="preserve"> was the </t>
    </r>
    <r>
      <rPr>
        <b/>
        <sz val="10"/>
        <rFont val="Arial"/>
        <family val="2"/>
      </rPr>
      <t>average</t>
    </r>
    <r>
      <rPr>
        <sz val="10"/>
        <rFont val="Arial"/>
        <family val="2"/>
      </rPr>
      <t xml:space="preserve"> per diem per person (total for</t>
    </r>
    <r>
      <rPr>
        <b/>
        <sz val="10"/>
        <rFont val="Arial"/>
        <family val="2"/>
      </rPr>
      <t xml:space="preserve"> all days</t>
    </r>
    <r>
      <rPr>
        <sz val="10"/>
        <rFont val="Arial"/>
        <family val="2"/>
      </rPr>
      <t>)?</t>
    </r>
  </si>
  <si>
    <t>How is fuel measured?</t>
  </si>
  <si>
    <r>
      <t xml:space="preserve">Duration of </t>
    </r>
    <r>
      <rPr>
        <b/>
        <sz val="10.5"/>
        <rFont val="Arial"/>
        <family val="2"/>
      </rPr>
      <t>typical</t>
    </r>
    <r>
      <rPr>
        <sz val="10.5"/>
        <rFont val="Arial"/>
        <family val="2"/>
      </rPr>
      <t xml:space="preserve"> workday</t>
    </r>
  </si>
  <si>
    <r>
      <t xml:space="preserve">Duration of </t>
    </r>
    <r>
      <rPr>
        <b/>
        <sz val="10.5"/>
        <rFont val="Arial"/>
        <family val="2"/>
      </rPr>
      <t>campaign</t>
    </r>
    <r>
      <rPr>
        <sz val="10.5"/>
        <rFont val="Arial"/>
        <family val="2"/>
      </rPr>
      <t xml:space="preserve"> workday </t>
    </r>
  </si>
  <si>
    <t>Average hours worked on campaign per day</t>
  </si>
  <si>
    <t>Hours</t>
  </si>
  <si>
    <t xml:space="preserve"> WORKDAY DURATION</t>
  </si>
  <si>
    <t>Intervention details 
(e.g. vaccine antigen, specific supplement, etc.)</t>
  </si>
  <si>
    <t>Contribution 5</t>
  </si>
  <si>
    <r>
      <t>Detail any additional</t>
    </r>
    <r>
      <rPr>
        <b/>
        <sz val="10"/>
        <rFont val="Arial"/>
        <family val="2"/>
      </rPr>
      <t xml:space="preserve"> in-kind contribution</t>
    </r>
    <r>
      <rPr>
        <sz val="10"/>
        <rFont val="Arial"/>
        <family val="2"/>
      </rPr>
      <t xml:space="preserve"> received in relation to vehicles (e.g. donated fuel, donated spare parts, etc.)</t>
    </r>
  </si>
  <si>
    <r>
      <t xml:space="preserve">Detail </t>
    </r>
    <r>
      <rPr>
        <b/>
        <sz val="10"/>
        <rFont val="Arial"/>
        <family val="2"/>
      </rPr>
      <t>financial contributions</t>
    </r>
    <r>
      <rPr>
        <sz val="10"/>
        <rFont val="Arial"/>
        <family val="2"/>
      </rPr>
      <t xml:space="preserve"> received to pay for the expenses recorded in this tab</t>
    </r>
    <r>
      <rPr>
        <b/>
        <sz val="10"/>
        <rFont val="Arial"/>
        <family val="2"/>
      </rPr>
      <t xml:space="preserve"> </t>
    </r>
    <r>
      <rPr>
        <sz val="10"/>
        <rFont val="Arial"/>
        <family val="2"/>
      </rPr>
      <t>(e.g. money to hire venues or pay for refreshments, money to print training material, money to pay for transport).</t>
    </r>
  </si>
  <si>
    <r>
      <t>Detail additional</t>
    </r>
    <r>
      <rPr>
        <b/>
        <sz val="10"/>
        <rFont val="Arial"/>
        <family val="2"/>
      </rPr>
      <t xml:space="preserve"> in-kind contribution</t>
    </r>
    <r>
      <rPr>
        <sz val="10"/>
        <rFont val="Arial"/>
        <family val="2"/>
      </rPr>
      <t xml:space="preserve"> received in relation to the events, if applicable (e.g. provided trainer for a training, provided venue to host meeting/training)</t>
    </r>
  </si>
  <si>
    <r>
      <t xml:space="preserve">Detail additional </t>
    </r>
    <r>
      <rPr>
        <b/>
        <sz val="10"/>
        <rFont val="Arial"/>
        <family val="2"/>
      </rPr>
      <t>in-kind contribution</t>
    </r>
    <r>
      <rPr>
        <sz val="10"/>
        <rFont val="Arial"/>
        <family val="2"/>
      </rPr>
      <t xml:space="preserve"> received in relation to the activities above, if applicable (e.g. provided transportation, provided laborer to help loading and unloading)</t>
    </r>
  </si>
  <si>
    <t>Smartphone</t>
  </si>
  <si>
    <t>Stationery (pens, scissors, etc.)</t>
  </si>
  <si>
    <r>
      <t>Detail additional</t>
    </r>
    <r>
      <rPr>
        <b/>
        <sz val="10"/>
        <rFont val="Arial"/>
        <family val="2"/>
      </rPr>
      <t xml:space="preserve"> in-kind contribution</t>
    </r>
    <r>
      <rPr>
        <sz val="10"/>
        <rFont val="Arial"/>
        <family val="2"/>
      </rPr>
      <t xml:space="preserve"> received in relation to equipment, if applicable. </t>
    </r>
  </si>
  <si>
    <r>
      <t>How many times was the incinerator used</t>
    </r>
    <r>
      <rPr>
        <b/>
        <sz val="10"/>
        <rFont val="Arial"/>
        <family val="2"/>
      </rPr>
      <t xml:space="preserve"> during the campaign</t>
    </r>
    <r>
      <rPr>
        <sz val="10"/>
        <rFont val="Arial"/>
        <family val="2"/>
      </rPr>
      <t>?</t>
    </r>
  </si>
  <si>
    <r>
      <t>Detail any additional</t>
    </r>
    <r>
      <rPr>
        <b/>
        <sz val="10"/>
        <rFont val="Arial"/>
        <family val="2"/>
      </rPr>
      <t xml:space="preserve"> in-kind contribution</t>
    </r>
    <r>
      <rPr>
        <sz val="10"/>
        <rFont val="Arial"/>
        <family val="2"/>
      </rPr>
      <t xml:space="preserve"> received in relation to the activities above, if applicable. </t>
    </r>
  </si>
  <si>
    <r>
      <rPr>
        <b/>
        <sz val="10"/>
        <rFont val="Arial"/>
        <family val="2"/>
      </rPr>
      <t>How</t>
    </r>
    <r>
      <rPr>
        <sz val="10"/>
        <rFont val="Arial"/>
        <family val="2"/>
      </rPr>
      <t xml:space="preserve"> </t>
    </r>
    <r>
      <rPr>
        <b/>
        <sz val="10"/>
        <rFont val="Arial"/>
        <family val="2"/>
      </rPr>
      <t>many staff</t>
    </r>
    <r>
      <rPr>
        <sz val="10"/>
        <rFont val="Arial"/>
        <family val="2"/>
      </rPr>
      <t xml:space="preserve"> received a per diem for each of the following activity?</t>
    </r>
  </si>
  <si>
    <t>Specify administrative levels (e.g. provincial, district, facility):</t>
  </si>
  <si>
    <t>Yellow Fever (Injectable, 10 doses/vial)</t>
  </si>
  <si>
    <t>Temporary posts</t>
  </si>
  <si>
    <t>Meningitis A</t>
  </si>
  <si>
    <r>
      <t xml:space="preserve">Detail </t>
    </r>
    <r>
      <rPr>
        <b/>
        <sz val="10"/>
        <rFont val="Arial"/>
        <family val="2"/>
      </rPr>
      <t>financial contributions</t>
    </r>
    <r>
      <rPr>
        <sz val="10"/>
        <rFont val="Arial"/>
        <family val="2"/>
      </rPr>
      <t xml:space="preserve"> received to pay for the</t>
    </r>
    <r>
      <rPr>
        <b/>
        <sz val="10"/>
        <rFont val="Arial"/>
        <family val="2"/>
      </rPr>
      <t xml:space="preserve"> expenses recorded in this tab</t>
    </r>
    <r>
      <rPr>
        <sz val="10"/>
        <rFont val="Arial"/>
        <family val="2"/>
      </rPr>
      <t xml:space="preserve"> (e.g. money to buy fuel for the campaign, money to repair vehicles before the campaign)</t>
    </r>
  </si>
  <si>
    <t>Tricycle</t>
  </si>
  <si>
    <t>Transport animal</t>
  </si>
  <si>
    <t>Campaign management</t>
  </si>
  <si>
    <t xml:space="preserve">Campaign management </t>
  </si>
  <si>
    <t>Personal vehicle</t>
  </si>
  <si>
    <t>Table of contents</t>
  </si>
  <si>
    <t>General principles</t>
  </si>
  <si>
    <t>1. General information</t>
  </si>
  <si>
    <t>8. Equipment and supplies</t>
  </si>
  <si>
    <t>9. Per diem and other expenses</t>
  </si>
  <si>
    <t>0a. Country information</t>
  </si>
  <si>
    <t>Cadre, grade, salary funding source, stipend information for all staff who worked at the campaign</t>
  </si>
  <si>
    <t>Cold chain and other equipment used during the campaign</t>
  </si>
  <si>
    <t xml:space="preserve">Per diem amount and funding source for each campaign activity, communication and waste disposal expenses </t>
  </si>
  <si>
    <t>Unit costs for utilities and supplies, salary information for all relevant cadres</t>
  </si>
  <si>
    <t>Country specific administrative levels, cadres, currency, and campaign specific vaccine information (antigen, volume, price, etc)</t>
  </si>
  <si>
    <r>
      <rPr>
        <b/>
        <sz val="10"/>
        <rFont val="Arial"/>
        <family val="2"/>
      </rPr>
      <t>Complete the questionnaire following the order of the tabs.</t>
    </r>
    <r>
      <rPr>
        <sz val="10"/>
        <rFont val="Arial"/>
        <family val="2"/>
      </rPr>
      <t xml:space="preserve"> Information provided in earlier tabs are used to phrase questions or possible replies in later tabs. </t>
    </r>
  </si>
  <si>
    <t>Overview</t>
  </si>
  <si>
    <r>
      <rPr>
        <b/>
        <sz val="10"/>
        <rFont val="Arial"/>
        <family val="2"/>
      </rPr>
      <t>Record each cost only once.</t>
    </r>
    <r>
      <rPr>
        <sz val="10"/>
        <rFont val="Arial"/>
        <family val="2"/>
      </rPr>
      <t xml:space="preserve"> Before starting data collection, make sure you know the questionnaire well and can identify where to best record each cost.</t>
    </r>
  </si>
  <si>
    <t>Key dates, campaign delivery strategies, intervention(s) delivered, target population, routine immunization coverage</t>
  </si>
  <si>
    <r>
      <rPr>
        <b/>
        <sz val="10"/>
        <rFont val="Arial"/>
        <family val="2"/>
      </rPr>
      <t>Correct or explain any red cell.</t>
    </r>
    <r>
      <rPr>
        <sz val="10"/>
        <rFont val="Arial"/>
        <family val="2"/>
      </rPr>
      <t xml:space="preserve"> Red cells highlight inconsistencies between the data entered in the questionnaire. Please double check and correct entries or explain them in the "Any remarks?" box. </t>
    </r>
  </si>
  <si>
    <r>
      <rPr>
        <b/>
        <sz val="10"/>
        <rFont val="Arial"/>
        <family val="2"/>
      </rPr>
      <t xml:space="preserve">Any remarks? </t>
    </r>
    <r>
      <rPr>
        <sz val="10"/>
        <rFont val="Arial"/>
        <family val="2"/>
      </rPr>
      <t>Use the "Any remarks?" box at the end of each tab to note any additional information that cannot be noted under the specific questions.</t>
    </r>
  </si>
  <si>
    <r>
      <rPr>
        <b/>
        <sz val="10"/>
        <rFont val="Arial"/>
        <family val="2"/>
      </rPr>
      <t>Always fill in yellow cells.</t>
    </r>
    <r>
      <rPr>
        <sz val="10"/>
        <rFont val="Arial"/>
        <family val="2"/>
      </rPr>
      <t xml:space="preserve"> All yellow fields are mandatory: if it cannot be filled in, please use the "Any remarks?" box to explain why. Grey cells are optional, and please leave blue cells as they are.</t>
    </r>
  </si>
  <si>
    <t>If other, please specify how waste was disposed during the campaign</t>
  </si>
  <si>
    <t>4. Campaign staff</t>
  </si>
  <si>
    <t>5. Meetings, trainings, events</t>
  </si>
  <si>
    <t>7.05a</t>
  </si>
  <si>
    <t>7.05b</t>
  </si>
  <si>
    <t>7.06a</t>
  </si>
  <si>
    <t>Specify which partner/donor</t>
  </si>
  <si>
    <t>FOR RENTED VEHICLES ONLY</t>
  </si>
  <si>
    <t>FOR ALL NON-RENTED VEHICLES</t>
  </si>
  <si>
    <t>FOR VEHICLES PURCHASED/DONATED/BORROWED for the campaign</t>
  </si>
  <si>
    <t>B.  VEHICLES EXPENSES</t>
  </si>
  <si>
    <r>
      <t xml:space="preserve">Did the vehicle receive </t>
    </r>
    <r>
      <rPr>
        <b/>
        <sz val="10"/>
        <rFont val="Arial"/>
        <family val="2"/>
      </rPr>
      <t>maintenance</t>
    </r>
    <r>
      <rPr>
        <sz val="10"/>
        <rFont val="Arial"/>
        <family val="2"/>
      </rPr>
      <t xml:space="preserve"> within 30 days prior, during, and within 30 days after campaign?</t>
    </r>
  </si>
  <si>
    <t>8.02a</t>
  </si>
  <si>
    <t>8.02b</t>
  </si>
  <si>
    <t>8.04a</t>
  </si>
  <si>
    <t>8.04b</t>
  </si>
  <si>
    <t>8.04d</t>
  </si>
  <si>
    <t>8.04c</t>
  </si>
  <si>
    <r>
      <t xml:space="preserve">C. STAFF TIME </t>
    </r>
    <r>
      <rPr>
        <b/>
        <sz val="12"/>
        <color rgb="FFFFC000"/>
        <rFont val="Arial"/>
        <family val="2"/>
      </rPr>
      <t>BEFORE</t>
    </r>
    <r>
      <rPr>
        <b/>
        <sz val="12"/>
        <color theme="0"/>
        <rFont val="Arial"/>
        <family val="2"/>
      </rPr>
      <t xml:space="preserve"> THE CAMPAIGN   (</t>
    </r>
    <r>
      <rPr>
        <b/>
        <sz val="12"/>
        <color rgb="FFFFC000"/>
        <rFont val="Arial"/>
        <family val="2"/>
      </rPr>
      <t>INCLUDING</t>
    </r>
    <r>
      <rPr>
        <b/>
        <sz val="12"/>
        <color theme="0"/>
        <rFont val="Arial"/>
        <family val="2"/>
      </rPr>
      <t xml:space="preserve"> for training, meetings, and events noted in tab 5)</t>
    </r>
  </si>
  <si>
    <r>
      <t xml:space="preserve">C.  VEHICLES USE </t>
    </r>
    <r>
      <rPr>
        <b/>
        <sz val="12"/>
        <color rgb="FFFFC000"/>
        <rFont val="Arial"/>
        <family val="2"/>
      </rPr>
      <t>FOR</t>
    </r>
    <r>
      <rPr>
        <b/>
        <sz val="12"/>
        <color theme="0"/>
        <rFont val="Arial"/>
        <family val="2"/>
      </rPr>
      <t xml:space="preserve"> THE CAMPAIGN</t>
    </r>
  </si>
  <si>
    <t>E.  CONTRIBUTIONS FROM PARTNERS AND DONORS</t>
  </si>
  <si>
    <r>
      <t xml:space="preserve">E.  </t>
    </r>
    <r>
      <rPr>
        <b/>
        <sz val="12"/>
        <color rgb="FFFFC000"/>
        <rFont val="Arial"/>
        <family val="2"/>
      </rPr>
      <t>CONTRIBUTIONS</t>
    </r>
    <r>
      <rPr>
        <b/>
        <sz val="12"/>
        <color theme="0"/>
        <rFont val="Arial"/>
        <family val="2"/>
      </rPr>
      <t xml:space="preserve"> FROM PARTNERS AND DONORS</t>
    </r>
  </si>
  <si>
    <t xml:space="preserve">What were the additional expenses for? </t>
  </si>
  <si>
    <r>
      <t xml:space="preserve">D. STAFF TIME </t>
    </r>
    <r>
      <rPr>
        <b/>
        <sz val="12"/>
        <color rgb="FFFFC000"/>
        <rFont val="Arial"/>
        <family val="2"/>
      </rPr>
      <t>DURING</t>
    </r>
    <r>
      <rPr>
        <b/>
        <sz val="12"/>
        <color theme="0"/>
        <rFont val="Arial"/>
        <family val="2"/>
      </rPr>
      <t xml:space="preserve"> THE CAMPAIGN   (</t>
    </r>
    <r>
      <rPr>
        <b/>
        <sz val="12"/>
        <color rgb="FFFFC000"/>
        <rFont val="Arial"/>
        <family val="2"/>
      </rPr>
      <t>INCLUDING</t>
    </r>
    <r>
      <rPr>
        <b/>
        <sz val="12"/>
        <color theme="0"/>
        <rFont val="Arial"/>
        <family val="2"/>
      </rPr>
      <t xml:space="preserve"> for training, meetings, and events noted in tab 5)</t>
    </r>
  </si>
  <si>
    <t>6. Staff time</t>
  </si>
  <si>
    <t>7. Vehicles and transport</t>
  </si>
  <si>
    <t>Staff time spent on campaign activities before, after and during the campaign</t>
  </si>
  <si>
    <t>Vehicles used during the campaign, vehicle purchase or rent costs, vehicle maintenance costs, as well as transportation costs</t>
  </si>
  <si>
    <t>Event type, venue/refreshments and printing expenses</t>
  </si>
  <si>
    <t>5.03a</t>
  </si>
  <si>
    <t>9.08a</t>
  </si>
  <si>
    <t>If no, how was the cold chain maintained?</t>
  </si>
  <si>
    <r>
      <t xml:space="preserve">A.  DATE OF THE VISIT(S) </t>
    </r>
    <r>
      <rPr>
        <b/>
        <sz val="12"/>
        <color rgb="FFFFC000"/>
        <rFont val="Arial"/>
        <family val="2"/>
      </rPr>
      <t>(dd/mm/yyyy)</t>
    </r>
  </si>
  <si>
    <t>C. LOCATION OF THE VISIT (fill in as applicable)</t>
  </si>
  <si>
    <t xml:space="preserve">B.  ADMINISTRATIVE LEVEL </t>
  </si>
  <si>
    <t xml:space="preserve">Select administrative level where the interview is taking place: </t>
  </si>
  <si>
    <t>D.  INTERVIEWERS or TEAMS:</t>
  </si>
  <si>
    <r>
      <t xml:space="preserve">E. CONTACT DETAILS OF </t>
    </r>
    <r>
      <rPr>
        <b/>
        <sz val="12"/>
        <color rgb="FFFFC000"/>
        <rFont val="Arial"/>
        <family val="2"/>
      </rPr>
      <t>MAIN RESPONDENT</t>
    </r>
    <r>
      <rPr>
        <b/>
        <sz val="12"/>
        <color theme="0"/>
        <rFont val="Arial"/>
        <family val="2"/>
      </rPr>
      <t>:</t>
    </r>
  </si>
  <si>
    <t>1.11a</t>
  </si>
  <si>
    <t>1.11b</t>
  </si>
  <si>
    <t>1.11c</t>
  </si>
  <si>
    <t>1.12a</t>
  </si>
  <si>
    <t>1.12b</t>
  </si>
  <si>
    <r>
      <rPr>
        <b/>
        <sz val="11"/>
        <rFont val="Arial"/>
        <family val="2"/>
      </rPr>
      <t>1.12c</t>
    </r>
    <r>
      <rPr>
        <sz val="11"/>
        <rFont val="Arial"/>
        <family val="2"/>
      </rPr>
      <t xml:space="preserve"> Phone number:</t>
    </r>
  </si>
  <si>
    <t>1.13a</t>
  </si>
  <si>
    <t>1.13b</t>
  </si>
  <si>
    <r>
      <rPr>
        <b/>
        <sz val="11"/>
        <rFont val="Arial"/>
        <family val="2"/>
      </rPr>
      <t>1.13c</t>
    </r>
    <r>
      <rPr>
        <sz val="11"/>
        <rFont val="Arial"/>
        <family val="2"/>
      </rPr>
      <t xml:space="preserve"> Phone number:</t>
    </r>
  </si>
  <si>
    <t>1.14a</t>
  </si>
  <si>
    <t>1.14b</t>
  </si>
  <si>
    <r>
      <rPr>
        <b/>
        <sz val="11"/>
        <rFont val="Arial"/>
        <family val="2"/>
      </rPr>
      <t>1.14c</t>
    </r>
    <r>
      <rPr>
        <sz val="11"/>
        <rFont val="Arial"/>
        <family val="2"/>
      </rPr>
      <t xml:space="preserve"> Phone number:</t>
    </r>
  </si>
  <si>
    <r>
      <t>How many hours did each staff spend on each activity in the</t>
    </r>
    <r>
      <rPr>
        <b/>
        <sz val="12"/>
        <color rgb="FFFFC000"/>
        <rFont val="Arial"/>
        <family val="2"/>
      </rPr>
      <t xml:space="preserve"> 30 days PRIOR</t>
    </r>
    <r>
      <rPr>
        <b/>
        <sz val="12"/>
        <color theme="0"/>
        <rFont val="Arial"/>
        <family val="2"/>
      </rPr>
      <t xml:space="preserve"> to the campaign?</t>
    </r>
  </si>
  <si>
    <r>
      <t xml:space="preserve">Specify the </t>
    </r>
    <r>
      <rPr>
        <b/>
        <sz val="12"/>
        <color rgb="FFFFC000"/>
        <rFont val="Arial"/>
        <family val="2"/>
      </rPr>
      <t>total number of hours</t>
    </r>
    <r>
      <rPr>
        <b/>
        <sz val="12"/>
        <color theme="0"/>
        <rFont val="Arial"/>
        <family val="2"/>
      </rPr>
      <t xml:space="preserve"> spent on each activity by each staff </t>
    </r>
    <r>
      <rPr>
        <b/>
        <sz val="12"/>
        <color rgb="FFFFC000"/>
        <rFont val="Arial"/>
        <family val="2"/>
      </rPr>
      <t>during the campaign</t>
    </r>
  </si>
  <si>
    <r>
      <t>How many hours did each staff spend on each activity in the</t>
    </r>
    <r>
      <rPr>
        <b/>
        <sz val="12"/>
        <color rgb="FFFFC000"/>
        <rFont val="Arial"/>
        <family val="2"/>
      </rPr>
      <t xml:space="preserve"> 30 days AFTER</t>
    </r>
    <r>
      <rPr>
        <b/>
        <sz val="12"/>
        <color theme="0"/>
        <rFont val="Arial"/>
        <family val="2"/>
      </rPr>
      <t xml:space="preserve"> to the campaign?</t>
    </r>
  </si>
  <si>
    <r>
      <t xml:space="preserve">What time does staff </t>
    </r>
    <r>
      <rPr>
        <b/>
        <sz val="10"/>
        <rFont val="Arial"/>
        <family val="2"/>
      </rPr>
      <t>normally</t>
    </r>
    <r>
      <rPr>
        <sz val="10"/>
        <rFont val="Arial"/>
        <family val="2"/>
      </rPr>
      <t xml:space="preserve"> start the workday? (hh:mm)</t>
    </r>
  </si>
  <si>
    <r>
      <t xml:space="preserve">What time does staff </t>
    </r>
    <r>
      <rPr>
        <b/>
        <sz val="10"/>
        <rFont val="Arial"/>
        <family val="2"/>
      </rPr>
      <t>normally</t>
    </r>
    <r>
      <rPr>
        <sz val="10"/>
        <rFont val="Arial"/>
        <family val="2"/>
      </rPr>
      <t xml:space="preserve"> end the workday? (hh:mm)</t>
    </r>
  </si>
  <si>
    <t>Select cadre of campaign staff</t>
  </si>
  <si>
    <t>How much kerosene, gas, diesel or petrol was used?</t>
  </si>
  <si>
    <t>MOH</t>
  </si>
  <si>
    <r>
      <rPr>
        <b/>
        <sz val="12"/>
        <rFont val="Arial"/>
        <family val="2"/>
      </rPr>
      <t>INSTRUCTIONS</t>
    </r>
    <r>
      <rPr>
        <sz val="12"/>
        <rFont val="Arial"/>
        <family val="2"/>
      </rPr>
      <t xml:space="preserve">: </t>
    </r>
  </si>
  <si>
    <t>INSTRUCTIONS</t>
  </si>
  <si>
    <r>
      <rPr>
        <b/>
        <sz val="10"/>
        <rFont val="Arial"/>
        <family val="2"/>
      </rPr>
      <t>Size</t>
    </r>
    <r>
      <rPr>
        <sz val="10"/>
        <rFont val="Arial"/>
        <family val="2"/>
      </rPr>
      <t xml:space="preserve"> of the </t>
    </r>
    <r>
      <rPr>
        <b/>
        <sz val="10"/>
        <rFont val="Arial"/>
        <family val="2"/>
      </rPr>
      <t>target population</t>
    </r>
    <r>
      <rPr>
        <sz val="10"/>
        <rFont val="Arial"/>
        <family val="2"/>
      </rPr>
      <t xml:space="preserve"> for each intervention</t>
    </r>
  </si>
  <si>
    <t>Please make sure 0a and 0b are filled out before starting data collection on this page, and please complete the subsequent pages in their numerical order. Fields in yellow are mandatory, fields in grey are optional.</t>
  </si>
  <si>
    <t>Please fill out how staff involved in the campaign spent their time in the 30 days prior to the campaign, during the campaign, and during the 30 days following the campaign, as well as all related transport costs. Fields in yellow are mandatory, fields in grey are optional. Fields in blue should be left as they are.</t>
  </si>
  <si>
    <t>Please fill in the details for all vehicles that were used for the campaign for campaign purposes (e.g. to distribute vaccines, to attend trainings or planning meetings, to conduct social mobilization activities or pick up waste from facilities, etc.). Please also include vehicles that were borrowed from partners.</t>
  </si>
  <si>
    <r>
      <rPr>
        <b/>
        <sz val="12"/>
        <rFont val="Arial"/>
        <family val="2"/>
      </rPr>
      <t>INSTRUCTIONS</t>
    </r>
    <r>
      <rPr>
        <sz val="12"/>
        <rFont val="Arial"/>
        <family val="2"/>
      </rPr>
      <t xml:space="preserve"> </t>
    </r>
  </si>
  <si>
    <t xml:space="preserve">Please capture all per diems, incentives and travel allowances received by all staff specifically for the campaign. Please also capture any costs related to waste disposal and communication, and any other costs for the campaign that haven't been captured in previous sections of the questionnaire. Fields in yellow are mandatory, fields in grey are optional. </t>
  </si>
  <si>
    <t>3.09c</t>
  </si>
  <si>
    <t>3.09d</t>
  </si>
  <si>
    <t>Admin level 1</t>
  </si>
  <si>
    <t>Admin level 2</t>
  </si>
  <si>
    <t>Admin level 3</t>
  </si>
  <si>
    <t>Admin level 4</t>
  </si>
  <si>
    <t>A. CATCHMENT POPULATION and ROUTINE IMMUNIZATION information</t>
  </si>
  <si>
    <r>
      <rPr>
        <b/>
        <sz val="12"/>
        <rFont val="Arial"/>
        <family val="2"/>
      </rPr>
      <t>INSTRUCTIONS</t>
    </r>
    <r>
      <rPr>
        <sz val="12"/>
        <rFont val="Arial"/>
        <family val="2"/>
      </rPr>
      <t>: Tab 0a and 0b must filled in by researchers before the start of the data collection. Cells in grey can be overwritten with terms that are more relevant to the country context. Cells in blue are fixed and should not be changed.</t>
    </r>
  </si>
  <si>
    <t>List all cadres that may be involved in the campaign at higher administrative levels:</t>
  </si>
  <si>
    <r>
      <rPr>
        <b/>
        <sz val="12"/>
        <rFont val="Arial"/>
        <family val="2"/>
      </rPr>
      <t>INSTRUCTIONS</t>
    </r>
    <r>
      <rPr>
        <sz val="12"/>
        <rFont val="Arial"/>
        <family val="2"/>
      </rPr>
      <t xml:space="preserve">: Tab 0a and 0b must filled in by researchers before or after the data collection. Please provide all costs in the local currency. Field in blue should be left as they are. Fields in grey can be overwritten. For example, if you want to measure AD syringes in boxes instead of per syringe, you can overwrite the unit. </t>
    </r>
  </si>
  <si>
    <r>
      <t xml:space="preserve">&lt;- Fill in </t>
    </r>
    <r>
      <rPr>
        <b/>
        <sz val="9"/>
        <rFont val="Arial"/>
        <family val="2"/>
      </rPr>
      <t xml:space="preserve">once before </t>
    </r>
    <r>
      <rPr>
        <sz val="9"/>
        <rFont val="Arial"/>
        <family val="2"/>
      </rPr>
      <t>data collection</t>
    </r>
  </si>
  <si>
    <r>
      <t xml:space="preserve">&lt;- Fill in </t>
    </r>
    <r>
      <rPr>
        <b/>
        <sz val="9"/>
        <rFont val="Arial"/>
        <family val="2"/>
      </rPr>
      <t>before/after</t>
    </r>
    <r>
      <rPr>
        <sz val="9"/>
        <rFont val="Arial"/>
        <family val="2"/>
      </rPr>
      <t xml:space="preserve"> data collection</t>
    </r>
  </si>
  <si>
    <r>
      <t xml:space="preserve">&lt;- Fill </t>
    </r>
    <r>
      <rPr>
        <b/>
        <sz val="9"/>
        <rFont val="Arial"/>
        <family val="2"/>
      </rPr>
      <t>during</t>
    </r>
    <r>
      <rPr>
        <sz val="9"/>
        <rFont val="Arial"/>
        <family val="2"/>
      </rPr>
      <t xml:space="preserve"> data collecction</t>
    </r>
  </si>
  <si>
    <r>
      <t xml:space="preserve">This questionnaire is designed to collect campaign related information at </t>
    </r>
    <r>
      <rPr>
        <b/>
        <sz val="11"/>
        <rFont val="Arial"/>
        <family val="2"/>
      </rPr>
      <t>higher administrative levels</t>
    </r>
    <r>
      <rPr>
        <sz val="11"/>
        <rFont val="Arial"/>
        <family val="2"/>
      </rPr>
      <t xml:space="preserve"> (e.g. district, local government, province, state, etc). The tool is designed to be adaptable for use in different countries and contexts. Before using the questionnaire update tab </t>
    </r>
    <r>
      <rPr>
        <b/>
        <sz val="11"/>
        <rFont val="Arial"/>
        <family val="2"/>
      </rPr>
      <t>0a. Country information</t>
    </r>
    <r>
      <rPr>
        <sz val="11"/>
        <rFont val="Arial"/>
        <family val="2"/>
      </rPr>
      <t xml:space="preserve"> to make sure the questionnaire reflects the chosen country context.</t>
    </r>
  </si>
  <si>
    <t>Interview location, name and contact interviewee(s) and interviewer information</t>
  </si>
  <si>
    <t>3. Campaign information</t>
  </si>
  <si>
    <t>Health facility-level data that could not be captured during health facility visits</t>
  </si>
  <si>
    <t>Immunization officer</t>
  </si>
  <si>
    <t>Cold chain officer</t>
  </si>
  <si>
    <t>Social mobilization officer</t>
  </si>
  <si>
    <r>
      <t xml:space="preserve">A.  HEALTH FACILITY DATA on </t>
    </r>
    <r>
      <rPr>
        <b/>
        <sz val="12"/>
        <color rgb="FFFFC000"/>
        <rFont val="Arial"/>
        <family val="2"/>
      </rPr>
      <t>CAMPAIGN STOCK</t>
    </r>
    <r>
      <rPr>
        <b/>
        <sz val="12"/>
        <color theme="0"/>
        <rFont val="Arial"/>
        <family val="2"/>
      </rPr>
      <t xml:space="preserve"> and </t>
    </r>
    <r>
      <rPr>
        <b/>
        <sz val="12"/>
        <color rgb="FFFFC000"/>
        <rFont val="Arial"/>
        <family val="2"/>
      </rPr>
      <t>COVERAGE</t>
    </r>
  </si>
  <si>
    <t>B.  ANY REMARKS?</t>
  </si>
  <si>
    <t>q</t>
  </si>
  <si>
    <t>r</t>
  </si>
  <si>
    <t>s</t>
  </si>
  <si>
    <t>t</t>
  </si>
  <si>
    <t>If no, please explain why it could not be completed</t>
  </si>
  <si>
    <t>HF</t>
  </si>
  <si>
    <r>
      <t xml:space="preserve">B.  </t>
    </r>
    <r>
      <rPr>
        <b/>
        <sz val="12"/>
        <color rgb="FFFFC000"/>
        <rFont val="Arial"/>
        <family val="2"/>
      </rPr>
      <t>STAFF PRESENT</t>
    </r>
    <r>
      <rPr>
        <b/>
        <sz val="12"/>
        <color theme="0"/>
        <rFont val="Arial"/>
        <family val="2"/>
      </rPr>
      <t xml:space="preserve"> AT THE EVENT (Yes/No)</t>
    </r>
  </si>
  <si>
    <t>Was this a recurring event? (i.e. took place more than once)</t>
  </si>
  <si>
    <t>If yes, how many times did this event take place?</t>
  </si>
  <si>
    <t>5.08a.</t>
  </si>
  <si>
    <t>5.08b.</t>
  </si>
  <si>
    <t>5.08c.</t>
  </si>
  <si>
    <t>5.08d.</t>
  </si>
  <si>
    <t>5.08e.</t>
  </si>
  <si>
    <t>5.08f.</t>
  </si>
  <si>
    <t>5.08g.</t>
  </si>
  <si>
    <t>5.08h.</t>
  </si>
  <si>
    <t>5.08i.</t>
  </si>
  <si>
    <t>5.08j.</t>
  </si>
  <si>
    <t>5.08k.</t>
  </si>
  <si>
    <t>5.08l.</t>
  </si>
  <si>
    <t>5.08m.</t>
  </si>
  <si>
    <t>5.08n.</t>
  </si>
  <si>
    <t>5.08o.</t>
  </si>
  <si>
    <t>5.08p.</t>
  </si>
  <si>
    <t>5.08q.</t>
  </si>
  <si>
    <t>5.08r.</t>
  </si>
  <si>
    <t>5.08s.</t>
  </si>
  <si>
    <t>5.08t.</t>
  </si>
  <si>
    <t>5.08u.</t>
  </si>
  <si>
    <t>5.08v.</t>
  </si>
  <si>
    <t>5.08w.</t>
  </si>
  <si>
    <t>5.08x.</t>
  </si>
  <si>
    <t>5.08y.</t>
  </si>
  <si>
    <t>5.05a</t>
  </si>
  <si>
    <t>5.06a</t>
  </si>
  <si>
    <t>5.07a</t>
  </si>
  <si>
    <r>
      <t xml:space="preserve">C.  </t>
    </r>
    <r>
      <rPr>
        <b/>
        <sz val="12"/>
        <color rgb="FFFFC000"/>
        <rFont val="Arial"/>
        <family val="2"/>
      </rPr>
      <t>CONTRIBUTIONS</t>
    </r>
    <r>
      <rPr>
        <b/>
        <sz val="12"/>
        <color theme="0"/>
        <rFont val="Arial"/>
        <family val="2"/>
      </rPr>
      <t xml:space="preserve"> FROM PARTNERS AND DONORS (excluding per diem)</t>
    </r>
  </si>
  <si>
    <t>On this tab, we would like to capture any meetings, trainings or social mobilization events that were held for the campaign. Include all campaign-related events from the first campaign activity to the last. For recurrent events with similar duration and representation, you can use a single column to aggregate all costs. For all others, use one column per event. If a recurrent event took place across different time periods, split it in different columns and only group together events that took place in the same time period. Do not include per diem expenses here (see tab 9 for per diem).</t>
  </si>
  <si>
    <t>When did the event take place?</t>
  </si>
  <si>
    <t>Consider events that took place in the following time frames</t>
  </si>
  <si>
    <r>
      <t xml:space="preserve">In the </t>
    </r>
    <r>
      <rPr>
        <b/>
        <sz val="10"/>
        <rFont val="Arial"/>
        <family val="2"/>
      </rPr>
      <t>30 days before</t>
    </r>
    <r>
      <rPr>
        <sz val="10"/>
        <rFont val="Arial"/>
        <family val="2"/>
      </rPr>
      <t xml:space="preserve"> the campaign</t>
    </r>
  </si>
  <si>
    <r>
      <rPr>
        <b/>
        <sz val="10"/>
        <rFont val="Arial"/>
        <family val="2"/>
      </rPr>
      <t>During</t>
    </r>
    <r>
      <rPr>
        <sz val="10"/>
        <rFont val="Arial"/>
        <family val="2"/>
      </rPr>
      <t xml:space="preserve"> the campaign</t>
    </r>
  </si>
  <si>
    <r>
      <t xml:space="preserve">In the </t>
    </r>
    <r>
      <rPr>
        <b/>
        <sz val="10"/>
        <rFont val="Arial"/>
        <family val="2"/>
      </rPr>
      <t>30 days after</t>
    </r>
    <r>
      <rPr>
        <sz val="10"/>
        <rFont val="Arial"/>
        <family val="2"/>
      </rPr>
      <t xml:space="preserve"> the campaign</t>
    </r>
  </si>
  <si>
    <r>
      <rPr>
        <b/>
        <sz val="10"/>
        <rFont val="Arial"/>
        <family val="2"/>
      </rPr>
      <t>More than 30 days after</t>
    </r>
    <r>
      <rPr>
        <sz val="10"/>
        <rFont val="Arial"/>
        <family val="2"/>
      </rPr>
      <t xml:space="preserve"> the campaign</t>
    </r>
  </si>
  <si>
    <r>
      <rPr>
        <b/>
        <sz val="10"/>
        <rFont val="Arial"/>
        <family val="2"/>
      </rPr>
      <t>More than 30 days before</t>
    </r>
    <r>
      <rPr>
        <sz val="10"/>
        <rFont val="Arial"/>
        <family val="2"/>
      </rPr>
      <t xml:space="preserve"> the campaign</t>
    </r>
  </si>
  <si>
    <t>Sample of health facilities included in the study</t>
  </si>
  <si>
    <t>0c. Unit costs</t>
  </si>
  <si>
    <t>0b. Sample</t>
  </si>
  <si>
    <t>2. Health facility data</t>
  </si>
  <si>
    <r>
      <t xml:space="preserve">D. </t>
    </r>
    <r>
      <rPr>
        <b/>
        <sz val="12"/>
        <color rgb="FFFFC000"/>
        <rFont val="Arial"/>
        <family val="2"/>
      </rPr>
      <t xml:space="preserve"> ANY OTHER</t>
    </r>
    <r>
      <rPr>
        <b/>
        <sz val="12"/>
        <color theme="0"/>
        <rFont val="Arial"/>
        <family val="2"/>
      </rPr>
      <t xml:space="preserve"> EXPENSE (do not include anything already noted elsewhere)</t>
    </r>
  </si>
  <si>
    <t>3.01a</t>
  </si>
  <si>
    <t>3.01b</t>
  </si>
  <si>
    <t>Did this health facility participate in the campaign?</t>
  </si>
  <si>
    <t>Is this facility the Ward focal point?</t>
  </si>
  <si>
    <r>
      <t xml:space="preserve">Is tab </t>
    </r>
    <r>
      <rPr>
        <b/>
        <sz val="10"/>
        <rFont val="Arial"/>
        <family val="2"/>
      </rPr>
      <t>3. Campaign stock and coverage</t>
    </r>
    <r>
      <rPr>
        <sz val="10"/>
        <rFont val="Arial"/>
        <family val="2"/>
      </rPr>
      <t xml:space="preserve"> in the health facility questionnaire complete?</t>
    </r>
  </si>
  <si>
    <t>To return health facilities in tab 2</t>
  </si>
  <si>
    <t>To return wards in tab 3</t>
  </si>
  <si>
    <r>
      <rPr>
        <b/>
        <sz val="12"/>
        <rFont val="Arial"/>
        <family val="2"/>
      </rPr>
      <t>INSTRUCTIONS</t>
    </r>
    <r>
      <rPr>
        <sz val="12"/>
        <rFont val="Arial"/>
        <family val="2"/>
      </rPr>
      <t xml:space="preserve">: Fill in this tab before starting the data collection, after completeting tab </t>
    </r>
    <r>
      <rPr>
        <b/>
        <sz val="12"/>
        <rFont val="Arial"/>
        <family val="2"/>
      </rPr>
      <t>0a. Country information</t>
    </r>
    <r>
      <rPr>
        <sz val="12"/>
        <rFont val="Arial"/>
        <family val="2"/>
      </rPr>
      <t>. List all health facilities in the sample in the "Admin level 4" column. For each health facility, specify all relevant administrative levels. The health facilities should be ordered by Admin level 1; within that, they should be ordered by Admin level 2, and finally by Admin level 3.</t>
    </r>
  </si>
  <si>
    <t>Health educator</t>
  </si>
  <si>
    <t>DSNO</t>
  </si>
  <si>
    <t>Director of PHC/PHC coordinator</t>
  </si>
  <si>
    <t>Councilor for Health</t>
  </si>
  <si>
    <r>
      <rPr>
        <b/>
        <sz val="12"/>
        <rFont val="Arial"/>
        <family val="2"/>
      </rPr>
      <t>STEP 1</t>
    </r>
    <r>
      <rPr>
        <sz val="12"/>
        <rFont val="Arial"/>
        <family val="2"/>
      </rPr>
      <t>: verify that each facility listed below participated to the campaign. If any facility did not participate, contact the study PI to obtain a replacement</t>
    </r>
  </si>
  <si>
    <t>−</t>
  </si>
  <si>
    <t xml:space="preserve">−
</t>
  </si>
  <si>
    <r>
      <rPr>
        <b/>
        <sz val="12"/>
        <rFont val="Arial"/>
        <family val="2"/>
      </rPr>
      <t>STEP 2</t>
    </r>
    <r>
      <rPr>
        <sz val="12"/>
        <rFont val="Arial"/>
        <family val="2"/>
      </rPr>
      <t>: verify that there is one ward focal point facility for each ward. If for a sampled ward the focal point facility is not listed, ask interviewee to identify the correct ward focal point health facility and contact the study PI for further instructions</t>
    </r>
  </si>
  <si>
    <r>
      <rPr>
        <b/>
        <sz val="12"/>
        <rFont val="Arial"/>
        <family val="2"/>
      </rPr>
      <t>STEP 3</t>
    </r>
    <r>
      <rPr>
        <sz val="12"/>
        <rFont val="Arial"/>
        <family val="2"/>
      </rPr>
      <t>: open the health facility data collection tool for each of the facilities listed below. Go to tab "</t>
    </r>
    <r>
      <rPr>
        <b/>
        <sz val="12"/>
        <rFont val="Arial"/>
        <family val="2"/>
      </rPr>
      <t>3. Campaign stock and coverage</t>
    </r>
    <r>
      <rPr>
        <sz val="12"/>
        <rFont val="Arial"/>
        <family val="2"/>
      </rPr>
      <t xml:space="preserve">" and respond to all questions. If possible, collect additional facility-level information, such as: routine immunization coverage data; facilities catchment area population; equipment replacement prices; as well as any other information that the respondent is able to provide. </t>
    </r>
  </si>
  <si>
    <t xml:space="preserve">−
</t>
  </si>
  <si>
    <t>7.10b</t>
  </si>
  <si>
    <t>7.10a</t>
  </si>
  <si>
    <r>
      <t xml:space="preserve">For which activities was the vehicle used? 
Specify </t>
    </r>
    <r>
      <rPr>
        <b/>
        <sz val="11"/>
        <rFont val="Arial"/>
        <family val="2"/>
      </rPr>
      <t>% use</t>
    </r>
    <r>
      <rPr>
        <sz val="11"/>
        <rFont val="Arial"/>
        <family val="2"/>
      </rPr>
      <t xml:space="preserve"> for each vehicle</t>
    </r>
  </si>
  <si>
    <t>b1</t>
  </si>
  <si>
    <t>b2</t>
  </si>
  <si>
    <t>b3</t>
  </si>
  <si>
    <t>b4</t>
  </si>
  <si>
    <r>
      <t xml:space="preserve">Provide information on other labor expenses (e.g. casual labor) in relation to each activity </t>
    </r>
    <r>
      <rPr>
        <b/>
        <sz val="12"/>
        <color rgb="FFFFC000"/>
        <rFont val="Arial"/>
        <family val="2"/>
      </rPr>
      <t>DURING</t>
    </r>
    <r>
      <rPr>
        <b/>
        <sz val="12"/>
        <color theme="0"/>
        <rFont val="Arial"/>
        <family val="2"/>
      </rPr>
      <t xml:space="preserve"> the campaign as well as in the </t>
    </r>
    <r>
      <rPr>
        <b/>
        <sz val="12"/>
        <color rgb="FFFFC000"/>
        <rFont val="Arial"/>
        <family val="2"/>
      </rPr>
      <t xml:space="preserve">30 days BEFORE </t>
    </r>
    <r>
      <rPr>
        <b/>
        <sz val="12"/>
        <color theme="0"/>
        <rFont val="Arial"/>
        <family val="2"/>
      </rPr>
      <t>and</t>
    </r>
    <r>
      <rPr>
        <b/>
        <sz val="12"/>
        <color rgb="FFFFC000"/>
        <rFont val="Arial"/>
        <family val="2"/>
      </rPr>
      <t xml:space="preserve"> AFTER</t>
    </r>
    <r>
      <rPr>
        <b/>
        <sz val="12"/>
        <color theme="0"/>
        <rFont val="Arial"/>
        <family val="2"/>
      </rPr>
      <t xml:space="preserve"> the campaign</t>
    </r>
  </si>
  <si>
    <t>Specify what the other labor expenses were for</t>
  </si>
  <si>
    <t>3.01c</t>
  </si>
  <si>
    <t>3.01d</t>
  </si>
  <si>
    <r>
      <t xml:space="preserve">What was the total amount </t>
    </r>
    <r>
      <rPr>
        <b/>
        <sz val="10"/>
        <rFont val="Arial"/>
        <family val="2"/>
      </rPr>
      <t>for all staff</t>
    </r>
    <r>
      <rPr>
        <sz val="10"/>
        <rFont val="Arial"/>
        <family val="2"/>
      </rPr>
      <t xml:space="preserve"> for all days for each activity?</t>
    </r>
  </si>
  <si>
    <t>Meningitis A (Injectable, 10 doses/vial)</t>
  </si>
  <si>
    <t>M&amp;E</t>
  </si>
  <si>
    <t>Reproductive health</t>
  </si>
  <si>
    <t>LIO</t>
  </si>
  <si>
    <t>Reviewer</t>
  </si>
  <si>
    <t>Tab</t>
  </si>
  <si>
    <t>Clarification</t>
  </si>
  <si>
    <t>2. Heath facility data</t>
  </si>
  <si>
    <r>
      <t xml:space="preserve">E. NUMBER OF </t>
    </r>
    <r>
      <rPr>
        <b/>
        <sz val="12"/>
        <color rgb="FFFFC000"/>
        <rFont val="Arial"/>
        <family val="2"/>
      </rPr>
      <t>PEOPLE REACHED</t>
    </r>
    <r>
      <rPr>
        <b/>
        <sz val="12"/>
        <color theme="0"/>
        <rFont val="Arial"/>
        <family val="2"/>
      </rPr>
      <t xml:space="preserve"> DURING THE CAMPAIGN</t>
    </r>
  </si>
  <si>
    <t>Mop up</t>
  </si>
  <si>
    <t>Participation to campaign</t>
  </si>
  <si>
    <t>List of intermediate calculations to be used in final cost calculations</t>
  </si>
  <si>
    <t>Relevant tab</t>
  </si>
  <si>
    <t>Intermediate Calculation</t>
  </si>
  <si>
    <t>Value</t>
  </si>
  <si>
    <t>General</t>
  </si>
  <si>
    <t>Number of days in campaign year</t>
  </si>
  <si>
    <t>Number of business days in campaign year</t>
  </si>
  <si>
    <t>Number of hours in campaign year</t>
  </si>
  <si>
    <t>Number of regular working hours in campaign year</t>
  </si>
  <si>
    <t>Number form of the month of campaign</t>
  </si>
  <si>
    <t>Number of days in month of campaign</t>
  </si>
  <si>
    <t>Campaign as % of month of campaign</t>
  </si>
  <si>
    <t>Campaign as % of total number of days in the year</t>
  </si>
  <si>
    <t>Campaign as % of total number of working days in the year</t>
  </si>
  <si>
    <t>Campaign start date</t>
  </si>
  <si>
    <t>Campaign end date</t>
  </si>
  <si>
    <t>Campaign duration total days</t>
  </si>
  <si>
    <t>Campaign duration before days</t>
  </si>
  <si>
    <t>Regular working days 30 days before campaign</t>
  </si>
  <si>
    <t>Regular working hours 30 days before campaign</t>
  </si>
  <si>
    <t>Campaign duration during days</t>
  </si>
  <si>
    <t>Regular working days during campaign</t>
  </si>
  <si>
    <t>Regular working hours during campaign</t>
  </si>
  <si>
    <t>Campaign duration after days</t>
  </si>
  <si>
    <t>Regular working days 30 days after campaign</t>
  </si>
  <si>
    <t>Regular working hours 30 days after campaign</t>
  </si>
  <si>
    <t>Average number of working hours per month</t>
  </si>
  <si>
    <t>Average number of working hours per day</t>
  </si>
  <si>
    <t>Hours spent working in total during the campaign</t>
  </si>
  <si>
    <t>Equipment discount rate</t>
  </si>
  <si>
    <t>Average fuel use for generators (liters/hr)</t>
  </si>
  <si>
    <t>Source</t>
  </si>
  <si>
    <t>Regular incinerator use during time of campaign</t>
  </si>
  <si>
    <t>Increased number of times used due to campaign</t>
  </si>
  <si>
    <t>Category</t>
  </si>
  <si>
    <t>Useful life in years</t>
  </si>
  <si>
    <t>Useful life (years)</t>
  </si>
  <si>
    <t>% allocation</t>
  </si>
  <si>
    <t>Estimated per diem cost</t>
  </si>
  <si>
    <t>Per diems for mop-ups</t>
  </si>
  <si>
    <r>
      <t xml:space="preserve">Does the per diem amount in </t>
    </r>
    <r>
      <rPr>
        <b/>
        <sz val="10"/>
        <rFont val="Arial"/>
        <family val="2"/>
      </rPr>
      <t>Q9.01b</t>
    </r>
    <r>
      <rPr>
        <sz val="10"/>
        <rFont val="Arial"/>
        <family val="2"/>
      </rPr>
      <t xml:space="preserve"> include mop-up (Y/N)?</t>
    </r>
  </si>
  <si>
    <r>
      <t xml:space="preserve">If known, please list the total per diem amount for mop-up </t>
    </r>
    <r>
      <rPr>
        <u/>
        <sz val="10"/>
        <rFont val="Arial"/>
        <family val="2"/>
      </rPr>
      <t>for all staff</t>
    </r>
    <r>
      <rPr>
        <sz val="10"/>
        <rFont val="Arial"/>
        <family val="2"/>
      </rPr>
      <t xml:space="preserve"> here (NGN):</t>
    </r>
  </si>
  <si>
    <t>Paid labor</t>
  </si>
  <si>
    <t>Volunteer labor</t>
  </si>
  <si>
    <t>Quantity</t>
  </si>
  <si>
    <t>Campaign-specific/Shared</t>
  </si>
  <si>
    <t>Financial/Economic</t>
  </si>
  <si>
    <t>Cost activity</t>
  </si>
  <si>
    <t>Operating/Capital cost</t>
  </si>
  <si>
    <t>Cost item</t>
  </si>
  <si>
    <t>Funding source</t>
  </si>
  <si>
    <t>Relevant tab name</t>
  </si>
  <si>
    <t>Notes</t>
  </si>
  <si>
    <t>Per diem and travel allowances</t>
  </si>
  <si>
    <t>Shared costs</t>
  </si>
  <si>
    <t>Economic</t>
  </si>
  <si>
    <t>Vaccines</t>
  </si>
  <si>
    <t>Vaccine injection and safety supplies</t>
  </si>
  <si>
    <t>Stationery and other supplies</t>
  </si>
  <si>
    <t>Transport and fuel</t>
  </si>
  <si>
    <t>Vehicle maintenance</t>
  </si>
  <si>
    <t>Cold chain repairs and energy costs</t>
  </si>
  <si>
    <t>Other campaign activities</t>
  </si>
  <si>
    <t>IEC and other printing costs</t>
  </si>
  <si>
    <t>Activity</t>
  </si>
  <si>
    <t>Workshops and meetings</t>
  </si>
  <si>
    <t>Communication</t>
  </si>
  <si>
    <t xml:space="preserve">Other recurrent </t>
  </si>
  <si>
    <t>Other equipment</t>
  </si>
  <si>
    <t>Cold chain equipment</t>
  </si>
  <si>
    <t>Vehicles</t>
  </si>
  <si>
    <t>Incinerators</t>
  </si>
  <si>
    <t>Training or meeting?</t>
  </si>
  <si>
    <t>Was this a recurring event?</t>
  </si>
  <si>
    <t>Calculated training days</t>
  </si>
  <si>
    <t>Salary grade and stipend info</t>
  </si>
  <si>
    <t>Staff Hours Info</t>
  </si>
  <si>
    <t>% of staff time spent on activities before, during, and after the campaign</t>
  </si>
  <si>
    <t>Staff name</t>
  </si>
  <si>
    <t>Salary grade</t>
  </si>
  <si>
    <t>Unpaid equivalent hourly wage (MOH/Facility)</t>
  </si>
  <si>
    <t>Any overtime?</t>
  </si>
  <si>
    <t>If overtime, by how many hours?</t>
  </si>
  <si>
    <t>% of staff time in regular hours</t>
  </si>
  <si>
    <t>% of staff time in overtime hours</t>
  </si>
  <si>
    <t>Staff hours info</t>
  </si>
  <si>
    <t>Ward name</t>
  </si>
  <si>
    <t>Relevant tab/theme</t>
  </si>
  <si>
    <t>Campaign-specific/shared</t>
  </si>
  <si>
    <t>Financial/economic</t>
  </si>
  <si>
    <t>Operating/capital cost</t>
  </si>
  <si>
    <t>Intervention</t>
  </si>
  <si>
    <t>Cost in USD</t>
  </si>
  <si>
    <t>Calculation steps</t>
  </si>
  <si>
    <t>3. Campaign stock and coverage</t>
  </si>
  <si>
    <t>Campaign-specific</t>
  </si>
  <si>
    <t>Financial</t>
  </si>
  <si>
    <t>Operating cost</t>
  </si>
  <si>
    <t>Donor/Partner</t>
  </si>
  <si>
    <t>YF vaccine unit cost * number of doses received by facility</t>
  </si>
  <si>
    <t>MenA vaccine unit cost * number of doses received by facility</t>
  </si>
  <si>
    <t>5. Meetings, Trainings, Events</t>
  </si>
  <si>
    <t>sumif(all venue hire/refreshments/other financial costs if under "meetings")*Yellow fever weight</t>
  </si>
  <si>
    <t>Need to manually check the funding source here since it's not always automatically accurate</t>
  </si>
  <si>
    <t>sumif(all venue hire/refreshments/other financial costs if under "meetings")*menA weight</t>
  </si>
  <si>
    <t>sumif(all venue hire/refreshments/other financial costs if under "trainings")*Yellow fever weight</t>
  </si>
  <si>
    <t>sumif(all venue hire/refreshments/other financial costs if under "trainings")*menA weight</t>
  </si>
  <si>
    <t>sumif(all printing costs if under "meetings")*Yellow fever weight</t>
  </si>
  <si>
    <t>sumif(all printing costs if under "meetings")*menA weight</t>
  </si>
  <si>
    <t>sumif(all printing costs if under "trainings")*Yellow fever weight</t>
  </si>
  <si>
    <t>sumif(all printing costs if under "trainings")*menA weight</t>
  </si>
  <si>
    <t>BEFORE - Regular hours (MOH salary + stipend)</t>
  </si>
  <si>
    <t>SUMPRODUCTIF source = MOH, (MOH/facility hourly wage * staff time hours for each activity* % time spent in regular hours)*YF_share</t>
  </si>
  <si>
    <t>SUMPRODUCTIF source = MOH, (MOH/facility hourly wage * staff time hours for each activity* % time spent in regular hours)*MenA_share</t>
  </si>
  <si>
    <t>Capital cost</t>
  </si>
  <si>
    <t>BEFORE - Regular hours (Donor/partner salary + stipend)</t>
  </si>
  <si>
    <t>SUMPRODUCTIF source = Donor/Partner, (Donor/partner hourly wage * staff time hours for each activity* % time spent in regular hours)*YF_share</t>
  </si>
  <si>
    <t>SUMPRODUCTIF source = Donor/Partner, (Donor/partner hourly wage * staff time hours for each activity* % time spent in regular hours)*MenA_share</t>
  </si>
  <si>
    <t>BEFORE - Overtime hours (MOH salary + stipend)</t>
  </si>
  <si>
    <t>SUMPRODUCTIF source = MOH, (MOH/facility hourly wage * staff time hours for each activity* % time spent in overtime hours)*YF_share</t>
  </si>
  <si>
    <t>SUMPRODUCTIF source = MOH, (MOH/facility hourly wage * staff time hours for each activity* % time spent in overtime hours)*MenA_share</t>
  </si>
  <si>
    <t>BEFORE - Overtime hours (Donor/partner salary + stipend)</t>
  </si>
  <si>
    <t>SUMPRODUCTIF source = Donor/partner, (Donor/partner hourly wage * staff time hours for each activity* % time spent in overtime hours)*YF_share</t>
  </si>
  <si>
    <t>SUMPRODUCTIF source = Donor/partner, (Donor/partner hourly wage * staff time hours for each activity* % time spent in overtime hours)*MenA_share</t>
  </si>
  <si>
    <t>BEFORE - Unpaid labor</t>
  </si>
  <si>
    <t>SUMPRODUCTIF source = Unpaid, (Unpaid staff hourly equivalent wage * total staff time hours for each activity)*YF_share</t>
  </si>
  <si>
    <t>SUMPRODUCTIF source = Unpaid, (Unpaid staff hourly equivalent wage * total staff time hours for each activity)*MenA_share</t>
  </si>
  <si>
    <t>BEFORE - MOH one-off stipend</t>
  </si>
  <si>
    <t>BEFORE - Donor/partner one-off stipend</t>
  </si>
  <si>
    <t>DURING - Regular hours (MOH salary + stipend)</t>
  </si>
  <si>
    <t>SUMPRODUCTIF source = MOH, (MOH/facility hourly wage * staff time hours for training * % time spent in regular hours)*YF_share</t>
  </si>
  <si>
    <t>SUMPRODUCTIF source = MOH, (MOH/facility hourly wage * staff time hours for training * % time spent in regular hours)*MenA_share</t>
  </si>
  <si>
    <t>DURING - Regular hours (Donor/partner salary + stipend)</t>
  </si>
  <si>
    <t>SUMPRODUCTIF source = Donor/partner, (Donor/partner hourly wage * staff time hours for administering vaccines* % time spent in regular hours)*YF_share*Service_delivery_facility_weight</t>
  </si>
  <si>
    <t>SUMPRODUCTIF source = Donor/partner, (Donor/partner hourly wage * staff time hours for administering vaccines* % time spent in regular hours)*MenA_share*Service_delivery_facility_weight</t>
  </si>
  <si>
    <t>SUMPRODUCTIF source = Donor/partner, (Donor/partner hourly wage * staff time hours for each activity* % time spent in regular hours)*YF_share</t>
  </si>
  <si>
    <t>SUMPRODUCTIF source = Donor/partner, (Donor/partner hourly wage * staff time hours for each activity* % time spent in regular hours)*MenA_share</t>
  </si>
  <si>
    <t>DURING - Overtime hours (MOH salary + stipend)</t>
  </si>
  <si>
    <t>SUMPRODUCTIF source = MOH, (MOH/facility hourly wage * staff time hours for administering vaccines* % time spent in overtime hours)*YF_share*Service_delivery_facility_weight</t>
  </si>
  <si>
    <t>SUMPRODUCTIF source = MOH, (MOH/facility hourly wage * staff time hours for administering vaccines* % time spent in overtime hours)*MenA_share*Service_delivery_facility_weight</t>
  </si>
  <si>
    <t>DURING - Overtime hours (Donor/partner salary + stipend)</t>
  </si>
  <si>
    <t>SUMPRODUCTIF source = Donor/partner, (Donor/partner hourly wage * staff time hours for administering vaccines* % time spent in overtime hours)*YF_share*Service_delivery_facility_weight</t>
  </si>
  <si>
    <t>SUMPRODUCTIF source = Donor/partner, (Donor/partner hourly wage * staff time hours for administering vaccines* % time spent in overtime hours)*MenA_share*Service_delivery_facility_weight</t>
  </si>
  <si>
    <t>DURING - Unpaid labor</t>
  </si>
  <si>
    <t>SUMPRODUCTIF source = Unpaid, (Unpaid equivalent hourly wage * staff time hours for administering vaccines)*YF_share*Service_delivery_facility_weight</t>
  </si>
  <si>
    <t>SUMPRODUCTIF source = Unpaid, (Unpaid equivalent hourly wage * staff time hours for administering vaccines)*MenA_share*Service_delivery_facility_weight</t>
  </si>
  <si>
    <t>SUMPRODUCTIF source = Unpaid, (Unpaid equivalent hourly wage * staff time hours for each activity)*YF_share</t>
  </si>
  <si>
    <t>SUMPRODUCTIF source = Unpaid, (Unpaid equivalent hourly wage * staff time hours for each activity)*MenA_share</t>
  </si>
  <si>
    <t>DURING - MOH/facility one-off stipend</t>
  </si>
  <si>
    <t>DURING - Donor/partner one-off stipend</t>
  </si>
  <si>
    <t>AFTER - Regular hours (MOH salary + stipend)</t>
  </si>
  <si>
    <t>AFTER - Regular hours (Donor/partner salary + stipend)</t>
  </si>
  <si>
    <t>AFTER - Overtime hours (MOH salary + stipend)</t>
  </si>
  <si>
    <t>AFTER - Overtime hours (Donor/partner salary + stipend)</t>
  </si>
  <si>
    <t>AFTER - Unpaid labor</t>
  </si>
  <si>
    <t>AFTER - MOH/Facility one-off stipend</t>
  </si>
  <si>
    <t>AFTER - Donor/partner one-off stipend</t>
  </si>
  <si>
    <t>6. Staff time - Casual labor</t>
  </si>
  <si>
    <t>Sum(total casual labor financial cost for respective cost activity)*intervention share</t>
  </si>
  <si>
    <t>Need to double check the funding source here</t>
  </si>
  <si>
    <t>7. Vehicles and transport - vehicle 1</t>
  </si>
  <si>
    <t>Vehicle 1 purchase cost * % training activity (from vehicle fuel use table) * % intervention weight</t>
  </si>
  <si>
    <t>Need to double check the funding sources here</t>
  </si>
  <si>
    <t>7. Vehicles and transport - vehicle 2</t>
  </si>
  <si>
    <t>Vehicle 2 purchase cost * % training activity (from vehicle fuel use table) * % intervention weight</t>
  </si>
  <si>
    <t>7. Vehicles and transport - vehicle 3</t>
  </si>
  <si>
    <t>Vehicle 3 purchase cost * % training activity (from vehicle fuel use table) * % intervention weight</t>
  </si>
  <si>
    <t>7. Vehicles and transport - vehicle 4</t>
  </si>
  <si>
    <t>Vehicle 4 purchase cost * % training activity (from vehicle fuel use table) * % intervention weight</t>
  </si>
  <si>
    <t>7. Vehicles and transport - vehicle 5</t>
  </si>
  <si>
    <t>Vehicle 5 purchase cost * % training activity (from vehicle fuel use table) * % intervention weight</t>
  </si>
  <si>
    <t>7. Vehicles and transport - vehicle 6</t>
  </si>
  <si>
    <t>Vehicle 6 purchase cost * % training activity (from vehicle fuel use table) * % intervention weight</t>
  </si>
  <si>
    <t>7. Vehicles and transport - vehicle 7</t>
  </si>
  <si>
    <t>Vehicle 7 purchase cost * % training activity (from vehicle fuel use table) * % intervention weight</t>
  </si>
  <si>
    <t>7. Vehicles and transport - vehicle 8</t>
  </si>
  <si>
    <t>Vehicle 8 purchase cost * % training activity (from vehicle fuel use table) * % intervention weight</t>
  </si>
  <si>
    <t>7. Vehicles and transport - vehicle 9</t>
  </si>
  <si>
    <t>Vehicle 9 purchase cost * % training activity (from vehicle fuel use table) * % intervention weight</t>
  </si>
  <si>
    <t>7. Vehicles and transport - vehicle 10</t>
  </si>
  <si>
    <t>Vehicle 10 purchase cost * % training activity (from vehicle fuel use table) * % intervention weight</t>
  </si>
  <si>
    <t>Vehicle 1 maintenance cost * % training activity (from vehicle use table) * % intervention weight</t>
  </si>
  <si>
    <t>MOH/Facility is the default funding source. Need to double check the funding sources here</t>
  </si>
  <si>
    <t>Vehicle 2 maintenance cost * % training activity (from vehicle use table) * % intervention weight</t>
  </si>
  <si>
    <t>Vehicle 3 maintenance cost * % training activity (from vehicle use table) * % intervention weight</t>
  </si>
  <si>
    <t>Vehicle 4 maintenance cost * % training activity (from vehicle use table) * % intervention weight</t>
  </si>
  <si>
    <t>Vehicle 5 maintenance cost * % training activity (from vehicle use table) * % intervention weight</t>
  </si>
  <si>
    <t>Vehicle 6 maintenance cost * % training activity (from vehicle use table) * % intervention weight</t>
  </si>
  <si>
    <t>Vehicle 7 maintenance cost * % training activity (from vehicle use table) * % intervention weight</t>
  </si>
  <si>
    <t>Vehicle 8 maintenance cost * % training activity (from vehicle use table) * % intervention weight</t>
  </si>
  <si>
    <t>Vehicle 9 maintenance cost * % training activity (from vehicle use table) * % intervention weight</t>
  </si>
  <si>
    <t>Vehicle 10 maintenance cost * % training activity (from vehicle use table) * % intervention weight</t>
  </si>
  <si>
    <t>Vehicle 1 rent cost * % training activity (from vehicle use table) * % intervention weight</t>
  </si>
  <si>
    <t>Vehicle 2 rent cost * % training activity (from vehicle use table) * % intervention weight</t>
  </si>
  <si>
    <t>Vehicle 3 rent cost * % training activity (from vehicle use table) * % intervention weight</t>
  </si>
  <si>
    <t>Vehicle 4 rent cost * % training activity (from vehicle use table) * % intervention weight</t>
  </si>
  <si>
    <t>Vehicle 5 rent cost * % training activity (from vehicle use table) * % intervention weight</t>
  </si>
  <si>
    <t>Vehicle 6 rent cost * % training activity (from vehicle use table) * % intervention weight</t>
  </si>
  <si>
    <t>Vehicle 7 rent cost * % training activity (from vehicle use table) * % intervention weight</t>
  </si>
  <si>
    <t>Vehicle 8 rent cost * % training activity (from vehicle use table) * % intervention weight</t>
  </si>
  <si>
    <t>Vehicle 9 rent cost * % training activity (from vehicle use table) * % intervention weight</t>
  </si>
  <si>
    <t>Vehicle 10 rent cost * % training activity (from vehicle use table) * % intervention weight</t>
  </si>
  <si>
    <t>Vehicle 1 fuel cost * % training activity (from vehicle use table) * % intervention weight</t>
  </si>
  <si>
    <t>Vehicle 2 fuel cost * % training activity (from vehicle use table) * % intervention weight</t>
  </si>
  <si>
    <t>Vehicle 3 fuel cost * % training activity (from vehicle use table) * % intervention weight</t>
  </si>
  <si>
    <t>Vehicle 4 fuel cost * % training activity (from vehicle use table) * % intervention weight</t>
  </si>
  <si>
    <t>Vehicle 5 fuel cost * % training activity (from vehicle use table) * % intervention weight</t>
  </si>
  <si>
    <t>Vehicle 6 fuel cost * % training activity (from vehicle use table) * % intervention weight</t>
  </si>
  <si>
    <t>Vehicle 7 fuel cost * % training activity (from vehicle use table) * % intervention weight</t>
  </si>
  <si>
    <t>Vehicle 8 fuel cost * % training activity (from vehicle use table) * % intervention weight</t>
  </si>
  <si>
    <t>Vehicle 9 fuel cost * % training activity (from vehicle use table) * % intervention weight</t>
  </si>
  <si>
    <t>Vehicle 10 fuel cost * % training activity (from vehicle use table) * % intervention weight</t>
  </si>
  <si>
    <t>7. Vehicles and transport - shared vehicle 1</t>
  </si>
  <si>
    <t>([-PMT(Vehicle 1 discount rate, useful life, replacement price) * (number of training events / number of days in the year)]) * intervention weight</t>
  </si>
  <si>
    <t>7. Vehicles and transport - shared vehicle 2</t>
  </si>
  <si>
    <t>([-PMT(Vehicle 2 discount rate, useful life, replacement price) * (number of training events / number of days in the year)]) * intervention weight</t>
  </si>
  <si>
    <t>7. Vehicles and transport - shared vehicle 3</t>
  </si>
  <si>
    <t>([-PMT(Vehicle 3 discount rate, useful life, replacement price) * (number of training events / number of days in the year)]) * intervention weight</t>
  </si>
  <si>
    <t>7. Vehicles and transport - shared vehicle 4</t>
  </si>
  <si>
    <t>([-PMT(Vehicle 4 discount rate, useful life, replacement price) * (number of training events / number of days in the year)]) * intervention weight</t>
  </si>
  <si>
    <t>7. Vehicles and transport - shared vehicle 5</t>
  </si>
  <si>
    <t>([-PMT(Vehicle 5 discount rate, useful life, replacement price) * (number of training events / number of days in the year)]) * intervention weight</t>
  </si>
  <si>
    <t>7. Vehicles and transport - shared vehicle 6</t>
  </si>
  <si>
    <t>([-PMT(Vehicle 6 discount rate, useful life, replacement price) * (number of training events / number of days in the year)]) * intervention weight</t>
  </si>
  <si>
    <t>7. Vehicles and transport - shared vehicle 7</t>
  </si>
  <si>
    <t>([-PMT(Vehicle 7 discount rate, useful life, replacement price) * (number of training events / number of days in the year)]) * intervention weight</t>
  </si>
  <si>
    <t>7. Vehicles and transport - shared vehicle 8</t>
  </si>
  <si>
    <t>([-PMT(Vehicle 8 discount rate, useful life, replacement price) * (number of training events / number of days in the year)]) * intervention weight</t>
  </si>
  <si>
    <t>7. Vehicles and transport - shared vehicle 9</t>
  </si>
  <si>
    <t>([-PMT(Vehicle 9 discount rate, useful life, replacement price) * (number of training events / number of days in the year)]) * intervention weight</t>
  </si>
  <si>
    <t>7. Vehicles and transport - shared vehicle 10</t>
  </si>
  <si>
    <t>([-PMT(Vehicle 10 discount rate, useful life, replacement price) * (number of training events / number of days in the year)]) * intervention weight</t>
  </si>
  <si>
    <t>7. Vehicles and transport - public transport</t>
  </si>
  <si>
    <t>Total public expenses transport for training * intervention share</t>
  </si>
  <si>
    <t>Participation to campaign * training activity allocation assumption * intervention share</t>
  </si>
  <si>
    <t>9. Per diems and other expenses</t>
  </si>
  <si>
    <t>Total per diem for training activity * intervention share</t>
  </si>
  <si>
    <t>Total communication cost for the majority activity * intervention share</t>
  </si>
  <si>
    <t>IEC costs for social mobilization</t>
  </si>
  <si>
    <t>Other expenses - need to manually enter cost activity and cost item</t>
  </si>
  <si>
    <t>Cost for paid labor for waste collection by MOH/third party * intervention share</t>
  </si>
  <si>
    <t>Fuel cost for the burn pit * intervention share</t>
  </si>
  <si>
    <t>Average cost per use during non campaign month * equivalent regular use during campaign period * intervention share</t>
  </si>
  <si>
    <t>Average cost per use during non campaign month * additional use of incinerator during campaign period * intervention share</t>
  </si>
  <si>
    <t>([-PMT(discount rate, useful life, replacement price) * (campaign duration days / number of days in the year)]) * intervention weight</t>
  </si>
  <si>
    <t>(Grid electricity cost per day * campaign duration days) * intervention share</t>
  </si>
  <si>
    <t>8. Equipment and supplies - generator 1</t>
  </si>
  <si>
    <t>8. Equipment and supplies - generator 2</t>
  </si>
  <si>
    <t>8. Equipment and supplies - generator 3</t>
  </si>
  <si>
    <t>Generator 1 purchase cost * % intervention weight</t>
  </si>
  <si>
    <t>MOH/Facility is the default funding source for generators. Need to double manually change this if the generator was financed by donors/partners</t>
  </si>
  <si>
    <t>Generator 1 rental cost * % intervention weight</t>
  </si>
  <si>
    <t>([-PMT(Generator 1 discount rate, useful life, replacement price) * (number of hours generator used / number of hours in the year)]) * intervention weight</t>
  </si>
  <si>
    <t>8. Equipment and supplies - cold chain maintenance</t>
  </si>
  <si>
    <t>Total cold chain maintenance cost * % intervention weight</t>
  </si>
  <si>
    <t>8. Equipment and supplies - purchased cold chain equipment</t>
  </si>
  <si>
    <t>Cold room = purchase cost * % capacity * cold chain space weight</t>
  </si>
  <si>
    <t>Assumes that the total cost accounts for the quantity already</t>
  </si>
  <si>
    <t>8. Equipment and supplies - rented cold chain equipment</t>
  </si>
  <si>
    <t>Cold room = rental cost * % capacity used * cold chain space weight</t>
  </si>
  <si>
    <t>Assumes that the total cost accounts for the quantity already. MOH/Facility is the default for funding source</t>
  </si>
  <si>
    <t>8. Equipment and supplies - already owned/donated/borrowed cold chain equipment</t>
  </si>
  <si>
    <r>
      <t xml:space="preserve">([-PMT(Cold room discount rate, useful life, replacement price) * (campaign duration / number of days in the year) * </t>
    </r>
    <r>
      <rPr>
        <b/>
        <sz val="10"/>
        <color rgb="FFFF0000"/>
        <rFont val="Arial"/>
        <family val="2"/>
      </rPr>
      <t>Total quantity</t>
    </r>
    <r>
      <rPr>
        <b/>
        <sz val="10"/>
        <rFont val="Arial"/>
        <family val="2"/>
      </rPr>
      <t>]) * cold chain space weight</t>
    </r>
  </si>
  <si>
    <t>Other cold chain equipment</t>
  </si>
  <si>
    <t>8. Equipment and supplies - stationary</t>
  </si>
  <si>
    <t>Total stationary costs * intervention weight if disaggregated</t>
  </si>
  <si>
    <t xml:space="preserve">8. Equipment and supplies - printing </t>
  </si>
  <si>
    <t>8. Equipment and supplies - purchased office equipment</t>
  </si>
  <si>
    <t>Desktop computer purchase cost * % capacity * intervention weight</t>
  </si>
  <si>
    <t>8. Equipment and supplies - rented office equipment</t>
  </si>
  <si>
    <t>Desktop computer rental cost * % capacity used * intervention weight</t>
  </si>
  <si>
    <t>MOH/Facility is the default funding source for rentals</t>
  </si>
  <si>
    <t>8. Equipment and supplies - already owned/donated/borrowed office equipment</t>
  </si>
  <si>
    <r>
      <t xml:space="preserve">([-PMT(Desktop computer discount rate, useful life, replacement price) * (campaign duration / number of days in the year) * </t>
    </r>
    <r>
      <rPr>
        <b/>
        <sz val="10"/>
        <color rgb="FFFF0000"/>
        <rFont val="Arial"/>
        <family val="2"/>
      </rPr>
      <t>Total quantity</t>
    </r>
    <r>
      <rPr>
        <b/>
        <sz val="10"/>
        <rFont val="Arial"/>
        <family val="2"/>
      </rPr>
      <t>]) * intervention weight</t>
    </r>
  </si>
  <si>
    <t>In-kind contributions 1</t>
  </si>
  <si>
    <t>In-kind contributions 2</t>
  </si>
  <si>
    <t>In-kind contributions 3</t>
  </si>
  <si>
    <t>In-kind contributions 4</t>
  </si>
  <si>
    <t>In-kind contributions 5</t>
  </si>
  <si>
    <t>Salary grade level (GL)</t>
  </si>
  <si>
    <t>#</t>
  </si>
  <si>
    <t>ID</t>
  </si>
  <si>
    <t>Question #</t>
  </si>
  <si>
    <t>Question text</t>
  </si>
  <si>
    <t>Answer</t>
  </si>
  <si>
    <t>Any remarks 1</t>
  </si>
  <si>
    <t>MCV1 coverage (ward)</t>
  </si>
  <si>
    <t>Penta3 coverage (ward)</t>
  </si>
  <si>
    <t>First campaign event</t>
  </si>
  <si>
    <t>Last campaign event</t>
  </si>
  <si>
    <t>3.07a</t>
  </si>
  <si>
    <t>3.08a</t>
  </si>
  <si>
    <t>3.08b</t>
  </si>
  <si>
    <t>3.10a</t>
  </si>
  <si>
    <t>Intervention1</t>
  </si>
  <si>
    <t>3.10b</t>
  </si>
  <si>
    <t>Intervention2</t>
  </si>
  <si>
    <t>3.11a</t>
  </si>
  <si>
    <t>Target pop int1</t>
  </si>
  <si>
    <t>3.11b</t>
  </si>
  <si>
    <t>Target pop int2</t>
  </si>
  <si>
    <t>Any remarks 2</t>
  </si>
  <si>
    <t>4.02-1</t>
  </si>
  <si>
    <t>Cadre - staff 1</t>
  </si>
  <si>
    <t>4.02-2</t>
  </si>
  <si>
    <t>Cadre - staff 2</t>
  </si>
  <si>
    <t>4.02-3</t>
  </si>
  <si>
    <t>Cadre - staff 3</t>
  </si>
  <si>
    <t>4.02-4</t>
  </si>
  <si>
    <t>Cadre - staff 4</t>
  </si>
  <si>
    <t>4.02-5</t>
  </si>
  <si>
    <t>Cadre - staff 5</t>
  </si>
  <si>
    <t>4.02-6</t>
  </si>
  <si>
    <t>Cadre - staff 6</t>
  </si>
  <si>
    <t>4.02-7</t>
  </si>
  <si>
    <t>Cadre - staff 7</t>
  </si>
  <si>
    <t>4.02-8</t>
  </si>
  <si>
    <t>Cadre - staff 8</t>
  </si>
  <si>
    <t>4.02-9</t>
  </si>
  <si>
    <t>Cadre - staff 9</t>
  </si>
  <si>
    <t>4.02-10</t>
  </si>
  <si>
    <t>Cadre - staff 10</t>
  </si>
  <si>
    <t>4.02-11</t>
  </si>
  <si>
    <t>Cadre - staff 11</t>
  </si>
  <si>
    <t>4.02-12</t>
  </si>
  <si>
    <t>Cadre - staff 12</t>
  </si>
  <si>
    <t>4.02-13</t>
  </si>
  <si>
    <t>Cadre - staff 13</t>
  </si>
  <si>
    <t>4.02-14</t>
  </si>
  <si>
    <t>Cadre - staff 14</t>
  </si>
  <si>
    <t>4.02-15</t>
  </si>
  <si>
    <t>Cadre - staff 15</t>
  </si>
  <si>
    <t>4.02-16</t>
  </si>
  <si>
    <t>Cadre - staff 16</t>
  </si>
  <si>
    <t>4.02-17</t>
  </si>
  <si>
    <t>Cadre - staff 17</t>
  </si>
  <si>
    <t>4.02-18</t>
  </si>
  <si>
    <t>Cadre - staff 18</t>
  </si>
  <si>
    <t>4.02-19</t>
  </si>
  <si>
    <t>Cadre - staff 19</t>
  </si>
  <si>
    <t>4.02-20</t>
  </si>
  <si>
    <t>Cadre - staff 20</t>
  </si>
  <si>
    <t>4.02-21</t>
  </si>
  <si>
    <t>Cadre - staff 21</t>
  </si>
  <si>
    <t>4.02-22</t>
  </si>
  <si>
    <t>Cadre - staff 22</t>
  </si>
  <si>
    <t>4.02-23</t>
  </si>
  <si>
    <t>Cadre - staff 23</t>
  </si>
  <si>
    <t>4.02-24</t>
  </si>
  <si>
    <t>Cadre - staff 24</t>
  </si>
  <si>
    <t>4.02-25</t>
  </si>
  <si>
    <t>Cadre - staff 25</t>
  </si>
  <si>
    <t>4.03-1</t>
  </si>
  <si>
    <t>Salary source - staff 1</t>
  </si>
  <si>
    <t>4.03-2</t>
  </si>
  <si>
    <t>Salary source - staff 2</t>
  </si>
  <si>
    <t>4.03-3</t>
  </si>
  <si>
    <t>Salary source - staff 3</t>
  </si>
  <si>
    <t>4.03-4</t>
  </si>
  <si>
    <t>Salary source - staff 4</t>
  </si>
  <si>
    <t>4.03-5</t>
  </si>
  <si>
    <t>Salary source - staff 5</t>
  </si>
  <si>
    <t>4.03-6</t>
  </si>
  <si>
    <t>Salary source - staff 6</t>
  </si>
  <si>
    <t>4.03-7</t>
  </si>
  <si>
    <t>Salary source - staff 7</t>
  </si>
  <si>
    <t>4.03-8</t>
  </si>
  <si>
    <t>Salary source - staff 8</t>
  </si>
  <si>
    <t>4.03-9</t>
  </si>
  <si>
    <t>Salary source - staff 9</t>
  </si>
  <si>
    <t>4.03-10</t>
  </si>
  <si>
    <t>Salary source - staff 10</t>
  </si>
  <si>
    <t>4.03-11</t>
  </si>
  <si>
    <t>Salary source - staff 11</t>
  </si>
  <si>
    <t>4.03-12</t>
  </si>
  <si>
    <t>Salary source - staff 12</t>
  </si>
  <si>
    <t>4.03-13</t>
  </si>
  <si>
    <t>Salary source - staff 13</t>
  </si>
  <si>
    <t>4.03-14</t>
  </si>
  <si>
    <t>Salary source - staff 14</t>
  </si>
  <si>
    <t>4.03-15</t>
  </si>
  <si>
    <t>Salary source - staff 15</t>
  </si>
  <si>
    <t>4.03-16</t>
  </si>
  <si>
    <t>Salary source - staff 16</t>
  </si>
  <si>
    <t>4.03-17</t>
  </si>
  <si>
    <t>Salary source - staff 17</t>
  </si>
  <si>
    <t>4.03-18</t>
  </si>
  <si>
    <t>Salary source - staff 18</t>
  </si>
  <si>
    <t>4.03-19</t>
  </si>
  <si>
    <t>Salary source - staff 19</t>
  </si>
  <si>
    <t>4.03-20</t>
  </si>
  <si>
    <t>Salary source - staff 20</t>
  </si>
  <si>
    <t>4.03-21</t>
  </si>
  <si>
    <t>Salary source - staff 21</t>
  </si>
  <si>
    <t>4.03-22</t>
  </si>
  <si>
    <t>Salary source - staff 22</t>
  </si>
  <si>
    <t>4.03-23</t>
  </si>
  <si>
    <t>Salary source - staff 23</t>
  </si>
  <si>
    <t>4.03-24</t>
  </si>
  <si>
    <t>Salary source - staff 24</t>
  </si>
  <si>
    <t>4.03-25</t>
  </si>
  <si>
    <t>Salary source - staff 25</t>
  </si>
  <si>
    <t>Grade or equivalent - staff 1</t>
  </si>
  <si>
    <t>Grade or equivalent - staff 2</t>
  </si>
  <si>
    <t>Grade or equivalent - staff 3</t>
  </si>
  <si>
    <t>Grade or equivalent - staff 4</t>
  </si>
  <si>
    <t>Grade or equivalent - staff 5</t>
  </si>
  <si>
    <t>Grade or equivalent - staff 6</t>
  </si>
  <si>
    <t>Grade or equivalent - staff 7</t>
  </si>
  <si>
    <t>Grade or equivalent - staff 8</t>
  </si>
  <si>
    <t>Grade or equivalent - staff 9</t>
  </si>
  <si>
    <t>Grade or equivalent - staff 10</t>
  </si>
  <si>
    <t>Grade or equivalent - staff 11</t>
  </si>
  <si>
    <t>Grade or equivalent - staff 12</t>
  </si>
  <si>
    <t>Grade or equivalent - staff 13</t>
  </si>
  <si>
    <t>Grade or equivalent - staff 14</t>
  </si>
  <si>
    <t>Grade or equivalent - staff 15</t>
  </si>
  <si>
    <t>Grade or equivalent - staff 16</t>
  </si>
  <si>
    <t>Grade or equivalent - staff 17</t>
  </si>
  <si>
    <t>Grade or equivalent - staff 18</t>
  </si>
  <si>
    <t>Grade or equivalent - staff 19</t>
  </si>
  <si>
    <t>Grade or equivalent - staff 20</t>
  </si>
  <si>
    <t>Grade or equivalent - staff 21</t>
  </si>
  <si>
    <t>Grade or equivalent - staff 22</t>
  </si>
  <si>
    <t>Grade or equivalent - staff 23</t>
  </si>
  <si>
    <t>Grade or equivalent - staff 24</t>
  </si>
  <si>
    <t>Grade or equivalent - staff 25</t>
  </si>
  <si>
    <t>4.06-1</t>
  </si>
  <si>
    <t>Donor/partner salary source - staff 1</t>
  </si>
  <si>
    <t>4.06-2</t>
  </si>
  <si>
    <t>Donor/partner salary source - staff 2</t>
  </si>
  <si>
    <t>4.06-3</t>
  </si>
  <si>
    <t>Donor/partner salary source - staff 3</t>
  </si>
  <si>
    <t>4.06-4</t>
  </si>
  <si>
    <t>Donor/partner salary source - staff 4</t>
  </si>
  <si>
    <t>4.06-5</t>
  </si>
  <si>
    <t>Donor/partner salary source - staff 5</t>
  </si>
  <si>
    <t>4.06-6</t>
  </si>
  <si>
    <t>Donor/partner salary source - staff 6</t>
  </si>
  <si>
    <t>4.06-7</t>
  </si>
  <si>
    <t>Donor/partner salary source - staff 7</t>
  </si>
  <si>
    <t>4.06-8</t>
  </si>
  <si>
    <t>Donor/partner salary source - staff 8</t>
  </si>
  <si>
    <t>4.06-9</t>
  </si>
  <si>
    <t>Donor/partner salary source - staff 9</t>
  </si>
  <si>
    <t>4.06-10</t>
  </si>
  <si>
    <t>Donor/partner salary source - staff 10</t>
  </si>
  <si>
    <t>4.06-11</t>
  </si>
  <si>
    <t>Donor/partner salary source - staff 11</t>
  </si>
  <si>
    <t>4.06-12</t>
  </si>
  <si>
    <t>Donor/partner salary source - staff 12</t>
  </si>
  <si>
    <t>4.06-13</t>
  </si>
  <si>
    <t>Donor/partner salary source - staff 13</t>
  </si>
  <si>
    <t>4.06-14</t>
  </si>
  <si>
    <t>Donor/partner salary source - staff 14</t>
  </si>
  <si>
    <t>4.06-15</t>
  </si>
  <si>
    <t>Donor/partner salary source - staff 15</t>
  </si>
  <si>
    <t>4.06-16</t>
  </si>
  <si>
    <t>Donor/partner salary source - staff 16</t>
  </si>
  <si>
    <t>4.06-17</t>
  </si>
  <si>
    <t>Donor/partner salary source - staff 17</t>
  </si>
  <si>
    <t>4.06-18</t>
  </si>
  <si>
    <t>Donor/partner salary source - staff 18</t>
  </si>
  <si>
    <t>4.06-19</t>
  </si>
  <si>
    <t>Donor/partner salary source - staff 19</t>
  </si>
  <si>
    <t>4.06-20</t>
  </si>
  <si>
    <t>Donor/partner salary source - staff 20</t>
  </si>
  <si>
    <t>4.06-21</t>
  </si>
  <si>
    <t>Donor/partner salary source - staff 21</t>
  </si>
  <si>
    <t>4.06-22</t>
  </si>
  <si>
    <t>Donor/partner salary source - staff 22</t>
  </si>
  <si>
    <t>4.06-23</t>
  </si>
  <si>
    <t>Donor/partner salary source - staff 23</t>
  </si>
  <si>
    <t>4.06-24</t>
  </si>
  <si>
    <t>Donor/partner salary source - staff 24</t>
  </si>
  <si>
    <t>4.06-25</t>
  </si>
  <si>
    <t>Donor/partner salary source - staff 25</t>
  </si>
  <si>
    <t>Any remarks 4</t>
  </si>
  <si>
    <t>5.01-E1</t>
  </si>
  <si>
    <t>Type of event - event 1</t>
  </si>
  <si>
    <t>5.01-E2</t>
  </si>
  <si>
    <t>Type of event - event 2</t>
  </si>
  <si>
    <t>5.01-E3</t>
  </si>
  <si>
    <t>Type of event - event 3</t>
  </si>
  <si>
    <t>5.01-E4</t>
  </si>
  <si>
    <t>Type of event - event 4</t>
  </si>
  <si>
    <t>5.01-E5</t>
  </si>
  <si>
    <t>Type of event - event 5</t>
  </si>
  <si>
    <t>5.01-E6</t>
  </si>
  <si>
    <t>Type of event - event 6</t>
  </si>
  <si>
    <t>5.01-E7</t>
  </si>
  <si>
    <t>Type of event - event 7</t>
  </si>
  <si>
    <t>5.01-E8</t>
  </si>
  <si>
    <t>Type of event - event 8</t>
  </si>
  <si>
    <t>5.01-E9</t>
  </si>
  <si>
    <t>Type of event - event 9</t>
  </si>
  <si>
    <t>5.01-E10</t>
  </si>
  <si>
    <t>Type of event - event 10</t>
  </si>
  <si>
    <t>5.02-E1</t>
  </si>
  <si>
    <t>Time of event - event 1</t>
  </si>
  <si>
    <t>5.02-E2</t>
  </si>
  <si>
    <t>Time of event - event 2</t>
  </si>
  <si>
    <t>5.02-E3</t>
  </si>
  <si>
    <t>Time of event - event 3</t>
  </si>
  <si>
    <t>5.02-E4</t>
  </si>
  <si>
    <t>Time of event - event 4</t>
  </si>
  <si>
    <t>5.02-E5</t>
  </si>
  <si>
    <t>Time of event - event 5</t>
  </si>
  <si>
    <t>5.02-E6</t>
  </si>
  <si>
    <t>Time of event - event 6</t>
  </si>
  <si>
    <t>5.02-E7</t>
  </si>
  <si>
    <t>Time of event - event 7</t>
  </si>
  <si>
    <t>5.02-E8</t>
  </si>
  <si>
    <t>Time of event - event 8</t>
  </si>
  <si>
    <t>5.02-E9</t>
  </si>
  <si>
    <t>Time of event - event 9</t>
  </si>
  <si>
    <t>5.02-E10</t>
  </si>
  <si>
    <t>Time of event - event 10</t>
  </si>
  <si>
    <t>5.03-E1</t>
  </si>
  <si>
    <t>Recurring event - event 1</t>
  </si>
  <si>
    <t>5.03-E2</t>
  </si>
  <si>
    <t>Recurring event - event 2</t>
  </si>
  <si>
    <t>5.03-E3</t>
  </si>
  <si>
    <t>Recurring event - event 3</t>
  </si>
  <si>
    <t>5.03-E4</t>
  </si>
  <si>
    <t>Recurring event - event 4</t>
  </si>
  <si>
    <t>5.03-E5</t>
  </si>
  <si>
    <t>Recurring event - event 5</t>
  </si>
  <si>
    <t>5.03-E6</t>
  </si>
  <si>
    <t>Recurring event - event 6</t>
  </si>
  <si>
    <t>5.03-E7</t>
  </si>
  <si>
    <t>Recurring event - event 7</t>
  </si>
  <si>
    <t>5.03-E8</t>
  </si>
  <si>
    <t>Recurring event - event 8</t>
  </si>
  <si>
    <t>5.03-E9</t>
  </si>
  <si>
    <t>Recurring event - event 9</t>
  </si>
  <si>
    <t>5.03-E10</t>
  </si>
  <si>
    <t>Recurring event - event 10</t>
  </si>
  <si>
    <t>5.03a-E1</t>
  </si>
  <si>
    <t>Number occurence - event 1</t>
  </si>
  <si>
    <t>5.03a-E2</t>
  </si>
  <si>
    <t>Number occurence - event 2</t>
  </si>
  <si>
    <t>5.03a-E3</t>
  </si>
  <si>
    <t>Number occurence - event 3</t>
  </si>
  <si>
    <t>5.03a-E4</t>
  </si>
  <si>
    <t>Number occurence - event 4</t>
  </si>
  <si>
    <t>5.03a-E5</t>
  </si>
  <si>
    <t>Number occurence - event 5</t>
  </si>
  <si>
    <t>5.03a-E6</t>
  </si>
  <si>
    <t>Number occurence - event 6</t>
  </si>
  <si>
    <t>5.03a-E7</t>
  </si>
  <si>
    <t>Number occurence - event 7</t>
  </si>
  <si>
    <t>5.03a-E8</t>
  </si>
  <si>
    <t>Number occurence - event 8</t>
  </si>
  <si>
    <t>5.03a-E9</t>
  </si>
  <si>
    <t>Number occurence - event 9</t>
  </si>
  <si>
    <t>5.03a-E10</t>
  </si>
  <si>
    <t>Number occurence - event 10</t>
  </si>
  <si>
    <t>5.04-E1</t>
  </si>
  <si>
    <t>Duration - event 1</t>
  </si>
  <si>
    <t>5.04-E2</t>
  </si>
  <si>
    <t>Duration - event 2</t>
  </si>
  <si>
    <t>5.04-E3</t>
  </si>
  <si>
    <t>Duration - event 3</t>
  </si>
  <si>
    <t>5.04-E4</t>
  </si>
  <si>
    <t>Duration - event 4</t>
  </si>
  <si>
    <t>5.04-E5</t>
  </si>
  <si>
    <t>Duration - event 5</t>
  </si>
  <si>
    <t>5.04-E6</t>
  </si>
  <si>
    <t>Duration - event 6</t>
  </si>
  <si>
    <t>5.04-E7</t>
  </si>
  <si>
    <t>Duration - event 7</t>
  </si>
  <si>
    <t>5.04-E8</t>
  </si>
  <si>
    <t>Duration - event 8</t>
  </si>
  <si>
    <t>5.04-E9</t>
  </si>
  <si>
    <t>Duration - event 9</t>
  </si>
  <si>
    <t>5.04-E10</t>
  </si>
  <si>
    <t>Duration - event 10</t>
  </si>
  <si>
    <t>5.05-E1</t>
  </si>
  <si>
    <t>Venue/refreshments - event 1</t>
  </si>
  <si>
    <t>5.05-E2</t>
  </si>
  <si>
    <t>Venue/refreshments - event 2</t>
  </si>
  <si>
    <t>5.05-E3</t>
  </si>
  <si>
    <t>Venue/refreshments - event 3</t>
  </si>
  <si>
    <t>5.05-E4</t>
  </si>
  <si>
    <t>Venue/refreshments - event 4</t>
  </si>
  <si>
    <t>5.05-E5</t>
  </si>
  <si>
    <t>Venue/refreshments - event 5</t>
  </si>
  <si>
    <t>5.05-E6</t>
  </si>
  <si>
    <t>Venue/refreshments - event 6</t>
  </si>
  <si>
    <t>5.05-E7</t>
  </si>
  <si>
    <t>Venue/refreshments - event 7</t>
  </si>
  <si>
    <t>5.05-E8</t>
  </si>
  <si>
    <t>Venue/refreshments - event 8</t>
  </si>
  <si>
    <t>5.05-E9</t>
  </si>
  <si>
    <t>Venue/refreshments - event 9</t>
  </si>
  <si>
    <t>5.05-E10</t>
  </si>
  <si>
    <t>Venue/refreshments - event 10</t>
  </si>
  <si>
    <t>5.05a-E1</t>
  </si>
  <si>
    <t>Venue/refreshments (cost) - event 1</t>
  </si>
  <si>
    <t>5.05a-E2</t>
  </si>
  <si>
    <t>Venue/refreshments (cost) - event 2</t>
  </si>
  <si>
    <t>5.05a-E3</t>
  </si>
  <si>
    <t>Venue/refreshments (cost) - event 3</t>
  </si>
  <si>
    <t>5.05a-E4</t>
  </si>
  <si>
    <t>Venue/refreshments (cost) - event 4</t>
  </si>
  <si>
    <t>5.05a-E5</t>
  </si>
  <si>
    <t>Venue/refreshments (cost) - event 5</t>
  </si>
  <si>
    <t>5.05a-E6</t>
  </si>
  <si>
    <t>Venue/refreshments (cost) - event 6</t>
  </si>
  <si>
    <t>5.05a-E7</t>
  </si>
  <si>
    <t>Venue/refreshments (cost) - event 7</t>
  </si>
  <si>
    <t>5.05a-E8</t>
  </si>
  <si>
    <t>Venue/refreshments (cost) - event 8</t>
  </si>
  <si>
    <t>5.05a-E9</t>
  </si>
  <si>
    <t>Venue/refreshments (cost) - event 9</t>
  </si>
  <si>
    <t>5.05a-E10</t>
  </si>
  <si>
    <t>Venue/refreshments (cost) - event 10</t>
  </si>
  <si>
    <t>5.06-E1</t>
  </si>
  <si>
    <t>Printing - event 1</t>
  </si>
  <si>
    <t>5.06-E2</t>
  </si>
  <si>
    <t>Printing - event 2</t>
  </si>
  <si>
    <t>5.06-E3</t>
  </si>
  <si>
    <t>Printing - event 3</t>
  </si>
  <si>
    <t>5.06-E4</t>
  </si>
  <si>
    <t>Printing - event 4</t>
  </si>
  <si>
    <t>5.06-E5</t>
  </si>
  <si>
    <t>Printing - event 5</t>
  </si>
  <si>
    <t>5.06-E6</t>
  </si>
  <si>
    <t>Printing - event 6</t>
  </si>
  <si>
    <t>5.06-E7</t>
  </si>
  <si>
    <t>Printing - event 7</t>
  </si>
  <si>
    <t>5.06-E8</t>
  </si>
  <si>
    <t>Printing - event 8</t>
  </si>
  <si>
    <t>5.06-E9</t>
  </si>
  <si>
    <t>Printing - event 9</t>
  </si>
  <si>
    <t>5.06-E10</t>
  </si>
  <si>
    <t>Printing - event 10</t>
  </si>
  <si>
    <t>5.06a-E1</t>
  </si>
  <si>
    <t>Printing (cost) - event 1</t>
  </si>
  <si>
    <t>5.06a-E2</t>
  </si>
  <si>
    <t>Printing (cost) - event 2</t>
  </si>
  <si>
    <t>5.06a-E3</t>
  </si>
  <si>
    <t>Printing (cost) - event 3</t>
  </si>
  <si>
    <t>5.06a-E4</t>
  </si>
  <si>
    <t>Printing (cost) - event 4</t>
  </si>
  <si>
    <t>5.06a-E5</t>
  </si>
  <si>
    <t>Printing (cost) - event 5</t>
  </si>
  <si>
    <t>5.06a-E6</t>
  </si>
  <si>
    <t>Printing (cost) - event 6</t>
  </si>
  <si>
    <t>5.06a-E7</t>
  </si>
  <si>
    <t>Printing (cost) - event 7</t>
  </si>
  <si>
    <t>5.06a-E8</t>
  </si>
  <si>
    <t>Printing (cost) - event 8</t>
  </si>
  <si>
    <t>5.06a-E9</t>
  </si>
  <si>
    <t>Printing (cost) - event 9</t>
  </si>
  <si>
    <t>5.06a-E10</t>
  </si>
  <si>
    <t>Printing (cost) - event 10</t>
  </si>
  <si>
    <t>5.07-E1</t>
  </si>
  <si>
    <t>Other - event 1</t>
  </si>
  <si>
    <t>5.07-E2</t>
  </si>
  <si>
    <t>Other - event 2</t>
  </si>
  <si>
    <t>5.07-E3</t>
  </si>
  <si>
    <t>Other - event 3</t>
  </si>
  <si>
    <t>5.07-E4</t>
  </si>
  <si>
    <t>Other - event 4</t>
  </si>
  <si>
    <t>5.07-E5</t>
  </si>
  <si>
    <t>Other - event 5</t>
  </si>
  <si>
    <t>5.07-E6</t>
  </si>
  <si>
    <t>Other - event 6</t>
  </si>
  <si>
    <t>5.07-E7</t>
  </si>
  <si>
    <t>Other - event 7</t>
  </si>
  <si>
    <t>5.07-E8</t>
  </si>
  <si>
    <t>Other - event 8</t>
  </si>
  <si>
    <t>5.07-E9</t>
  </si>
  <si>
    <t>Other - event 9</t>
  </si>
  <si>
    <t>5.07-E10</t>
  </si>
  <si>
    <t>Other - event 10</t>
  </si>
  <si>
    <t>5.07a-E1</t>
  </si>
  <si>
    <t>Other (cost) - event 1</t>
  </si>
  <si>
    <t>5.07a-E2</t>
  </si>
  <si>
    <t>Other (cost) - event 2</t>
  </si>
  <si>
    <t>5.07a-E3</t>
  </si>
  <si>
    <t>Other (cost) - event 3</t>
  </si>
  <si>
    <t>5.07a-E4</t>
  </si>
  <si>
    <t>Other (cost) - event 4</t>
  </si>
  <si>
    <t>5.07a-E5</t>
  </si>
  <si>
    <t>Other (cost) - event 5</t>
  </si>
  <si>
    <t>5.07a-E6</t>
  </si>
  <si>
    <t>Other (cost) - event 6</t>
  </si>
  <si>
    <t>5.07a-E7</t>
  </si>
  <si>
    <t>Other (cost) - event 7</t>
  </si>
  <si>
    <t>5.07a-E8</t>
  </si>
  <si>
    <t>Other (cost) - event 8</t>
  </si>
  <si>
    <t>5.07a-E9</t>
  </si>
  <si>
    <t>Other (cost) - event 9</t>
  </si>
  <si>
    <t>5.07a-E10</t>
  </si>
  <si>
    <t>Other (cost) - event 10</t>
  </si>
  <si>
    <t>5.08a-E1</t>
  </si>
  <si>
    <t>Staff presence - Staff 1 - E1</t>
  </si>
  <si>
    <t>5.08a-E2</t>
  </si>
  <si>
    <t>Staff presence - Staff 1 - E2</t>
  </si>
  <si>
    <t>5.08a-E3</t>
  </si>
  <si>
    <t>Staff presence - Staff 1 - E3</t>
  </si>
  <si>
    <t>5.08a-E4</t>
  </si>
  <si>
    <t>Staff presence - Staff 1 - E4</t>
  </si>
  <si>
    <t>5.08a-E5</t>
  </si>
  <si>
    <t>Staff presence - Staff 1 - E5</t>
  </si>
  <si>
    <t>5.08a-E6</t>
  </si>
  <si>
    <t>Staff presence - Staff 1 - E6</t>
  </si>
  <si>
    <t>5.08a-E7</t>
  </si>
  <si>
    <t>Staff presence - Staff 1 - E7</t>
  </si>
  <si>
    <t>5.08a-E8</t>
  </si>
  <si>
    <t>Staff presence - Staff 1 - E8</t>
  </si>
  <si>
    <t>5.08a-E9</t>
  </si>
  <si>
    <t>Staff presence - Staff 1 - E9</t>
  </si>
  <si>
    <t>5.08a-E10</t>
  </si>
  <si>
    <t>Staff presence - Staff 1 - E10</t>
  </si>
  <si>
    <t>5.08b-E1</t>
  </si>
  <si>
    <t>Staff presence - Staff 2 - E1</t>
  </si>
  <si>
    <t>5.08b-E2</t>
  </si>
  <si>
    <t>Staff presence - Staff 2 - E2</t>
  </si>
  <si>
    <t>5.08b-E3</t>
  </si>
  <si>
    <t>Staff presence - Staff 2 - E3</t>
  </si>
  <si>
    <t>5.08b-E4</t>
  </si>
  <si>
    <t>Staff presence - Staff 2 - E4</t>
  </si>
  <si>
    <t>5.08b-E5</t>
  </si>
  <si>
    <t>Staff presence - Staff 2 - E5</t>
  </si>
  <si>
    <t>5.08b-E6</t>
  </si>
  <si>
    <t>Staff presence - Staff 2 - E6</t>
  </si>
  <si>
    <t>5.08b-E7</t>
  </si>
  <si>
    <t>Staff presence - Staff 2 - E7</t>
  </si>
  <si>
    <t>5.08b-E8</t>
  </si>
  <si>
    <t>Staff presence - Staff 2 - E8</t>
  </si>
  <si>
    <t>5.08b-E9</t>
  </si>
  <si>
    <t>Staff presence - Staff 2 - E9</t>
  </si>
  <si>
    <t>5.08b-E10</t>
  </si>
  <si>
    <t>Staff presence - Staff 2 - E10</t>
  </si>
  <si>
    <t>5.08c-E1</t>
  </si>
  <si>
    <t>Staff presence - Staff 3 - E1</t>
  </si>
  <si>
    <t>5.08c-E2</t>
  </si>
  <si>
    <t>Staff presence - Staff 3 - E2</t>
  </si>
  <si>
    <t>5.08c-E3</t>
  </si>
  <si>
    <t>Staff presence - Staff 3 - E3</t>
  </si>
  <si>
    <t>5.08c-E4</t>
  </si>
  <si>
    <t>Staff presence - Staff 3 - E4</t>
  </si>
  <si>
    <t>5.08c-E5</t>
  </si>
  <si>
    <t>Staff presence - Staff 3 - E5</t>
  </si>
  <si>
    <t>5.08c-E6</t>
  </si>
  <si>
    <t>Staff presence - Staff 3 - E6</t>
  </si>
  <si>
    <t>5.08c-E7</t>
  </si>
  <si>
    <t>Staff presence - Staff 3 - E7</t>
  </si>
  <si>
    <t>5.08c-E8</t>
  </si>
  <si>
    <t>Staff presence - Staff 3 - E8</t>
  </si>
  <si>
    <t>5.08c-E9</t>
  </si>
  <si>
    <t>Staff presence - Staff 3 - E9</t>
  </si>
  <si>
    <t>5.08c-E10</t>
  </si>
  <si>
    <t>Staff presence - Staff 3 - E10</t>
  </si>
  <si>
    <t>5.08d-E1</t>
  </si>
  <si>
    <t>Staff presence - Staff 4 - E1</t>
  </si>
  <si>
    <t>5.08d-E2</t>
  </si>
  <si>
    <t>Staff presence - Staff 4 - E2</t>
  </si>
  <si>
    <t>5.08d-E3</t>
  </si>
  <si>
    <t>Staff presence - Staff 4 - E3</t>
  </si>
  <si>
    <t>5.08d-E4</t>
  </si>
  <si>
    <t>Staff presence - Staff 4 - E4</t>
  </si>
  <si>
    <t>5.08d-E5</t>
  </si>
  <si>
    <t>Staff presence - Staff 4 - E5</t>
  </si>
  <si>
    <t>5.08d-E6</t>
  </si>
  <si>
    <t>Staff presence - Staff 4 - E6</t>
  </si>
  <si>
    <t>5.08d-E7</t>
  </si>
  <si>
    <t>Staff presence - Staff 4 - E7</t>
  </si>
  <si>
    <t>5.08d-E8</t>
  </si>
  <si>
    <t>Staff presence - Staff 4 - E8</t>
  </si>
  <si>
    <t>5.08d-E9</t>
  </si>
  <si>
    <t>Staff presence - Staff 4 - E9</t>
  </si>
  <si>
    <t>5.08d-E10</t>
  </si>
  <si>
    <t>Staff presence - Staff 4 - E10</t>
  </si>
  <si>
    <t>5.08e-E1</t>
  </si>
  <si>
    <t>Staff presence - Staff 5 - E1</t>
  </si>
  <si>
    <t>5.08e-E2</t>
  </si>
  <si>
    <t>Staff presence - Staff 5 - E2</t>
  </si>
  <si>
    <t>5.08e-E3</t>
  </si>
  <si>
    <t>Staff presence - Staff 5 - E3</t>
  </si>
  <si>
    <t>5.08e-E4</t>
  </si>
  <si>
    <t>Staff presence - Staff 5 - E4</t>
  </si>
  <si>
    <t>5.08e-E5</t>
  </si>
  <si>
    <t>Staff presence - Staff 5 - E5</t>
  </si>
  <si>
    <t>5.08e-E6</t>
  </si>
  <si>
    <t>Staff presence - Staff 5 - E6</t>
  </si>
  <si>
    <t>5.08e-E7</t>
  </si>
  <si>
    <t>Staff presence - Staff 5 - E7</t>
  </si>
  <si>
    <t>5.08e-E8</t>
  </si>
  <si>
    <t>Staff presence - Staff 5 - E8</t>
  </si>
  <si>
    <t>5.08e-E9</t>
  </si>
  <si>
    <t>Staff presence - Staff 5 - E9</t>
  </si>
  <si>
    <t>5.08e-E10</t>
  </si>
  <si>
    <t>Staff presence - Staff 5 - E10</t>
  </si>
  <si>
    <t>5.08f-E1</t>
  </si>
  <si>
    <t>Staff presence - Staff 6 - E1</t>
  </si>
  <si>
    <t>5.08f-E2</t>
  </si>
  <si>
    <t>Staff presence - Staff 6 - E2</t>
  </si>
  <si>
    <t>5.08f-E3</t>
  </si>
  <si>
    <t>Staff presence - Staff 6 - E3</t>
  </si>
  <si>
    <t>5.08f-E4</t>
  </si>
  <si>
    <t>Staff presence - Staff 6 - E4</t>
  </si>
  <si>
    <t>5.08f-E5</t>
  </si>
  <si>
    <t>Staff presence - Staff 6 - E5</t>
  </si>
  <si>
    <t>5.08f-E6</t>
  </si>
  <si>
    <t>Staff presence - Staff 6 - E6</t>
  </si>
  <si>
    <t>5.08f-E7</t>
  </si>
  <si>
    <t>Staff presence - Staff 6 - E7</t>
  </si>
  <si>
    <t>5.08f-E8</t>
  </si>
  <si>
    <t>Staff presence - Staff 6 - E8</t>
  </si>
  <si>
    <t>5.08f-E9</t>
  </si>
  <si>
    <t>Staff presence - Staff 6 - E9</t>
  </si>
  <si>
    <t>5.08f-E10</t>
  </si>
  <si>
    <t>Staff presence - Staff 6 - E10</t>
  </si>
  <si>
    <t>5.08g-E1</t>
  </si>
  <si>
    <t>Staff presence - Staff 7 - E1</t>
  </si>
  <si>
    <t>5.08g-E2</t>
  </si>
  <si>
    <t>Staff presence - Staff 7 - E2</t>
  </si>
  <si>
    <t>5.08g-E3</t>
  </si>
  <si>
    <t>Staff presence - Staff 7 - E3</t>
  </si>
  <si>
    <t>5.08g-E4</t>
  </si>
  <si>
    <t>Staff presence - Staff 7 - E4</t>
  </si>
  <si>
    <t>5.08g-E5</t>
  </si>
  <si>
    <t>Staff presence - Staff 7 - E5</t>
  </si>
  <si>
    <t>5.08g-E6</t>
  </si>
  <si>
    <t>Staff presence - Staff 7 - E6</t>
  </si>
  <si>
    <t>5.08g-E7</t>
  </si>
  <si>
    <t>Staff presence - Staff 7 - E7</t>
  </si>
  <si>
    <t>5.08g-E8</t>
  </si>
  <si>
    <t>Staff presence - Staff 7 - E8</t>
  </si>
  <si>
    <t>5.08g-E9</t>
  </si>
  <si>
    <t>Staff presence - Staff 7 - E9</t>
  </si>
  <si>
    <t>5.08g-E10</t>
  </si>
  <si>
    <t>Staff presence - Staff 7 - E10</t>
  </si>
  <si>
    <t>5.08h-E1</t>
  </si>
  <si>
    <t>Staff presence - Staff 8 - E1</t>
  </si>
  <si>
    <t>5.08h-E2</t>
  </si>
  <si>
    <t>Staff presence - Staff 8 - E2</t>
  </si>
  <si>
    <t>5.08h-E3</t>
  </si>
  <si>
    <t>Staff presence - Staff 8 - E3</t>
  </si>
  <si>
    <t>5.08h-E4</t>
  </si>
  <si>
    <t>Staff presence - Staff 8 - E4</t>
  </si>
  <si>
    <t>5.08h-E5</t>
  </si>
  <si>
    <t>Staff presence - Staff 8 - E5</t>
  </si>
  <si>
    <t>5.08h-E6</t>
  </si>
  <si>
    <t>Staff presence - Staff 8 - E6</t>
  </si>
  <si>
    <t>5.08h-E7</t>
  </si>
  <si>
    <t>Staff presence - Staff 8 - E7</t>
  </si>
  <si>
    <t>5.08h-E8</t>
  </si>
  <si>
    <t>Staff presence - Staff 8 - E8</t>
  </si>
  <si>
    <t>5.08h-E9</t>
  </si>
  <si>
    <t>Staff presence - Staff 8 - E9</t>
  </si>
  <si>
    <t>5.08h-E10</t>
  </si>
  <si>
    <t>Staff presence - Staff 8 - E10</t>
  </si>
  <si>
    <t>5.08i-E1</t>
  </si>
  <si>
    <t>Staff presence - Staff 9 - E1</t>
  </si>
  <si>
    <t>5.08i-E2</t>
  </si>
  <si>
    <t>Staff presence - Staff 9 - E2</t>
  </si>
  <si>
    <t>5.08i-E3</t>
  </si>
  <si>
    <t>Staff presence - Staff 9 - E3</t>
  </si>
  <si>
    <t>5.08i-E4</t>
  </si>
  <si>
    <t>Staff presence - Staff 9 - E4</t>
  </si>
  <si>
    <t>5.08i-E5</t>
  </si>
  <si>
    <t>Staff presence - Staff 9 - E5</t>
  </si>
  <si>
    <t>5.08i-E6</t>
  </si>
  <si>
    <t>Staff presence - Staff 9 - E6</t>
  </si>
  <si>
    <t>5.08i-E7</t>
  </si>
  <si>
    <t>Staff presence - Staff 9 - E7</t>
  </si>
  <si>
    <t>5.08i-E8</t>
  </si>
  <si>
    <t>Staff presence - Staff 9 - E8</t>
  </si>
  <si>
    <t>5.08i-E9</t>
  </si>
  <si>
    <t>Staff presence - Staff 9 - E9</t>
  </si>
  <si>
    <t>5.08i-E10</t>
  </si>
  <si>
    <t>Staff presence - Staff 9 - E10</t>
  </si>
  <si>
    <t>5.08j-E1</t>
  </si>
  <si>
    <t>Staff presence - Staff 10 - E1</t>
  </si>
  <si>
    <t>5.08j-E2</t>
  </si>
  <si>
    <t>Staff presence - Staff 10 - E2</t>
  </si>
  <si>
    <t>5.08j-E3</t>
  </si>
  <si>
    <t>Staff presence - Staff 10 - E3</t>
  </si>
  <si>
    <t>5.08j-E4</t>
  </si>
  <si>
    <t>Staff presence - Staff 10 - E4</t>
  </si>
  <si>
    <t>5.08j-E5</t>
  </si>
  <si>
    <t>Staff presence - Staff 10 - E5</t>
  </si>
  <si>
    <t>5.08j-E6</t>
  </si>
  <si>
    <t>Staff presence - Staff 10 - E6</t>
  </si>
  <si>
    <t>5.08j-E7</t>
  </si>
  <si>
    <t>Staff presence - Staff 10 - E7</t>
  </si>
  <si>
    <t>5.08j-E8</t>
  </si>
  <si>
    <t>Staff presence - Staff 10 - E8</t>
  </si>
  <si>
    <t>5.08j-E9</t>
  </si>
  <si>
    <t>Staff presence - Staff 10 - E9</t>
  </si>
  <si>
    <t>5.08j-E10</t>
  </si>
  <si>
    <t>Staff presence - Staff 10 - E10</t>
  </si>
  <si>
    <t>5.08k-E1</t>
  </si>
  <si>
    <t>Staff presence - Staff 11 - E1</t>
  </si>
  <si>
    <t>5.08k-E2</t>
  </si>
  <si>
    <t>Staff presence - Staff 11 - E2</t>
  </si>
  <si>
    <t>5.08k-E3</t>
  </si>
  <si>
    <t>Staff presence - Staff 11 - E3</t>
  </si>
  <si>
    <t>5.08k-E4</t>
  </si>
  <si>
    <t>Staff presence - Staff 11 - E4</t>
  </si>
  <si>
    <t>5.08k-E5</t>
  </si>
  <si>
    <t>Staff presence - Staff 11 - E5</t>
  </si>
  <si>
    <t>5.08k-E6</t>
  </si>
  <si>
    <t>Staff presence - Staff 11 - E6</t>
  </si>
  <si>
    <t>5.08k-E7</t>
  </si>
  <si>
    <t>Staff presence - Staff 11 - E7</t>
  </si>
  <si>
    <t>5.08k-E8</t>
  </si>
  <si>
    <t>Staff presence - Staff 11 - E8</t>
  </si>
  <si>
    <t>5.08k-E9</t>
  </si>
  <si>
    <t>Staff presence - Staff 11 - E9</t>
  </si>
  <si>
    <t>5.08k-E10</t>
  </si>
  <si>
    <t>Staff presence - Staff 11 - E10</t>
  </si>
  <si>
    <t>5.08l-E1</t>
  </si>
  <si>
    <t>Staff presence - Staff 12 - E1</t>
  </si>
  <si>
    <t>5.08l-E2</t>
  </si>
  <si>
    <t>Staff presence - Staff 12 - E2</t>
  </si>
  <si>
    <t>5.08l-E3</t>
  </si>
  <si>
    <t>Staff presence - Staff 12 - E3</t>
  </si>
  <si>
    <t>5.08l-E4</t>
  </si>
  <si>
    <t>Staff presence - Staff 12 - E4</t>
  </si>
  <si>
    <t>5.08l-E5</t>
  </si>
  <si>
    <t>Staff presence - Staff 12 - E5</t>
  </si>
  <si>
    <t>5.08l-E6</t>
  </si>
  <si>
    <t>Staff presence - Staff 12 - E6</t>
  </si>
  <si>
    <t>5.08l-E7</t>
  </si>
  <si>
    <t>Staff presence - Staff 12 - E7</t>
  </si>
  <si>
    <t>5.08l-E8</t>
  </si>
  <si>
    <t>Staff presence - Staff 12 - E8</t>
  </si>
  <si>
    <t>5.08l-E9</t>
  </si>
  <si>
    <t>Staff presence - Staff 12 - E9</t>
  </si>
  <si>
    <t>5.08l-E10</t>
  </si>
  <si>
    <t>Staff presence - Staff 12 - E10</t>
  </si>
  <si>
    <t>5.08m-E1</t>
  </si>
  <si>
    <t>Staff presence - Staff 13 - E1</t>
  </si>
  <si>
    <t>5.08m-E2</t>
  </si>
  <si>
    <t>Staff presence - Staff 13 - E2</t>
  </si>
  <si>
    <t>5.08m-E3</t>
  </si>
  <si>
    <t>Staff presence - Staff 13 - E3</t>
  </si>
  <si>
    <t>5.08m-E4</t>
  </si>
  <si>
    <t>Staff presence - Staff 13 - E4</t>
  </si>
  <si>
    <t>5.08m-E5</t>
  </si>
  <si>
    <t>Staff presence - Staff 13 - E5</t>
  </si>
  <si>
    <t>5.08m-E6</t>
  </si>
  <si>
    <t>Staff presence - Staff 13 - E6</t>
  </si>
  <si>
    <t>5.08m-E7</t>
  </si>
  <si>
    <t>Staff presence - Staff 13 - E7</t>
  </si>
  <si>
    <t>5.08m-E8</t>
  </si>
  <si>
    <t>Staff presence - Staff 13 - E8</t>
  </si>
  <si>
    <t>5.08m-E9</t>
  </si>
  <si>
    <t>Staff presence - Staff 13 - E9</t>
  </si>
  <si>
    <t>5.08m-E10</t>
  </si>
  <si>
    <t>Staff presence - Staff 13 - E10</t>
  </si>
  <si>
    <t>5.08n-E1</t>
  </si>
  <si>
    <t>Staff presence - Staff 14 - E1</t>
  </si>
  <si>
    <t>5.08n-E2</t>
  </si>
  <si>
    <t>Staff presence - Staff 14 - E2</t>
  </si>
  <si>
    <t>5.08n-E3</t>
  </si>
  <si>
    <t>Staff presence - Staff 14 - E3</t>
  </si>
  <si>
    <t>5.08n-E4</t>
  </si>
  <si>
    <t>Staff presence - Staff 14 - E4</t>
  </si>
  <si>
    <t>5.08n-E5</t>
  </si>
  <si>
    <t>Staff presence - Staff 14 - E5</t>
  </si>
  <si>
    <t>5.08n-E6</t>
  </si>
  <si>
    <t>Staff presence - Staff 14 - E6</t>
  </si>
  <si>
    <t>5.08n-E7</t>
  </si>
  <si>
    <t>Staff presence - Staff 14 - E7</t>
  </si>
  <si>
    <t>5.08n-E8</t>
  </si>
  <si>
    <t>Staff presence - Staff 14 - E8</t>
  </si>
  <si>
    <t>5.08n-E9</t>
  </si>
  <si>
    <t>Staff presence - Staff 14 - E9</t>
  </si>
  <si>
    <t>5.08n-E10</t>
  </si>
  <si>
    <t>Staff presence - Staff 14 - E10</t>
  </si>
  <si>
    <t>5.08o-E1</t>
  </si>
  <si>
    <t>Staff presence - Staff 15 - E1</t>
  </si>
  <si>
    <t>5.08o-E2</t>
  </si>
  <si>
    <t>Staff presence - Staff 15 - E2</t>
  </si>
  <si>
    <t>5.08o-E3</t>
  </si>
  <si>
    <t>Staff presence - Staff 15 - E3</t>
  </si>
  <si>
    <t>5.08o-E4</t>
  </si>
  <si>
    <t>Staff presence - Staff 15 - E4</t>
  </si>
  <si>
    <t>5.08o-E5</t>
  </si>
  <si>
    <t>Staff presence - Staff 15 - E5</t>
  </si>
  <si>
    <t>5.08o-E6</t>
  </si>
  <si>
    <t>Staff presence - Staff 15 - E6</t>
  </si>
  <si>
    <t>5.08o-E7</t>
  </si>
  <si>
    <t>Staff presence - Staff 15 - E7</t>
  </si>
  <si>
    <t>5.08o-E8</t>
  </si>
  <si>
    <t>Staff presence - Staff 15 - E8</t>
  </si>
  <si>
    <t>5.08o-E9</t>
  </si>
  <si>
    <t>Staff presence - Staff 15 - E9</t>
  </si>
  <si>
    <t>5.08o-E10</t>
  </si>
  <si>
    <t>Staff presence - Staff 15 - E10</t>
  </si>
  <si>
    <t>5.08p-E1</t>
  </si>
  <si>
    <t>Staff presence - Staff 16 - E1</t>
  </si>
  <si>
    <t>5.08p-E2</t>
  </si>
  <si>
    <t>Staff presence - Staff 16 - E2</t>
  </si>
  <si>
    <t>5.08p-E3</t>
  </si>
  <si>
    <t>Staff presence - Staff 16 - E3</t>
  </si>
  <si>
    <t>5.08p-E4</t>
  </si>
  <si>
    <t>Staff presence - Staff 16 - E4</t>
  </si>
  <si>
    <t>5.08p-E5</t>
  </si>
  <si>
    <t>Staff presence - Staff 16 - E5</t>
  </si>
  <si>
    <t>5.08p-E6</t>
  </si>
  <si>
    <t>Staff presence - Staff 16 - E6</t>
  </si>
  <si>
    <t>5.08p-E7</t>
  </si>
  <si>
    <t>Staff presence - Staff 16 - E7</t>
  </si>
  <si>
    <t>5.08p-E8</t>
  </si>
  <si>
    <t>Staff presence - Staff 16 - E8</t>
  </si>
  <si>
    <t>5.08p-E9</t>
  </si>
  <si>
    <t>Staff presence - Staff 16 - E9</t>
  </si>
  <si>
    <t>5.08p-E10</t>
  </si>
  <si>
    <t>Staff presence - Staff 16 - E10</t>
  </si>
  <si>
    <t>5.08q-E1</t>
  </si>
  <si>
    <t>Staff presence - Staff 17 - E1</t>
  </si>
  <si>
    <t>5.08q-E2</t>
  </si>
  <si>
    <t>Staff presence - Staff 17 - E2</t>
  </si>
  <si>
    <t>5.08q-E3</t>
  </si>
  <si>
    <t>Staff presence - Staff 17 - E3</t>
  </si>
  <si>
    <t>5.08q-E4</t>
  </si>
  <si>
    <t>Staff presence - Staff 17 - E4</t>
  </si>
  <si>
    <t>5.08q-E5</t>
  </si>
  <si>
    <t>Staff presence - Staff 17 - E5</t>
  </si>
  <si>
    <t>5.08q-E6</t>
  </si>
  <si>
    <t>Staff presence - Staff 17 - E6</t>
  </si>
  <si>
    <t>5.08q-E7</t>
  </si>
  <si>
    <t>Staff presence - Staff 17 - E7</t>
  </si>
  <si>
    <t>5.08q-E8</t>
  </si>
  <si>
    <t>Staff presence - Staff 17 - E8</t>
  </si>
  <si>
    <t>5.08q-E9</t>
  </si>
  <si>
    <t>Staff presence - Staff 17 - E9</t>
  </si>
  <si>
    <t>5.08q-E10</t>
  </si>
  <si>
    <t>Staff presence - Staff 17 - E10</t>
  </si>
  <si>
    <t>5.08r-E1</t>
  </si>
  <si>
    <t>Staff presence - Staff 18 - E1</t>
  </si>
  <si>
    <t>5.08r-E2</t>
  </si>
  <si>
    <t>Staff presence - Staff 18 - E2</t>
  </si>
  <si>
    <t>5.08r-E3</t>
  </si>
  <si>
    <t>Staff presence - Staff 18 - E3</t>
  </si>
  <si>
    <t>5.08r-E4</t>
  </si>
  <si>
    <t>Staff presence - Staff 18 - E4</t>
  </si>
  <si>
    <t>5.08r-E5</t>
  </si>
  <si>
    <t>Staff presence - Staff 18 - E5</t>
  </si>
  <si>
    <t>5.08r-E6</t>
  </si>
  <si>
    <t>Staff presence - Staff 18 - E6</t>
  </si>
  <si>
    <t>5.08r-E7</t>
  </si>
  <si>
    <t>Staff presence - Staff 18 - E7</t>
  </si>
  <si>
    <t>5.08r-E8</t>
  </si>
  <si>
    <t>Staff presence - Staff 18 - E8</t>
  </si>
  <si>
    <t>5.08r-E9</t>
  </si>
  <si>
    <t>Staff presence - Staff 18 - E9</t>
  </si>
  <si>
    <t>5.08r-E10</t>
  </si>
  <si>
    <t>Staff presence - Staff 18 - E10</t>
  </si>
  <si>
    <t>5.08s-E1</t>
  </si>
  <si>
    <t>Staff presence - Staff 19 - E1</t>
  </si>
  <si>
    <t>5.08s-E2</t>
  </si>
  <si>
    <t>Staff presence - Staff 19 - E2</t>
  </si>
  <si>
    <t>5.08s-E3</t>
  </si>
  <si>
    <t>Staff presence - Staff 19 - E3</t>
  </si>
  <si>
    <t>5.08s-E4</t>
  </si>
  <si>
    <t>Staff presence - Staff 19 - E4</t>
  </si>
  <si>
    <t>5.08s-E5</t>
  </si>
  <si>
    <t>Staff presence - Staff 19 - E5</t>
  </si>
  <si>
    <t>5.08s-E6</t>
  </si>
  <si>
    <t>Staff presence - Staff 19 - E6</t>
  </si>
  <si>
    <t>5.08s-E7</t>
  </si>
  <si>
    <t>Staff presence - Staff 19 - E7</t>
  </si>
  <si>
    <t>5.08s-E8</t>
  </si>
  <si>
    <t>Staff presence - Staff 19 - E8</t>
  </si>
  <si>
    <t>5.08s-E9</t>
  </si>
  <si>
    <t>Staff presence - Staff 19 - E9</t>
  </si>
  <si>
    <t>5.08s-E10</t>
  </si>
  <si>
    <t>Staff presence - Staff 19 - E10</t>
  </si>
  <si>
    <t>5.08t-E1</t>
  </si>
  <si>
    <t>Staff presence - Staff 20 - E1</t>
  </si>
  <si>
    <t>5.08t-E2</t>
  </si>
  <si>
    <t>Staff presence - Staff 20 - E2</t>
  </si>
  <si>
    <t>5.08t-E3</t>
  </si>
  <si>
    <t>Staff presence - Staff 20 - E3</t>
  </si>
  <si>
    <t>5.08t-E4</t>
  </si>
  <si>
    <t>Staff presence - Staff 20 - E4</t>
  </si>
  <si>
    <t>5.08t-E5</t>
  </si>
  <si>
    <t>Staff presence - Staff 20 - E5</t>
  </si>
  <si>
    <t>5.08t-E6</t>
  </si>
  <si>
    <t>Staff presence - Staff 20 - E6</t>
  </si>
  <si>
    <t>5.08t-E7</t>
  </si>
  <si>
    <t>Staff presence - Staff 20 - E7</t>
  </si>
  <si>
    <t>5.08t-E8</t>
  </si>
  <si>
    <t>Staff presence - Staff 20 - E8</t>
  </si>
  <si>
    <t>5.08t-E9</t>
  </si>
  <si>
    <t>Staff presence - Staff 20 - E9</t>
  </si>
  <si>
    <t>5.08t-E10</t>
  </si>
  <si>
    <t>Staff presence - Staff 20 - E10</t>
  </si>
  <si>
    <t>5.08u-E1</t>
  </si>
  <si>
    <t>Staff presence - Staff 21 - E1</t>
  </si>
  <si>
    <t>5.08u-E2</t>
  </si>
  <si>
    <t>Staff presence - Staff 21 - E2</t>
  </si>
  <si>
    <t>5.08u-E3</t>
  </si>
  <si>
    <t>Staff presence - Staff 21 - E3</t>
  </si>
  <si>
    <t>5.08u-E4</t>
  </si>
  <si>
    <t>Staff presence - Staff 21 - E4</t>
  </si>
  <si>
    <t>5.08u-E5</t>
  </si>
  <si>
    <t>Staff presence - Staff 21 - E5</t>
  </si>
  <si>
    <t>5.08u-E6</t>
  </si>
  <si>
    <t>Staff presence - Staff 21 - E6</t>
  </si>
  <si>
    <t>5.08u-E7</t>
  </si>
  <si>
    <t>Staff presence - Staff 21 - E7</t>
  </si>
  <si>
    <t>5.08u-E8</t>
  </si>
  <si>
    <t>Staff presence - Staff 21 - E8</t>
  </si>
  <si>
    <t>5.08u-E9</t>
  </si>
  <si>
    <t>Staff presence - Staff 21 - E9</t>
  </si>
  <si>
    <t>5.08u-E10</t>
  </si>
  <si>
    <t>Staff presence - Staff 21 - E10</t>
  </si>
  <si>
    <t>5.08v-E1</t>
  </si>
  <si>
    <t>Staff presence - Staff 22 - E1</t>
  </si>
  <si>
    <t>5.08v-E2</t>
  </si>
  <si>
    <t>Staff presence - Staff 22 - E2</t>
  </si>
  <si>
    <t>5.08v-E3</t>
  </si>
  <si>
    <t>Staff presence - Staff 22 - E3</t>
  </si>
  <si>
    <t>5.08v-E4</t>
  </si>
  <si>
    <t>Staff presence - Staff 22 - E4</t>
  </si>
  <si>
    <t>5.08v-E5</t>
  </si>
  <si>
    <t>Staff presence - Staff 22 - E5</t>
  </si>
  <si>
    <t>5.08v-E6</t>
  </si>
  <si>
    <t>Staff presence - Staff 22 - E6</t>
  </si>
  <si>
    <t>5.08v-E7</t>
  </si>
  <si>
    <t>Staff presence - Staff 22 - E7</t>
  </si>
  <si>
    <t>5.08v-E8</t>
  </si>
  <si>
    <t>Staff presence - Staff 22 - E8</t>
  </si>
  <si>
    <t>5.08v-E9</t>
  </si>
  <si>
    <t>Staff presence - Staff 22 - E9</t>
  </si>
  <si>
    <t>5.08v-E10</t>
  </si>
  <si>
    <t>Staff presence - Staff 22 - E10</t>
  </si>
  <si>
    <t>5.08w-E1</t>
  </si>
  <si>
    <t>Staff presence - Staff 23 - E1</t>
  </si>
  <si>
    <t>5.08w-E2</t>
  </si>
  <si>
    <t>Staff presence - Staff 23 - E2</t>
  </si>
  <si>
    <t>5.08w-E3</t>
  </si>
  <si>
    <t>Staff presence - Staff 23 - E3</t>
  </si>
  <si>
    <t>5.08w-E4</t>
  </si>
  <si>
    <t>Staff presence - Staff 23 - E4</t>
  </si>
  <si>
    <t>5.08w-E5</t>
  </si>
  <si>
    <t>Staff presence - Staff 23 - E5</t>
  </si>
  <si>
    <t>5.08w-E6</t>
  </si>
  <si>
    <t>Staff presence - Staff 23 - E6</t>
  </si>
  <si>
    <t>5.08w-E7</t>
  </si>
  <si>
    <t>Staff presence - Staff 23 - E7</t>
  </si>
  <si>
    <t>5.08w-E8</t>
  </si>
  <si>
    <t>Staff presence - Staff 23 - E8</t>
  </si>
  <si>
    <t>5.08w-E9</t>
  </si>
  <si>
    <t>Staff presence - Staff 23 - E9</t>
  </si>
  <si>
    <t>5.08w-E10</t>
  </si>
  <si>
    <t>Staff presence - Staff 23 - E10</t>
  </si>
  <si>
    <t>5.08x-E1</t>
  </si>
  <si>
    <t>Staff presence - Staff 24 - E1</t>
  </si>
  <si>
    <t>5.08x-E2</t>
  </si>
  <si>
    <t>Staff presence - Staff 24 - E2</t>
  </si>
  <si>
    <t>5.08x-E3</t>
  </si>
  <si>
    <t>Staff presence - Staff 24 - E3</t>
  </si>
  <si>
    <t>5.08x-E4</t>
  </si>
  <si>
    <t>Staff presence - Staff 24 - E4</t>
  </si>
  <si>
    <t>5.08x-E5</t>
  </si>
  <si>
    <t>Staff presence - Staff 24 - E5</t>
  </si>
  <si>
    <t>5.08x-E6</t>
  </si>
  <si>
    <t>Staff presence - Staff 24 - E6</t>
  </si>
  <si>
    <t>5.08x-E7</t>
  </si>
  <si>
    <t>Staff presence - Staff 24 - E7</t>
  </si>
  <si>
    <t>5.08x-E8</t>
  </si>
  <si>
    <t>Staff presence - Staff 24 - E8</t>
  </si>
  <si>
    <t>5.08x-E9</t>
  </si>
  <si>
    <t>Staff presence - Staff 24 - E9</t>
  </si>
  <si>
    <t>5.08x-E10</t>
  </si>
  <si>
    <t>Staff presence - Staff 24 - E10</t>
  </si>
  <si>
    <t>5.08y-E1</t>
  </si>
  <si>
    <t>Staff presence - Staff 25 - E1</t>
  </si>
  <si>
    <t>5.08y-E2</t>
  </si>
  <si>
    <t>Staff presence - Staff 25 - E2</t>
  </si>
  <si>
    <t>5.08y-E3</t>
  </si>
  <si>
    <t>Staff presence - Staff 25 - E3</t>
  </si>
  <si>
    <t>5.08y-E4</t>
  </si>
  <si>
    <t>Staff presence - Staff 25 - E4</t>
  </si>
  <si>
    <t>5.08y-E5</t>
  </si>
  <si>
    <t>Staff presence - Staff 25 - E5</t>
  </si>
  <si>
    <t>5.08y-E6</t>
  </si>
  <si>
    <t>Staff presence - Staff 25 - E6</t>
  </si>
  <si>
    <t>5.08y-E7</t>
  </si>
  <si>
    <t>Staff presence - Staff 25 - E7</t>
  </si>
  <si>
    <t>5.08y-E8</t>
  </si>
  <si>
    <t>Staff presence - Staff 25 - E8</t>
  </si>
  <si>
    <t>5.08y-E9</t>
  </si>
  <si>
    <t>Staff presence - Staff 25 - E9</t>
  </si>
  <si>
    <t>5.08y-E10</t>
  </si>
  <si>
    <t>Staff presence - Staff 25 - E10</t>
  </si>
  <si>
    <t>5.09a-C1</t>
  </si>
  <si>
    <t>Financial contribution (NGN) 5 - contribution 1</t>
  </si>
  <si>
    <t>5.09a-C2</t>
  </si>
  <si>
    <t>Financial contribution (NGN) 5 - contribution 2</t>
  </si>
  <si>
    <t>5.09a-C3</t>
  </si>
  <si>
    <t>Financial contribution (NGN) 5 - contribution 3</t>
  </si>
  <si>
    <t>5.09a-C4</t>
  </si>
  <si>
    <t>Financial contribution (NGN) 5 - contribution 4</t>
  </si>
  <si>
    <t>5.09a-C5</t>
  </si>
  <si>
    <t>Financial contribution (NGN) 5 - contribution 5</t>
  </si>
  <si>
    <t>5.09b-C1</t>
  </si>
  <si>
    <t>Financial contribution (source/purpose) 5 - contribution 1</t>
  </si>
  <si>
    <t>5.09b-C2</t>
  </si>
  <si>
    <t>Financial contribution (source/purpose) 5 - contribution 2</t>
  </si>
  <si>
    <t>5.09b-C3</t>
  </si>
  <si>
    <t>Financial contribution (source/purpose) 5 - contribution 3</t>
  </si>
  <si>
    <t>5.09b-C4</t>
  </si>
  <si>
    <t>Financial contribution (source/purpose) 5 - contribution 4</t>
  </si>
  <si>
    <t>5.09b-C5</t>
  </si>
  <si>
    <t>Financial contribution (source/purpose) 5 - contribution 5</t>
  </si>
  <si>
    <t>5.10a-C1</t>
  </si>
  <si>
    <t>In kind contribution 5 - contribution 1</t>
  </si>
  <si>
    <t>5.10a-C2</t>
  </si>
  <si>
    <t>In kind contribution 5 - contribution 2</t>
  </si>
  <si>
    <t>5.10a-C3</t>
  </si>
  <si>
    <t>In kind contribution 5 - contribution 3</t>
  </si>
  <si>
    <t>5.10a-C4</t>
  </si>
  <si>
    <t>In kind contribution 5 - contribution 4</t>
  </si>
  <si>
    <t>5.10a-C5</t>
  </si>
  <si>
    <t>In kind contribution 5 - contribution 5</t>
  </si>
  <si>
    <t>5.10b-C1</t>
  </si>
  <si>
    <t>In kind contribution (source/use) 5 - contribution 1</t>
  </si>
  <si>
    <t>5.10b-C2</t>
  </si>
  <si>
    <t>In kind contribution (source/use) 5 - contribution 2</t>
  </si>
  <si>
    <t>5.10b-C3</t>
  </si>
  <si>
    <t>In kind contribution (source/use) 5 - contribution 3</t>
  </si>
  <si>
    <t>5.10b-C4</t>
  </si>
  <si>
    <t>In kind contribution (source/use) 5 - contribution 4</t>
  </si>
  <si>
    <t>5.10b-C5</t>
  </si>
  <si>
    <t>In kind contribution (source/use) 5 - contribution 5</t>
  </si>
  <si>
    <t>Any remarks 5</t>
  </si>
  <si>
    <t>Working day start - non-campaign</t>
  </si>
  <si>
    <t>Working day end - non-campaign</t>
  </si>
  <si>
    <t>Working day start - campaign</t>
  </si>
  <si>
    <t>Working day end - campaign</t>
  </si>
  <si>
    <t>6.05-1</t>
  </si>
  <si>
    <t>Before - training - staff 1</t>
  </si>
  <si>
    <t>6.05-2</t>
  </si>
  <si>
    <t>Before - training - staff 2</t>
  </si>
  <si>
    <t>6.05-3</t>
  </si>
  <si>
    <t>Before - training - staff 3</t>
  </si>
  <si>
    <t>6.05-4</t>
  </si>
  <si>
    <t>Before - training - staff 4</t>
  </si>
  <si>
    <t>6.05-5</t>
  </si>
  <si>
    <t>Before - training - staff 5</t>
  </si>
  <si>
    <t>6.05-6</t>
  </si>
  <si>
    <t>Before - training - staff 6</t>
  </si>
  <si>
    <t>6.05-7</t>
  </si>
  <si>
    <t>Before - training - staff 7</t>
  </si>
  <si>
    <t>6.05-8</t>
  </si>
  <si>
    <t>Before - training - staff 8</t>
  </si>
  <si>
    <t>6.05-9</t>
  </si>
  <si>
    <t>Before - training - staff 9</t>
  </si>
  <si>
    <t>6.05-10</t>
  </si>
  <si>
    <t>Before - training - staff 10</t>
  </si>
  <si>
    <t>6.05-11</t>
  </si>
  <si>
    <t>Before - training - staff 11</t>
  </si>
  <si>
    <t>6.05-12</t>
  </si>
  <si>
    <t>Before - training - staff 12</t>
  </si>
  <si>
    <t>6.05-13</t>
  </si>
  <si>
    <t>Before - training - staff 13</t>
  </si>
  <si>
    <t>6.05-14</t>
  </si>
  <si>
    <t>Before - training - staff 14</t>
  </si>
  <si>
    <t>6.05-15</t>
  </si>
  <si>
    <t>Before - training - staff 15</t>
  </si>
  <si>
    <t>6.05-16</t>
  </si>
  <si>
    <t>Before - training - staff 16</t>
  </si>
  <si>
    <t>6.05-17</t>
  </si>
  <si>
    <t>Before - training - staff 17</t>
  </si>
  <si>
    <t>6.05-18</t>
  </si>
  <si>
    <t>Before - training - staff 18</t>
  </si>
  <si>
    <t>6.05-19</t>
  </si>
  <si>
    <t>Before - training - staff 19</t>
  </si>
  <si>
    <t>6.05-20</t>
  </si>
  <si>
    <t>Before - training - staff 20</t>
  </si>
  <si>
    <t>6.05-21</t>
  </si>
  <si>
    <t>Before - training - staff 21</t>
  </si>
  <si>
    <t>6.05-22</t>
  </si>
  <si>
    <t>Before - training - staff 22</t>
  </si>
  <si>
    <t>6.05-23</t>
  </si>
  <si>
    <t>Before - training - staff 23</t>
  </si>
  <si>
    <t>6.05-24</t>
  </si>
  <si>
    <t>Before - training - staff 24</t>
  </si>
  <si>
    <t>6.05-25</t>
  </si>
  <si>
    <t>Before - training - staff 25</t>
  </si>
  <si>
    <t>6.06-1</t>
  </si>
  <si>
    <t>Before - Campaign management - staff 1</t>
  </si>
  <si>
    <t>6.06-2</t>
  </si>
  <si>
    <t>Before - Campaign management - staff 2</t>
  </si>
  <si>
    <t>6.06-3</t>
  </si>
  <si>
    <t>Before - Campaign management - staff 3</t>
  </si>
  <si>
    <t>6.06-4</t>
  </si>
  <si>
    <t>Before - Campaign management - staff 4</t>
  </si>
  <si>
    <t>6.06-5</t>
  </si>
  <si>
    <t>Before - Campaign management - staff 5</t>
  </si>
  <si>
    <t>6.06-6</t>
  </si>
  <si>
    <t>Before - Campaign management - staff 6</t>
  </si>
  <si>
    <t>6.06-7</t>
  </si>
  <si>
    <t>Before - Campaign management - staff 7</t>
  </si>
  <si>
    <t>6.06-8</t>
  </si>
  <si>
    <t>Before - Campaign management - staff 8</t>
  </si>
  <si>
    <t>6.06-9</t>
  </si>
  <si>
    <t>Before - Campaign management - staff 9</t>
  </si>
  <si>
    <t>6.06-10</t>
  </si>
  <si>
    <t>Before - Campaign management - staff 10</t>
  </si>
  <si>
    <t>6.06-11</t>
  </si>
  <si>
    <t>Before - Campaign management - staff 11</t>
  </si>
  <si>
    <t>6.06-12</t>
  </si>
  <si>
    <t>Before - Campaign management - staff 12</t>
  </si>
  <si>
    <t>6.06-13</t>
  </si>
  <si>
    <t>Before - Campaign management - staff 13</t>
  </si>
  <si>
    <t>6.06-14</t>
  </si>
  <si>
    <t>Before - Campaign management - staff 14</t>
  </si>
  <si>
    <t>6.06-15</t>
  </si>
  <si>
    <t>Before - Campaign management - staff 15</t>
  </si>
  <si>
    <t>6.06-16</t>
  </si>
  <si>
    <t>Before - Campaign management - staff 16</t>
  </si>
  <si>
    <t>6.06-17</t>
  </si>
  <si>
    <t>Before - Campaign management - staff 17</t>
  </si>
  <si>
    <t>6.06-18</t>
  </si>
  <si>
    <t>Before - Campaign management - staff 18</t>
  </si>
  <si>
    <t>6.06-19</t>
  </si>
  <si>
    <t>Before - Campaign management - staff 19</t>
  </si>
  <si>
    <t>6.06-20</t>
  </si>
  <si>
    <t>Before - Campaign management - staff 20</t>
  </si>
  <si>
    <t>6.06-21</t>
  </si>
  <si>
    <t>Before - Campaign management - staff 21</t>
  </si>
  <si>
    <t>6.06-22</t>
  </si>
  <si>
    <t>Before - Campaign management - staff 22</t>
  </si>
  <si>
    <t>6.06-23</t>
  </si>
  <si>
    <t>Before - Campaign management - staff 23</t>
  </si>
  <si>
    <t>6.06-24</t>
  </si>
  <si>
    <t>Before - Campaign management - staff 24</t>
  </si>
  <si>
    <t>6.06-25</t>
  </si>
  <si>
    <t>Before - Campaign management - staff 25</t>
  </si>
  <si>
    <t>6.07-1</t>
  </si>
  <si>
    <t>Before - Supervision - staff 1</t>
  </si>
  <si>
    <t>6.07-2</t>
  </si>
  <si>
    <t>Before - Supervision - staff 2</t>
  </si>
  <si>
    <t>6.07-3</t>
  </si>
  <si>
    <t>Before - Supervision - staff 3</t>
  </si>
  <si>
    <t>6.07-4</t>
  </si>
  <si>
    <t>Before - Supervision - staff 4</t>
  </si>
  <si>
    <t>6.07-5</t>
  </si>
  <si>
    <t>Before - Supervision - staff 5</t>
  </si>
  <si>
    <t>6.07-6</t>
  </si>
  <si>
    <t>Before - Supervision - staff 6</t>
  </si>
  <si>
    <t>6.07-7</t>
  </si>
  <si>
    <t>Before - Supervision - staff 7</t>
  </si>
  <si>
    <t>6.07-8</t>
  </si>
  <si>
    <t>Before - Supervision - staff 8</t>
  </si>
  <si>
    <t>6.07-9</t>
  </si>
  <si>
    <t>Before - Supervision - staff 9</t>
  </si>
  <si>
    <t>6.07-10</t>
  </si>
  <si>
    <t>Before - Supervision - staff 10</t>
  </si>
  <si>
    <t>6.07-11</t>
  </si>
  <si>
    <t>Before - Supervision - staff 11</t>
  </si>
  <si>
    <t>6.07-12</t>
  </si>
  <si>
    <t>Before - Supervision - staff 12</t>
  </si>
  <si>
    <t>6.07-13</t>
  </si>
  <si>
    <t>Before - Supervision - staff 13</t>
  </si>
  <si>
    <t>6.07-14</t>
  </si>
  <si>
    <t>Before - Supervision - staff 14</t>
  </si>
  <si>
    <t>6.07-15</t>
  </si>
  <si>
    <t>Before - Supervision - staff 15</t>
  </si>
  <si>
    <t>6.07-16</t>
  </si>
  <si>
    <t>Before - Supervision - staff 16</t>
  </si>
  <si>
    <t>6.07-17</t>
  </si>
  <si>
    <t>Before - Supervision - staff 17</t>
  </si>
  <si>
    <t>6.07-18</t>
  </si>
  <si>
    <t>Before - Supervision - staff 18</t>
  </si>
  <si>
    <t>6.07-19</t>
  </si>
  <si>
    <t>Before - Supervision - staff 19</t>
  </si>
  <si>
    <t>6.07-20</t>
  </si>
  <si>
    <t>Before - Supervision - staff 20</t>
  </si>
  <si>
    <t>6.07-21</t>
  </si>
  <si>
    <t>Before - Supervision - staff 21</t>
  </si>
  <si>
    <t>6.07-22</t>
  </si>
  <si>
    <t>Before - Supervision - staff 22</t>
  </si>
  <si>
    <t>6.07-23</t>
  </si>
  <si>
    <t>Before - Supervision - staff 23</t>
  </si>
  <si>
    <t>6.07-24</t>
  </si>
  <si>
    <t>Before - Supervision - staff 24</t>
  </si>
  <si>
    <t>6.07-25</t>
  </si>
  <si>
    <t>Before - Supervision - staff 25</t>
  </si>
  <si>
    <t>6.08-1</t>
  </si>
  <si>
    <t>Before - Vacc. distrib. &amp; storage - staff 1</t>
  </si>
  <si>
    <t>6.08-2</t>
  </si>
  <si>
    <t>Before - Vacc. distrib. &amp; storage - staff 2</t>
  </si>
  <si>
    <t>6.08-3</t>
  </si>
  <si>
    <t>Before - Vacc. distrib. &amp; storage - staff 3</t>
  </si>
  <si>
    <t>6.08-4</t>
  </si>
  <si>
    <t>Before - Vacc. distrib. &amp; storage - staff 4</t>
  </si>
  <si>
    <t>6.08-5</t>
  </si>
  <si>
    <t>Before - Vacc. distrib. &amp; storage - staff 5</t>
  </si>
  <si>
    <t>6.08-6</t>
  </si>
  <si>
    <t>Before - Vacc. distrib. &amp; storage - staff 6</t>
  </si>
  <si>
    <t>6.08-7</t>
  </si>
  <si>
    <t>Before - Vacc. distrib. &amp; storage - staff 7</t>
  </si>
  <si>
    <t>6.08-8</t>
  </si>
  <si>
    <t>Before - Vacc. distrib. &amp; storage - staff 8</t>
  </si>
  <si>
    <t>6.08-9</t>
  </si>
  <si>
    <t>Before - Vacc. distrib. &amp; storage - staff 9</t>
  </si>
  <si>
    <t>6.08-10</t>
  </si>
  <si>
    <t>Before - Vacc. distrib. &amp; storage - staff 10</t>
  </si>
  <si>
    <t>6.08-11</t>
  </si>
  <si>
    <t>Before - Vacc. distrib. &amp; storage - staff 11</t>
  </si>
  <si>
    <t>6.08-12</t>
  </si>
  <si>
    <t>Before - Vacc. distrib. &amp; storage - staff 12</t>
  </si>
  <si>
    <t>6.08-13</t>
  </si>
  <si>
    <t>Before - Vacc. distrib. &amp; storage - staff 13</t>
  </si>
  <si>
    <t>6.08-14</t>
  </si>
  <si>
    <t>Before - Vacc. distrib. &amp; storage - staff 14</t>
  </si>
  <si>
    <t>6.08-15</t>
  </si>
  <si>
    <t>Before - Vacc. distrib. &amp; storage - staff 15</t>
  </si>
  <si>
    <t>6.08-16</t>
  </si>
  <si>
    <t>Before - Vacc. distrib. &amp; storage - staff 16</t>
  </si>
  <si>
    <t>6.08-17</t>
  </si>
  <si>
    <t>Before - Vacc. distrib. &amp; storage - staff 17</t>
  </si>
  <si>
    <t>6.08-18</t>
  </si>
  <si>
    <t>Before - Vacc. distrib. &amp; storage - staff 18</t>
  </si>
  <si>
    <t>6.08-19</t>
  </si>
  <si>
    <t>Before - Vacc. distrib. &amp; storage - staff 19</t>
  </si>
  <si>
    <t>6.08-20</t>
  </si>
  <si>
    <t>Before - Vacc. distrib. &amp; storage - staff 20</t>
  </si>
  <si>
    <t>6.08-21</t>
  </si>
  <si>
    <t>Before - Vacc. distrib. &amp; storage - staff 21</t>
  </si>
  <si>
    <t>6.08-22</t>
  </si>
  <si>
    <t>Before - Vacc. distrib. &amp; storage - staff 22</t>
  </si>
  <si>
    <t>6.08-23</t>
  </si>
  <si>
    <t>Before - Vacc. distrib. &amp; storage - staff 23</t>
  </si>
  <si>
    <t>6.08-24</t>
  </si>
  <si>
    <t>Before - Vacc. distrib. &amp; storage - staff 24</t>
  </si>
  <si>
    <t>6.08-25</t>
  </si>
  <si>
    <t>Before - Vacc. distrib. &amp; storage - staff 25</t>
  </si>
  <si>
    <t>6.09-1</t>
  </si>
  <si>
    <t>Before - cold chain maintenance - staff 1</t>
  </si>
  <si>
    <t>6.09-2</t>
  </si>
  <si>
    <t>Before - cold chain maintenance - staff 2</t>
  </si>
  <si>
    <t>6.09-3</t>
  </si>
  <si>
    <t>Before - cold chain maintenance - staff 3</t>
  </si>
  <si>
    <t>6.09-4</t>
  </si>
  <si>
    <t>Before - cold chain maintenance - staff 4</t>
  </si>
  <si>
    <t>6.09-5</t>
  </si>
  <si>
    <t>Before - cold chain maintenance - staff 5</t>
  </si>
  <si>
    <t>6.09-6</t>
  </si>
  <si>
    <t>Before - cold chain maintenance - staff 6</t>
  </si>
  <si>
    <t>6.09-7</t>
  </si>
  <si>
    <t>Before - cold chain maintenance - staff 7</t>
  </si>
  <si>
    <t>6.09-8</t>
  </si>
  <si>
    <t>Before - cold chain maintenance - staff 8</t>
  </si>
  <si>
    <t>6.09-9</t>
  </si>
  <si>
    <t>Before - cold chain maintenance - staff 9</t>
  </si>
  <si>
    <t>6.09-10</t>
  </si>
  <si>
    <t>Before - cold chain maintenance - staff 10</t>
  </si>
  <si>
    <t>6.09-11</t>
  </si>
  <si>
    <t>Before - cold chain maintenance - staff 11</t>
  </si>
  <si>
    <t>6.09-12</t>
  </si>
  <si>
    <t>Before - cold chain maintenance - staff 12</t>
  </si>
  <si>
    <t>6.09-13</t>
  </si>
  <si>
    <t>Before - cold chain maintenance - staff 13</t>
  </si>
  <si>
    <t>6.09-14</t>
  </si>
  <si>
    <t>Before - cold chain maintenance - staff 14</t>
  </si>
  <si>
    <t>6.09-15</t>
  </si>
  <si>
    <t>Before - cold chain maintenance - staff 15</t>
  </si>
  <si>
    <t>6.09-16</t>
  </si>
  <si>
    <t>Before - cold chain maintenance - staff 16</t>
  </si>
  <si>
    <t>6.09-17</t>
  </si>
  <si>
    <t>Before - cold chain maintenance - staff 17</t>
  </si>
  <si>
    <t>6.09-18</t>
  </si>
  <si>
    <t>Before - cold chain maintenance - staff 18</t>
  </si>
  <si>
    <t>6.09-19</t>
  </si>
  <si>
    <t>Before - cold chain maintenance - staff 19</t>
  </si>
  <si>
    <t>6.09-20</t>
  </si>
  <si>
    <t>Before - cold chain maintenance - staff 20</t>
  </si>
  <si>
    <t>6.09-21</t>
  </si>
  <si>
    <t>Before - cold chain maintenance - staff 21</t>
  </si>
  <si>
    <t>6.09-22</t>
  </si>
  <si>
    <t>Before - cold chain maintenance - staff 22</t>
  </si>
  <si>
    <t>6.09-23</t>
  </si>
  <si>
    <t>Before - cold chain maintenance - staff 23</t>
  </si>
  <si>
    <t>6.09-24</t>
  </si>
  <si>
    <t>Before - cold chain maintenance - staff 24</t>
  </si>
  <si>
    <t>6.09-25</t>
  </si>
  <si>
    <t>Before - cold chain maintenance - staff 25</t>
  </si>
  <si>
    <t>6.10-1</t>
  </si>
  <si>
    <t>Before - Waste management - staff 1</t>
  </si>
  <si>
    <t>6.10-2</t>
  </si>
  <si>
    <t>Before - Waste management - staff 2</t>
  </si>
  <si>
    <t>6.10-3</t>
  </si>
  <si>
    <t>Before - Waste management - staff 3</t>
  </si>
  <si>
    <t>6.10-4</t>
  </si>
  <si>
    <t>Before - Waste management - staff 4</t>
  </si>
  <si>
    <t>6.10-5</t>
  </si>
  <si>
    <t>Before - Waste management - staff 5</t>
  </si>
  <si>
    <t>6.10-6</t>
  </si>
  <si>
    <t>Before - Waste management - staff 6</t>
  </si>
  <si>
    <t>6.10-7</t>
  </si>
  <si>
    <t>Before - Waste management - staff 7</t>
  </si>
  <si>
    <t>6.10-8</t>
  </si>
  <si>
    <t>Before - Waste management - staff 8</t>
  </si>
  <si>
    <t>6.10-9</t>
  </si>
  <si>
    <t>Before - Waste management - staff 9</t>
  </si>
  <si>
    <t>6.10-10</t>
  </si>
  <si>
    <t>Before - Waste management - staff 10</t>
  </si>
  <si>
    <t>6.10-11</t>
  </si>
  <si>
    <t>Before - Waste management - staff 11</t>
  </si>
  <si>
    <t>6.10-12</t>
  </si>
  <si>
    <t>Before - Waste management - staff 12</t>
  </si>
  <si>
    <t>6.10-13</t>
  </si>
  <si>
    <t>Before - Waste management - staff 13</t>
  </si>
  <si>
    <t>6.10-14</t>
  </si>
  <si>
    <t>Before - Waste management - staff 14</t>
  </si>
  <si>
    <t>6.10-15</t>
  </si>
  <si>
    <t>Before - Waste management - staff 15</t>
  </si>
  <si>
    <t>6.10-16</t>
  </si>
  <si>
    <t>Before - Waste management - staff 16</t>
  </si>
  <si>
    <t>6.10-17</t>
  </si>
  <si>
    <t>Before - Waste management - staff 17</t>
  </si>
  <si>
    <t>6.10-18</t>
  </si>
  <si>
    <t>Before - Waste management - staff 18</t>
  </si>
  <si>
    <t>6.10-19</t>
  </si>
  <si>
    <t>Before - Waste management - staff 19</t>
  </si>
  <si>
    <t>6.10-20</t>
  </si>
  <si>
    <t>Before - Waste management - staff 20</t>
  </si>
  <si>
    <t>6.10-21</t>
  </si>
  <si>
    <t>Before - Waste management - staff 21</t>
  </si>
  <si>
    <t>6.10-22</t>
  </si>
  <si>
    <t>Before - Waste management - staff 22</t>
  </si>
  <si>
    <t>6.10-23</t>
  </si>
  <si>
    <t>Before - Waste management - staff 23</t>
  </si>
  <si>
    <t>6.10-24</t>
  </si>
  <si>
    <t>Before - Waste management - staff 24</t>
  </si>
  <si>
    <t>6.10-25</t>
  </si>
  <si>
    <t>Before - Waste management - staff 25</t>
  </si>
  <si>
    <t>6.11-1</t>
  </si>
  <si>
    <t>Before - AEFI management - staff 1</t>
  </si>
  <si>
    <t>6.11-2</t>
  </si>
  <si>
    <t>Before - AEFI management - staff 2</t>
  </si>
  <si>
    <t>6.11-3</t>
  </si>
  <si>
    <t>Before - AEFI management - staff 3</t>
  </si>
  <si>
    <t>6.11-4</t>
  </si>
  <si>
    <t>Before - AEFI management - staff 4</t>
  </si>
  <si>
    <t>6.11-5</t>
  </si>
  <si>
    <t>Before - AEFI management - staff 5</t>
  </si>
  <si>
    <t>6.11-6</t>
  </si>
  <si>
    <t>Before - AEFI management - staff 6</t>
  </si>
  <si>
    <t>6.11-7</t>
  </si>
  <si>
    <t>Before - AEFI management - staff 7</t>
  </si>
  <si>
    <t>6.11-8</t>
  </si>
  <si>
    <t>Before - AEFI management - staff 8</t>
  </si>
  <si>
    <t>6.11-9</t>
  </si>
  <si>
    <t>Before - AEFI management - staff 9</t>
  </si>
  <si>
    <t>6.11-10</t>
  </si>
  <si>
    <t>Before - AEFI management - staff 10</t>
  </si>
  <si>
    <t>6.11-11</t>
  </si>
  <si>
    <t>Before - AEFI management - staff 11</t>
  </si>
  <si>
    <t>6.11-12</t>
  </si>
  <si>
    <t>Before - AEFI management - staff 12</t>
  </si>
  <si>
    <t>6.11-13</t>
  </si>
  <si>
    <t>Before - AEFI management - staff 13</t>
  </si>
  <si>
    <t>6.11-14</t>
  </si>
  <si>
    <t>Before - AEFI management - staff 14</t>
  </si>
  <si>
    <t>6.11-15</t>
  </si>
  <si>
    <t>Before - AEFI management - staff 15</t>
  </si>
  <si>
    <t>6.11-16</t>
  </si>
  <si>
    <t>Before - AEFI management - staff 16</t>
  </si>
  <si>
    <t>6.11-17</t>
  </si>
  <si>
    <t>Before - AEFI management - staff 17</t>
  </si>
  <si>
    <t>6.11-18</t>
  </si>
  <si>
    <t>Before - AEFI management - staff 18</t>
  </si>
  <si>
    <t>6.11-19</t>
  </si>
  <si>
    <t>Before - AEFI management - staff 19</t>
  </si>
  <si>
    <t>6.11-20</t>
  </si>
  <si>
    <t>Before - AEFI management - staff 20</t>
  </si>
  <si>
    <t>6.11-21</t>
  </si>
  <si>
    <t>Before - AEFI management - staff 21</t>
  </si>
  <si>
    <t>6.11-22</t>
  </si>
  <si>
    <t>Before - AEFI management - staff 22</t>
  </si>
  <si>
    <t>6.11-23</t>
  </si>
  <si>
    <t>Before - AEFI management - staff 23</t>
  </si>
  <si>
    <t>6.11-24</t>
  </si>
  <si>
    <t>Before - AEFI management - staff 24</t>
  </si>
  <si>
    <t>6.11-25</t>
  </si>
  <si>
    <t>Before - AEFI management - staff 25</t>
  </si>
  <si>
    <t>6.12-1</t>
  </si>
  <si>
    <t>Before - Record keeping - staff 1</t>
  </si>
  <si>
    <t>6.12-2</t>
  </si>
  <si>
    <t>Before - Record keeping - staff 2</t>
  </si>
  <si>
    <t>6.12-3</t>
  </si>
  <si>
    <t>Before - Record keeping - staff 3</t>
  </si>
  <si>
    <t>6.12-4</t>
  </si>
  <si>
    <t>Before - Record keeping - staff 4</t>
  </si>
  <si>
    <t>6.12-5</t>
  </si>
  <si>
    <t>Before - Record keeping - staff 5</t>
  </si>
  <si>
    <t>6.12-6</t>
  </si>
  <si>
    <t>Before - Record keeping - staff 6</t>
  </si>
  <si>
    <t>6.12-7</t>
  </si>
  <si>
    <t>Before - Record keeping - staff 7</t>
  </si>
  <si>
    <t>6.12-8</t>
  </si>
  <si>
    <t>Before - Record keeping - staff 8</t>
  </si>
  <si>
    <t>6.12-9</t>
  </si>
  <si>
    <t>Before - Record keeping - staff 9</t>
  </si>
  <si>
    <t>6.12-10</t>
  </si>
  <si>
    <t>Before - Record keeping - staff 10</t>
  </si>
  <si>
    <t>6.12-11</t>
  </si>
  <si>
    <t>Before - Record keeping - staff 11</t>
  </si>
  <si>
    <t>6.12-12</t>
  </si>
  <si>
    <t>Before - Record keeping - staff 12</t>
  </si>
  <si>
    <t>6.12-13</t>
  </si>
  <si>
    <t>Before - Record keeping - staff 13</t>
  </si>
  <si>
    <t>6.12-14</t>
  </si>
  <si>
    <t>Before - Record keeping - staff 14</t>
  </si>
  <si>
    <t>6.12-15</t>
  </si>
  <si>
    <t>Before - Record keeping - staff 15</t>
  </si>
  <si>
    <t>6.12-16</t>
  </si>
  <si>
    <t>Before - Record keeping - staff 16</t>
  </si>
  <si>
    <t>6.12-17</t>
  </si>
  <si>
    <t>Before - Record keeping - staff 17</t>
  </si>
  <si>
    <t>6.12-18</t>
  </si>
  <si>
    <t>Before - Record keeping - staff 18</t>
  </si>
  <si>
    <t>6.12-19</t>
  </si>
  <si>
    <t>Before - Record keeping - staff 19</t>
  </si>
  <si>
    <t>6.12-20</t>
  </si>
  <si>
    <t>Before - Record keeping - staff 20</t>
  </si>
  <si>
    <t>6.12-21</t>
  </si>
  <si>
    <t>Before - Record keeping - staff 21</t>
  </si>
  <si>
    <t>6.12-22</t>
  </si>
  <si>
    <t>Before - Record keeping - staff 22</t>
  </si>
  <si>
    <t>6.12-23</t>
  </si>
  <si>
    <t>Before - Record keeping - staff 23</t>
  </si>
  <si>
    <t>6.12-24</t>
  </si>
  <si>
    <t>Before - Record keeping - staff 24</t>
  </si>
  <si>
    <t>6.12-25</t>
  </si>
  <si>
    <t>Before - Record keeping - staff 25</t>
  </si>
  <si>
    <t>6.13-1</t>
  </si>
  <si>
    <t>Before - Soc mob - staff 1</t>
  </si>
  <si>
    <t>6.13-2</t>
  </si>
  <si>
    <t>Before - Soc mob - staff 2</t>
  </si>
  <si>
    <t>6.13-3</t>
  </si>
  <si>
    <t>Before - Soc mob - staff 3</t>
  </si>
  <si>
    <t>6.13-4</t>
  </si>
  <si>
    <t>Before - Soc mob - staff 4</t>
  </si>
  <si>
    <t>6.13-5</t>
  </si>
  <si>
    <t>Before - Soc mob - staff 5</t>
  </si>
  <si>
    <t>6.13-6</t>
  </si>
  <si>
    <t>Before - Soc mob - staff 6</t>
  </si>
  <si>
    <t>6.13-7</t>
  </si>
  <si>
    <t>Before - Soc mob - staff 7</t>
  </si>
  <si>
    <t>6.13-8</t>
  </si>
  <si>
    <t>Before - Soc mob - staff 8</t>
  </si>
  <si>
    <t>6.13-9</t>
  </si>
  <si>
    <t>Before - Soc mob - staff 9</t>
  </si>
  <si>
    <t>6.13-10</t>
  </si>
  <si>
    <t>Before - Soc mob - staff 10</t>
  </si>
  <si>
    <t>6.13-11</t>
  </si>
  <si>
    <t>Before - Soc mob - staff 11</t>
  </si>
  <si>
    <t>6.13-12</t>
  </si>
  <si>
    <t>Before - Soc mob - staff 12</t>
  </si>
  <si>
    <t>6.13-13</t>
  </si>
  <si>
    <t>Before - Soc mob - staff 13</t>
  </si>
  <si>
    <t>6.13-14</t>
  </si>
  <si>
    <t>Before - Soc mob - staff 14</t>
  </si>
  <si>
    <t>6.13-15</t>
  </si>
  <si>
    <t>Before - Soc mob - staff 15</t>
  </si>
  <si>
    <t>6.13-16</t>
  </si>
  <si>
    <t>Before - Soc mob - staff 16</t>
  </si>
  <si>
    <t>6.13-17</t>
  </si>
  <si>
    <t>Before - Soc mob - staff 17</t>
  </si>
  <si>
    <t>6.13-18</t>
  </si>
  <si>
    <t>Before - Soc mob - staff 18</t>
  </si>
  <si>
    <t>6.13-19</t>
  </si>
  <si>
    <t>Before - Soc mob - staff 19</t>
  </si>
  <si>
    <t>6.13-20</t>
  </si>
  <si>
    <t>Before - Soc mob - staff 20</t>
  </si>
  <si>
    <t>6.13-21</t>
  </si>
  <si>
    <t>Before - Soc mob - staff 21</t>
  </si>
  <si>
    <t>6.13-22</t>
  </si>
  <si>
    <t>Before - Soc mob - staff 22</t>
  </si>
  <si>
    <t>6.13-23</t>
  </si>
  <si>
    <t>Before - Soc mob - staff 23</t>
  </si>
  <si>
    <t>6.13-24</t>
  </si>
  <si>
    <t>Before - Soc mob - staff 24</t>
  </si>
  <si>
    <t>6.13-25</t>
  </si>
  <si>
    <t>Before - Soc mob - staff 25</t>
  </si>
  <si>
    <t>6.14-1</t>
  </si>
  <si>
    <t>Before - Other camp. activity - staff 1</t>
  </si>
  <si>
    <t>6.14-2</t>
  </si>
  <si>
    <t>Before - Other camp. activity - staff 2</t>
  </si>
  <si>
    <t>6.14-3</t>
  </si>
  <si>
    <t>Before - Other camp. activity - staff 3</t>
  </si>
  <si>
    <t>6.14-4</t>
  </si>
  <si>
    <t>Before - Other camp. activity - staff 4</t>
  </si>
  <si>
    <t>6.14-5</t>
  </si>
  <si>
    <t>Before - Other camp. activity - staff 5</t>
  </si>
  <si>
    <t>6.14-6</t>
  </si>
  <si>
    <t>Before - Other camp. activity - staff 6</t>
  </si>
  <si>
    <t>6.14-7</t>
  </si>
  <si>
    <t>Before - Other camp. activity - staff 7</t>
  </si>
  <si>
    <t>6.14-8</t>
  </si>
  <si>
    <t>Before - Other camp. activity - staff 8</t>
  </si>
  <si>
    <t>6.14-9</t>
  </si>
  <si>
    <t>Before - Other camp. activity - staff 9</t>
  </si>
  <si>
    <t>6.14-10</t>
  </si>
  <si>
    <t>Before - Other camp. activity - staff 10</t>
  </si>
  <si>
    <t>6.14-11</t>
  </si>
  <si>
    <t>Before - Other camp. activity - staff 11</t>
  </si>
  <si>
    <t>6.14-12</t>
  </si>
  <si>
    <t>Before - Other camp. activity - staff 12</t>
  </si>
  <si>
    <t>6.14-13</t>
  </si>
  <si>
    <t>Before - Other camp. activity - staff 13</t>
  </si>
  <si>
    <t>6.14-14</t>
  </si>
  <si>
    <t>Before - Other camp. activity - staff 14</t>
  </si>
  <si>
    <t>6.14-15</t>
  </si>
  <si>
    <t>Before - Other camp. activity - staff 15</t>
  </si>
  <si>
    <t>6.14-16</t>
  </si>
  <si>
    <t>Before - Other camp. activity - staff 16</t>
  </si>
  <si>
    <t>6.14-17</t>
  </si>
  <si>
    <t>Before - Other camp. activity - staff 17</t>
  </si>
  <si>
    <t>6.14-18</t>
  </si>
  <si>
    <t>Before - Other camp. activity - staff 18</t>
  </si>
  <si>
    <t>6.14-19</t>
  </si>
  <si>
    <t>Before - Other camp. activity - staff 19</t>
  </si>
  <si>
    <t>6.14-20</t>
  </si>
  <si>
    <t>Before - Other camp. activity - staff 20</t>
  </si>
  <si>
    <t>6.14-21</t>
  </si>
  <si>
    <t>Before - Other camp. activity - staff 21</t>
  </si>
  <si>
    <t>6.14-22</t>
  </si>
  <si>
    <t>Before - Other camp. activity - staff 22</t>
  </si>
  <si>
    <t>6.14-23</t>
  </si>
  <si>
    <t>Before - Other camp. activity - staff 23</t>
  </si>
  <si>
    <t>6.14-24</t>
  </si>
  <si>
    <t>Before - Other camp. activity - staff 24</t>
  </si>
  <si>
    <t>6.14-25</t>
  </si>
  <si>
    <t>Before - Other camp. activity - staff 25</t>
  </si>
  <si>
    <t>6.15-1</t>
  </si>
  <si>
    <t>During - training - staff 1</t>
  </si>
  <si>
    <t>6.15-2</t>
  </si>
  <si>
    <t>During - training - staff 2</t>
  </si>
  <si>
    <t>6.15-3</t>
  </si>
  <si>
    <t>During - training - staff 3</t>
  </si>
  <si>
    <t>6.15-4</t>
  </si>
  <si>
    <t>During - training - staff 4</t>
  </si>
  <si>
    <t>6.15-5</t>
  </si>
  <si>
    <t>During - training - staff 5</t>
  </si>
  <si>
    <t>6.15-6</t>
  </si>
  <si>
    <t>During - training - staff 6</t>
  </si>
  <si>
    <t>6.15-7</t>
  </si>
  <si>
    <t>During - training - staff 7</t>
  </si>
  <si>
    <t>6.15-8</t>
  </si>
  <si>
    <t>During - training - staff 8</t>
  </si>
  <si>
    <t>6.15-9</t>
  </si>
  <si>
    <t>During - training - staff 9</t>
  </si>
  <si>
    <t>6.15-10</t>
  </si>
  <si>
    <t>During - training - staff 10</t>
  </si>
  <si>
    <t>6.15-11</t>
  </si>
  <si>
    <t>During - training - staff 11</t>
  </si>
  <si>
    <t>6.15-12</t>
  </si>
  <si>
    <t>During - training - staff 12</t>
  </si>
  <si>
    <t>6.15-13</t>
  </si>
  <si>
    <t>During - training - staff 13</t>
  </si>
  <si>
    <t>6.15-14</t>
  </si>
  <si>
    <t>During - training - staff 14</t>
  </si>
  <si>
    <t>6.15-15</t>
  </si>
  <si>
    <t>During - training - staff 15</t>
  </si>
  <si>
    <t>6.15-16</t>
  </si>
  <si>
    <t>During - training - staff 16</t>
  </si>
  <si>
    <t>6.15-17</t>
  </si>
  <si>
    <t>During - training - staff 17</t>
  </si>
  <si>
    <t>6.15-18</t>
  </si>
  <si>
    <t>During - training - staff 18</t>
  </si>
  <si>
    <t>6.15-19</t>
  </si>
  <si>
    <t>During - training - staff 19</t>
  </si>
  <si>
    <t>6.15-20</t>
  </si>
  <si>
    <t>During - training - staff 20</t>
  </si>
  <si>
    <t>6.15-21</t>
  </si>
  <si>
    <t>During - training - staff 21</t>
  </si>
  <si>
    <t>6.15-22</t>
  </si>
  <si>
    <t>During - training - staff 22</t>
  </si>
  <si>
    <t>6.15-23</t>
  </si>
  <si>
    <t>During - training - staff 23</t>
  </si>
  <si>
    <t>6.15-24</t>
  </si>
  <si>
    <t>During - training - staff 24</t>
  </si>
  <si>
    <t>6.15-25</t>
  </si>
  <si>
    <t>During - training - staff 25</t>
  </si>
  <si>
    <t>6.16-1</t>
  </si>
  <si>
    <t>During - Campaign management - staff 1</t>
  </si>
  <si>
    <t>6.16-2</t>
  </si>
  <si>
    <t>During - Campaign management - staff 2</t>
  </si>
  <si>
    <t>6.16-3</t>
  </si>
  <si>
    <t>During - Campaign management - staff 3</t>
  </si>
  <si>
    <t>6.16-4</t>
  </si>
  <si>
    <t>During - Campaign management - staff 4</t>
  </si>
  <si>
    <t>6.16-5</t>
  </si>
  <si>
    <t>During - Campaign management - staff 5</t>
  </si>
  <si>
    <t>6.16-6</t>
  </si>
  <si>
    <t>During - Campaign management - staff 6</t>
  </si>
  <si>
    <t>6.16-7</t>
  </si>
  <si>
    <t>During - Campaign management - staff 7</t>
  </si>
  <si>
    <t>6.16-8</t>
  </si>
  <si>
    <t>During - Campaign management - staff 8</t>
  </si>
  <si>
    <t>6.16-9</t>
  </si>
  <si>
    <t>During - Campaign management - staff 9</t>
  </si>
  <si>
    <t>6.16-10</t>
  </si>
  <si>
    <t>During - Campaign management - staff 10</t>
  </si>
  <si>
    <t>6.16-11</t>
  </si>
  <si>
    <t>During - Campaign management - staff 11</t>
  </si>
  <si>
    <t>6.16-12</t>
  </si>
  <si>
    <t>During - Campaign management - staff 12</t>
  </si>
  <si>
    <t>6.16-13</t>
  </si>
  <si>
    <t>During - Campaign management - staff 13</t>
  </si>
  <si>
    <t>6.16-14</t>
  </si>
  <si>
    <t>During - Campaign management - staff 14</t>
  </si>
  <si>
    <t>6.16-15</t>
  </si>
  <si>
    <t>During - Campaign management - staff 15</t>
  </si>
  <si>
    <t>6.16-16</t>
  </si>
  <si>
    <t>During - Campaign management - staff 16</t>
  </si>
  <si>
    <t>6.16-17</t>
  </si>
  <si>
    <t>During - Campaign management - staff 17</t>
  </si>
  <si>
    <t>6.16-18</t>
  </si>
  <si>
    <t>During - Campaign management - staff 18</t>
  </si>
  <si>
    <t>6.16-19</t>
  </si>
  <si>
    <t>During - Campaign management - staff 19</t>
  </si>
  <si>
    <t>6.16-20</t>
  </si>
  <si>
    <t>During - Campaign management - staff 20</t>
  </si>
  <si>
    <t>6.16-21</t>
  </si>
  <si>
    <t>During - Campaign management - staff 21</t>
  </si>
  <si>
    <t>6.16-22</t>
  </si>
  <si>
    <t>During - Campaign management - staff 22</t>
  </si>
  <si>
    <t>6.16-23</t>
  </si>
  <si>
    <t>During - Campaign management - staff 23</t>
  </si>
  <si>
    <t>6.16-24</t>
  </si>
  <si>
    <t>During - Campaign management - staff 24</t>
  </si>
  <si>
    <t>6.16-25</t>
  </si>
  <si>
    <t>During - Campaign management - staff 25</t>
  </si>
  <si>
    <t>6.17-1</t>
  </si>
  <si>
    <t>During - Supervision - staff 1</t>
  </si>
  <si>
    <t>6.17-2</t>
  </si>
  <si>
    <t>During - Supervision - staff 2</t>
  </si>
  <si>
    <t>6.17-3</t>
  </si>
  <si>
    <t>During - Supervision - staff 3</t>
  </si>
  <si>
    <t>6.17-4</t>
  </si>
  <si>
    <t>During - Supervision - staff 4</t>
  </si>
  <si>
    <t>6.17-5</t>
  </si>
  <si>
    <t>During - Supervision - staff 5</t>
  </si>
  <si>
    <t>6.17-6</t>
  </si>
  <si>
    <t>During - Supervision - staff 6</t>
  </si>
  <si>
    <t>6.17-7</t>
  </si>
  <si>
    <t>During - Supervision - staff 7</t>
  </si>
  <si>
    <t>6.17-8</t>
  </si>
  <si>
    <t>During - Supervision - staff 8</t>
  </si>
  <si>
    <t>6.17-9</t>
  </si>
  <si>
    <t>During - Supervision - staff 9</t>
  </si>
  <si>
    <t>6.17-10</t>
  </si>
  <si>
    <t>During - Supervision - staff 10</t>
  </si>
  <si>
    <t>6.17-11</t>
  </si>
  <si>
    <t>During - Supervision - staff 11</t>
  </si>
  <si>
    <t>6.17-12</t>
  </si>
  <si>
    <t>During - Supervision - staff 12</t>
  </si>
  <si>
    <t>6.17-13</t>
  </si>
  <si>
    <t>During - Supervision - staff 13</t>
  </si>
  <si>
    <t>6.17-14</t>
  </si>
  <si>
    <t>During - Supervision - staff 14</t>
  </si>
  <si>
    <t>6.17-15</t>
  </si>
  <si>
    <t>During - Supervision - staff 15</t>
  </si>
  <si>
    <t>6.17-16</t>
  </si>
  <si>
    <t>During - Supervision - staff 16</t>
  </si>
  <si>
    <t>6.17-17</t>
  </si>
  <si>
    <t>During - Supervision - staff 17</t>
  </si>
  <si>
    <t>6.17-18</t>
  </si>
  <si>
    <t>During - Supervision - staff 18</t>
  </si>
  <si>
    <t>6.17-19</t>
  </si>
  <si>
    <t>During - Supervision - staff 19</t>
  </si>
  <si>
    <t>6.17-20</t>
  </si>
  <si>
    <t>During - Supervision - staff 20</t>
  </si>
  <si>
    <t>6.17-21</t>
  </si>
  <si>
    <t>During - Supervision - staff 21</t>
  </si>
  <si>
    <t>6.17-22</t>
  </si>
  <si>
    <t>During - Supervision - staff 22</t>
  </si>
  <si>
    <t>6.17-23</t>
  </si>
  <si>
    <t>During - Supervision - staff 23</t>
  </si>
  <si>
    <t>6.17-24</t>
  </si>
  <si>
    <t>During - Supervision - staff 24</t>
  </si>
  <si>
    <t>6.17-25</t>
  </si>
  <si>
    <t>During - Supervision - staff 25</t>
  </si>
  <si>
    <t>6.18-1</t>
  </si>
  <si>
    <t>During - Vacc. distrib. &amp; storage - staff 1</t>
  </si>
  <si>
    <t>6.18-2</t>
  </si>
  <si>
    <t>During - Vacc. distrib. &amp; storage - staff 2</t>
  </si>
  <si>
    <t>6.18-3</t>
  </si>
  <si>
    <t>During - Vacc. distrib. &amp; storage - staff 3</t>
  </si>
  <si>
    <t>6.18-4</t>
  </si>
  <si>
    <t>During - Vacc. distrib. &amp; storage - staff 4</t>
  </si>
  <si>
    <t>6.18-5</t>
  </si>
  <si>
    <t>During - Vacc. distrib. &amp; storage - staff 5</t>
  </si>
  <si>
    <t>6.18-6</t>
  </si>
  <si>
    <t>During - Vacc. distrib. &amp; storage - staff 6</t>
  </si>
  <si>
    <t>6.18-7</t>
  </si>
  <si>
    <t>During - Vacc. distrib. &amp; storage - staff 7</t>
  </si>
  <si>
    <t>6.18-8</t>
  </si>
  <si>
    <t>During - Vacc. distrib. &amp; storage - staff 8</t>
  </si>
  <si>
    <t>6.18-9</t>
  </si>
  <si>
    <t>During - Vacc. distrib. &amp; storage - staff 9</t>
  </si>
  <si>
    <t>6.18-10</t>
  </si>
  <si>
    <t>During - Vacc. distrib. &amp; storage - staff 10</t>
  </si>
  <si>
    <t>6.18-11</t>
  </si>
  <si>
    <t>During - Vacc. distrib. &amp; storage - staff 11</t>
  </si>
  <si>
    <t>6.18-12</t>
  </si>
  <si>
    <t>During - Vacc. distrib. &amp; storage - staff 12</t>
  </si>
  <si>
    <t>6.18-13</t>
  </si>
  <si>
    <t>During - Vacc. distrib. &amp; storage - staff 13</t>
  </si>
  <si>
    <t>6.18-14</t>
  </si>
  <si>
    <t>During - Vacc. distrib. &amp; storage - staff 14</t>
  </si>
  <si>
    <t>6.18-15</t>
  </si>
  <si>
    <t>During - Vacc. distrib. &amp; storage - staff 15</t>
  </si>
  <si>
    <t>6.18-16</t>
  </si>
  <si>
    <t>During - Vacc. distrib. &amp; storage - staff 16</t>
  </si>
  <si>
    <t>6.18-17</t>
  </si>
  <si>
    <t>During - Vacc. distrib. &amp; storage - staff 17</t>
  </si>
  <si>
    <t>6.18-18</t>
  </si>
  <si>
    <t>During - Vacc. distrib. &amp; storage - staff 18</t>
  </si>
  <si>
    <t>6.18-19</t>
  </si>
  <si>
    <t>During - Vacc. distrib. &amp; storage - staff 19</t>
  </si>
  <si>
    <t>6.18-20</t>
  </si>
  <si>
    <t>During - Vacc. distrib. &amp; storage - staff 20</t>
  </si>
  <si>
    <t>6.18-21</t>
  </si>
  <si>
    <t>During - Vacc. distrib. &amp; storage - staff 21</t>
  </si>
  <si>
    <t>6.18-22</t>
  </si>
  <si>
    <t>During - Vacc. distrib. &amp; storage - staff 22</t>
  </si>
  <si>
    <t>6.18-23</t>
  </si>
  <si>
    <t>During - Vacc. distrib. &amp; storage - staff 23</t>
  </si>
  <si>
    <t>6.18-24</t>
  </si>
  <si>
    <t>During - Vacc. distrib. &amp; storage - staff 24</t>
  </si>
  <si>
    <t>6.18-25</t>
  </si>
  <si>
    <t>During - Vacc. distrib. &amp; storage - staff 25</t>
  </si>
  <si>
    <t>6.19-1</t>
  </si>
  <si>
    <t>During - cold chain maintenance - staff 1</t>
  </si>
  <si>
    <t>6.19-2</t>
  </si>
  <si>
    <t>During - cold chain maintenance - staff 2</t>
  </si>
  <si>
    <t>6.19-3</t>
  </si>
  <si>
    <t>During - cold chain maintenance - staff 3</t>
  </si>
  <si>
    <t>6.19-4</t>
  </si>
  <si>
    <t>During - cold chain maintenance - staff 4</t>
  </si>
  <si>
    <t>6.19-5</t>
  </si>
  <si>
    <t>During - cold chain maintenance - staff 5</t>
  </si>
  <si>
    <t>6.19-6</t>
  </si>
  <si>
    <t>During - cold chain maintenance - staff 6</t>
  </si>
  <si>
    <t>6.19-7</t>
  </si>
  <si>
    <t>During - cold chain maintenance - staff 7</t>
  </si>
  <si>
    <t>6.19-8</t>
  </si>
  <si>
    <t>During - cold chain maintenance - staff 8</t>
  </si>
  <si>
    <t>6.19-9</t>
  </si>
  <si>
    <t>During - cold chain maintenance - staff 9</t>
  </si>
  <si>
    <t>6.19-10</t>
  </si>
  <si>
    <t>During - cold chain maintenance - staff 10</t>
  </si>
  <si>
    <t>6.19-11</t>
  </si>
  <si>
    <t>During - cold chain maintenance - staff 11</t>
  </si>
  <si>
    <t>6.19-12</t>
  </si>
  <si>
    <t>During - cold chain maintenance - staff 12</t>
  </si>
  <si>
    <t>6.19-13</t>
  </si>
  <si>
    <t>During - cold chain maintenance - staff 13</t>
  </si>
  <si>
    <t>6.19-14</t>
  </si>
  <si>
    <t>During - cold chain maintenance - staff 14</t>
  </si>
  <si>
    <t>6.19-15</t>
  </si>
  <si>
    <t>During - cold chain maintenance - staff 15</t>
  </si>
  <si>
    <t>6.19-16</t>
  </si>
  <si>
    <t>During - cold chain maintenance - staff 16</t>
  </si>
  <si>
    <t>6.19-17</t>
  </si>
  <si>
    <t>During - cold chain maintenance - staff 17</t>
  </si>
  <si>
    <t>6.19-18</t>
  </si>
  <si>
    <t>During - cold chain maintenance - staff 18</t>
  </si>
  <si>
    <t>6.19-19</t>
  </si>
  <si>
    <t>During - cold chain maintenance - staff 19</t>
  </si>
  <si>
    <t>6.19-20</t>
  </si>
  <si>
    <t>During - cold chain maintenance - staff 20</t>
  </si>
  <si>
    <t>6.19-21</t>
  </si>
  <si>
    <t>During - cold chain maintenance - staff 21</t>
  </si>
  <si>
    <t>6.19-22</t>
  </si>
  <si>
    <t>During - cold chain maintenance - staff 22</t>
  </si>
  <si>
    <t>6.19-23</t>
  </si>
  <si>
    <t>During - cold chain maintenance - staff 23</t>
  </si>
  <si>
    <t>6.19-24</t>
  </si>
  <si>
    <t>During - cold chain maintenance - staff 24</t>
  </si>
  <si>
    <t>6.19-25</t>
  </si>
  <si>
    <t>During - cold chain maintenance - staff 25</t>
  </si>
  <si>
    <t>6.20-1</t>
  </si>
  <si>
    <t>During - Waste management - staff 1</t>
  </si>
  <si>
    <t>6.20-2</t>
  </si>
  <si>
    <t>During - Waste management - staff 2</t>
  </si>
  <si>
    <t>6.20-3</t>
  </si>
  <si>
    <t>During - Waste management - staff 3</t>
  </si>
  <si>
    <t>6.20-4</t>
  </si>
  <si>
    <t>During - Waste management - staff 4</t>
  </si>
  <si>
    <t>6.20-5</t>
  </si>
  <si>
    <t>During - Waste management - staff 5</t>
  </si>
  <si>
    <t>6.20-6</t>
  </si>
  <si>
    <t>During - Waste management - staff 6</t>
  </si>
  <si>
    <t>6.20-7</t>
  </si>
  <si>
    <t>During - Waste management - staff 7</t>
  </si>
  <si>
    <t>6.20-8</t>
  </si>
  <si>
    <t>During - Waste management - staff 8</t>
  </si>
  <si>
    <t>6.20-9</t>
  </si>
  <si>
    <t>During - Waste management - staff 9</t>
  </si>
  <si>
    <t>6.20-10</t>
  </si>
  <si>
    <t>During - Waste management - staff 10</t>
  </si>
  <si>
    <t>6.20-11</t>
  </si>
  <si>
    <t>During - Waste management - staff 11</t>
  </si>
  <si>
    <t>6.20-12</t>
  </si>
  <si>
    <t>During - Waste management - staff 12</t>
  </si>
  <si>
    <t>6.20-13</t>
  </si>
  <si>
    <t>During - Waste management - staff 13</t>
  </si>
  <si>
    <t>6.20-14</t>
  </si>
  <si>
    <t>During - Waste management - staff 14</t>
  </si>
  <si>
    <t>6.20-15</t>
  </si>
  <si>
    <t>During - Waste management - staff 15</t>
  </si>
  <si>
    <t>6.20-16</t>
  </si>
  <si>
    <t>During - Waste management - staff 16</t>
  </si>
  <si>
    <t>6.20-17</t>
  </si>
  <si>
    <t>During - Waste management - staff 17</t>
  </si>
  <si>
    <t>6.20-18</t>
  </si>
  <si>
    <t>During - Waste management - staff 18</t>
  </si>
  <si>
    <t>6.20-19</t>
  </si>
  <si>
    <t>During - Waste management - staff 19</t>
  </si>
  <si>
    <t>6.20-20</t>
  </si>
  <si>
    <t>During - Waste management - staff 20</t>
  </si>
  <si>
    <t>6.20-21</t>
  </si>
  <si>
    <t>During - Waste management - staff 21</t>
  </si>
  <si>
    <t>6.20-22</t>
  </si>
  <si>
    <t>During - Waste management - staff 22</t>
  </si>
  <si>
    <t>6.20-23</t>
  </si>
  <si>
    <t>During - Waste management - staff 23</t>
  </si>
  <si>
    <t>6.20-24</t>
  </si>
  <si>
    <t>During - Waste management - staff 24</t>
  </si>
  <si>
    <t>6.20-25</t>
  </si>
  <si>
    <t>During - Waste management - staff 25</t>
  </si>
  <si>
    <t>6.21-1</t>
  </si>
  <si>
    <t>During - AEFI management - staff 1</t>
  </si>
  <si>
    <t>6.21-2</t>
  </si>
  <si>
    <t>During - AEFI management - staff 2</t>
  </si>
  <si>
    <t>6.21-3</t>
  </si>
  <si>
    <t>During - AEFI management - staff 3</t>
  </si>
  <si>
    <t>6.21-4</t>
  </si>
  <si>
    <t>During - AEFI management - staff 4</t>
  </si>
  <si>
    <t>6.21-5</t>
  </si>
  <si>
    <t>During - AEFI management - staff 5</t>
  </si>
  <si>
    <t>6.21-6</t>
  </si>
  <si>
    <t>During - AEFI management - staff 6</t>
  </si>
  <si>
    <t>6.21-7</t>
  </si>
  <si>
    <t>During - AEFI management - staff 7</t>
  </si>
  <si>
    <t>6.21-8</t>
  </si>
  <si>
    <t>During - AEFI management - staff 8</t>
  </si>
  <si>
    <t>6.21-9</t>
  </si>
  <si>
    <t>During - AEFI management - staff 9</t>
  </si>
  <si>
    <t>6.21-10</t>
  </si>
  <si>
    <t>During - AEFI management - staff 10</t>
  </si>
  <si>
    <t>6.21-11</t>
  </si>
  <si>
    <t>During - AEFI management - staff 11</t>
  </si>
  <si>
    <t>6.21-12</t>
  </si>
  <si>
    <t>During - AEFI management - staff 12</t>
  </si>
  <si>
    <t>6.21-13</t>
  </si>
  <si>
    <t>During - AEFI management - staff 13</t>
  </si>
  <si>
    <t>6.21-14</t>
  </si>
  <si>
    <t>During - AEFI management - staff 14</t>
  </si>
  <si>
    <t>6.21-15</t>
  </si>
  <si>
    <t>During - AEFI management - staff 15</t>
  </si>
  <si>
    <t>6.21-16</t>
  </si>
  <si>
    <t>During - AEFI management - staff 16</t>
  </si>
  <si>
    <t>6.21-17</t>
  </si>
  <si>
    <t>During - AEFI management - staff 17</t>
  </si>
  <si>
    <t>6.21-18</t>
  </si>
  <si>
    <t>During - AEFI management - staff 18</t>
  </si>
  <si>
    <t>6.21-19</t>
  </si>
  <si>
    <t>During - AEFI management - staff 19</t>
  </si>
  <si>
    <t>6.21-20</t>
  </si>
  <si>
    <t>During - AEFI management - staff 20</t>
  </si>
  <si>
    <t>6.21-21</t>
  </si>
  <si>
    <t>During - AEFI management - staff 21</t>
  </si>
  <si>
    <t>6.21-22</t>
  </si>
  <si>
    <t>During - AEFI management - staff 22</t>
  </si>
  <si>
    <t>6.21-23</t>
  </si>
  <si>
    <t>During - AEFI management - staff 23</t>
  </si>
  <si>
    <t>6.21-24</t>
  </si>
  <si>
    <t>During - AEFI management - staff 24</t>
  </si>
  <si>
    <t>6.21-25</t>
  </si>
  <si>
    <t>During - AEFI management - staff 25</t>
  </si>
  <si>
    <t>6.22-1</t>
  </si>
  <si>
    <t>During - Record keeping - staff 1</t>
  </si>
  <si>
    <t>6.22-2</t>
  </si>
  <si>
    <t>During - Record keeping - staff 2</t>
  </si>
  <si>
    <t>6.22-3</t>
  </si>
  <si>
    <t>During - Record keeping - staff 3</t>
  </si>
  <si>
    <t>6.22-4</t>
  </si>
  <si>
    <t>During - Record keeping - staff 4</t>
  </si>
  <si>
    <t>6.22-5</t>
  </si>
  <si>
    <t>During - Record keeping - staff 5</t>
  </si>
  <si>
    <t>6.22-6</t>
  </si>
  <si>
    <t>During - Record keeping - staff 6</t>
  </si>
  <si>
    <t>6.22-7</t>
  </si>
  <si>
    <t>During - Record keeping - staff 7</t>
  </si>
  <si>
    <t>6.22-8</t>
  </si>
  <si>
    <t>During - Record keeping - staff 8</t>
  </si>
  <si>
    <t>6.22-9</t>
  </si>
  <si>
    <t>During - Record keeping - staff 9</t>
  </si>
  <si>
    <t>6.22-10</t>
  </si>
  <si>
    <t>During - Record keeping - staff 10</t>
  </si>
  <si>
    <t>6.22-11</t>
  </si>
  <si>
    <t>During - Record keeping - staff 11</t>
  </si>
  <si>
    <t>6.22-12</t>
  </si>
  <si>
    <t>During - Record keeping - staff 12</t>
  </si>
  <si>
    <t>6.22-13</t>
  </si>
  <si>
    <t>During - Record keeping - staff 13</t>
  </si>
  <si>
    <t>6.22-14</t>
  </si>
  <si>
    <t>During - Record keeping - staff 14</t>
  </si>
  <si>
    <t>6.22-15</t>
  </si>
  <si>
    <t>During - Record keeping - staff 15</t>
  </si>
  <si>
    <t>6.22-16</t>
  </si>
  <si>
    <t>During - Record keeping - staff 16</t>
  </si>
  <si>
    <t>6.22-17</t>
  </si>
  <si>
    <t>During - Record keeping - staff 17</t>
  </si>
  <si>
    <t>6.22-18</t>
  </si>
  <si>
    <t>During - Record keeping - staff 18</t>
  </si>
  <si>
    <t>6.22-19</t>
  </si>
  <si>
    <t>During - Record keeping - staff 19</t>
  </si>
  <si>
    <t>6.22-20</t>
  </si>
  <si>
    <t>During - Record keeping - staff 20</t>
  </si>
  <si>
    <t>6.22-21</t>
  </si>
  <si>
    <t>During - Record keeping - staff 21</t>
  </si>
  <si>
    <t>6.22-22</t>
  </si>
  <si>
    <t>During - Record keeping - staff 22</t>
  </si>
  <si>
    <t>6.22-23</t>
  </si>
  <si>
    <t>During - Record keeping - staff 23</t>
  </si>
  <si>
    <t>6.22-24</t>
  </si>
  <si>
    <t>During - Record keeping - staff 24</t>
  </si>
  <si>
    <t>6.22-25</t>
  </si>
  <si>
    <t>During - Record keeping - staff 25</t>
  </si>
  <si>
    <t>6.23-1</t>
  </si>
  <si>
    <t>During - Soc mob - staff 1</t>
  </si>
  <si>
    <t>6.23-2</t>
  </si>
  <si>
    <t>During - Soc mob - staff 2</t>
  </si>
  <si>
    <t>6.23-3</t>
  </si>
  <si>
    <t>During - Soc mob - staff 3</t>
  </si>
  <si>
    <t>6.23-4</t>
  </si>
  <si>
    <t>During - Soc mob - staff 4</t>
  </si>
  <si>
    <t>6.23-5</t>
  </si>
  <si>
    <t>During - Soc mob - staff 5</t>
  </si>
  <si>
    <t>6.23-6</t>
  </si>
  <si>
    <t>During - Soc mob - staff 6</t>
  </si>
  <si>
    <t>6.23-7</t>
  </si>
  <si>
    <t>During - Soc mob - staff 7</t>
  </si>
  <si>
    <t>6.23-8</t>
  </si>
  <si>
    <t>During - Soc mob - staff 8</t>
  </si>
  <si>
    <t>6.23-9</t>
  </si>
  <si>
    <t>During - Soc mob - staff 9</t>
  </si>
  <si>
    <t>6.23-10</t>
  </si>
  <si>
    <t>During - Soc mob - staff 10</t>
  </si>
  <si>
    <t>6.23-11</t>
  </si>
  <si>
    <t>During - Soc mob - staff 11</t>
  </si>
  <si>
    <t>6.23-12</t>
  </si>
  <si>
    <t>During - Soc mob - staff 12</t>
  </si>
  <si>
    <t>6.23-13</t>
  </si>
  <si>
    <t>During - Soc mob - staff 13</t>
  </si>
  <si>
    <t>6.23-14</t>
  </si>
  <si>
    <t>During - Soc mob - staff 14</t>
  </si>
  <si>
    <t>6.23-15</t>
  </si>
  <si>
    <t>During - Soc mob - staff 15</t>
  </si>
  <si>
    <t>6.23-16</t>
  </si>
  <si>
    <t>During - Soc mob - staff 16</t>
  </si>
  <si>
    <t>6.23-17</t>
  </si>
  <si>
    <t>During - Soc mob - staff 17</t>
  </si>
  <si>
    <t>6.23-18</t>
  </si>
  <si>
    <t>During - Soc mob - staff 18</t>
  </si>
  <si>
    <t>6.23-19</t>
  </si>
  <si>
    <t>During - Soc mob - staff 19</t>
  </si>
  <si>
    <t>6.23-20</t>
  </si>
  <si>
    <t>During - Soc mob - staff 20</t>
  </si>
  <si>
    <t>6.23-21</t>
  </si>
  <si>
    <t>During - Soc mob - staff 21</t>
  </si>
  <si>
    <t>6.23-22</t>
  </si>
  <si>
    <t>During - Soc mob - staff 22</t>
  </si>
  <si>
    <t>6.23-23</t>
  </si>
  <si>
    <t>During - Soc mob - staff 23</t>
  </si>
  <si>
    <t>6.23-24</t>
  </si>
  <si>
    <t>During - Soc mob - staff 24</t>
  </si>
  <si>
    <t>6.23-25</t>
  </si>
  <si>
    <t>During - Soc mob - staff 25</t>
  </si>
  <si>
    <t>6.24-1</t>
  </si>
  <si>
    <t>During - Other camp. activity - staff 1</t>
  </si>
  <si>
    <t>6.24-2</t>
  </si>
  <si>
    <t>During - Other camp. activity - staff 2</t>
  </si>
  <si>
    <t>6.24-3</t>
  </si>
  <si>
    <t>During - Other camp. activity - staff 3</t>
  </si>
  <si>
    <t>6.24-4</t>
  </si>
  <si>
    <t>During - Other camp. activity - staff 4</t>
  </si>
  <si>
    <t>6.24-5</t>
  </si>
  <si>
    <t>During - Other camp. activity - staff 5</t>
  </si>
  <si>
    <t>6.24-6</t>
  </si>
  <si>
    <t>During - Other camp. activity - staff 6</t>
  </si>
  <si>
    <t>6.24-7</t>
  </si>
  <si>
    <t>During - Other camp. activity - staff 7</t>
  </si>
  <si>
    <t>6.24-8</t>
  </si>
  <si>
    <t>During - Other camp. activity - staff 8</t>
  </si>
  <si>
    <t>6.24-9</t>
  </si>
  <si>
    <t>During - Other camp. activity - staff 9</t>
  </si>
  <si>
    <t>6.24-10</t>
  </si>
  <si>
    <t>During - Other camp. activity - staff 10</t>
  </si>
  <si>
    <t>6.24-11</t>
  </si>
  <si>
    <t>During - Other camp. activity - staff 11</t>
  </si>
  <si>
    <t>6.24-12</t>
  </si>
  <si>
    <t>During - Other camp. activity - staff 12</t>
  </si>
  <si>
    <t>6.24-13</t>
  </si>
  <si>
    <t>During - Other camp. activity - staff 13</t>
  </si>
  <si>
    <t>6.24-14</t>
  </si>
  <si>
    <t>During - Other camp. activity - staff 14</t>
  </si>
  <si>
    <t>6.24-15</t>
  </si>
  <si>
    <t>During - Other camp. activity - staff 15</t>
  </si>
  <si>
    <t>6.24-16</t>
  </si>
  <si>
    <t>During - Other camp. activity - staff 16</t>
  </si>
  <si>
    <t>6.24-17</t>
  </si>
  <si>
    <t>During - Other camp. activity - staff 17</t>
  </si>
  <si>
    <t>6.24-18</t>
  </si>
  <si>
    <t>During - Other camp. activity - staff 18</t>
  </si>
  <si>
    <t>6.24-19</t>
  </si>
  <si>
    <t>During - Other camp. activity - staff 19</t>
  </si>
  <si>
    <t>6.24-20</t>
  </si>
  <si>
    <t>During - Other camp. activity - staff 20</t>
  </si>
  <si>
    <t>6.24-21</t>
  </si>
  <si>
    <t>During - Other camp. activity - staff 21</t>
  </si>
  <si>
    <t>6.24-22</t>
  </si>
  <si>
    <t>During - Other camp. activity - staff 22</t>
  </si>
  <si>
    <t>6.24-23</t>
  </si>
  <si>
    <t>During - Other camp. activity - staff 23</t>
  </si>
  <si>
    <t>6.24-24</t>
  </si>
  <si>
    <t>During - Other camp. activity - staff 24</t>
  </si>
  <si>
    <t>6.24-25</t>
  </si>
  <si>
    <t>During - Other camp. activity - staff 25</t>
  </si>
  <si>
    <t>6.25-1</t>
  </si>
  <si>
    <t>During - Other activity - staff 1</t>
  </si>
  <si>
    <t>6.25-2</t>
  </si>
  <si>
    <t>During - Other activity - staff 2</t>
  </si>
  <si>
    <t>6.25-3</t>
  </si>
  <si>
    <t>During - Other activity - staff 3</t>
  </si>
  <si>
    <t>6.25-4</t>
  </si>
  <si>
    <t>During - Other activity - staff 4</t>
  </si>
  <si>
    <t>6.25-5</t>
  </si>
  <si>
    <t>During - Other activity - staff 5</t>
  </si>
  <si>
    <t>6.25-6</t>
  </si>
  <si>
    <t>During - Other activity - staff 6</t>
  </si>
  <si>
    <t>6.25-7</t>
  </si>
  <si>
    <t>During - Other activity - staff 7</t>
  </si>
  <si>
    <t>6.25-8</t>
  </si>
  <si>
    <t>During - Other activity - staff 8</t>
  </si>
  <si>
    <t>6.25-9</t>
  </si>
  <si>
    <t>During - Other activity - staff 9</t>
  </si>
  <si>
    <t>6.25-10</t>
  </si>
  <si>
    <t>During - Other activity - staff 10</t>
  </si>
  <si>
    <t>6.25-11</t>
  </si>
  <si>
    <t>During - Other activity - staff 11</t>
  </si>
  <si>
    <t>6.25-12</t>
  </si>
  <si>
    <t>During - Other activity - staff 12</t>
  </si>
  <si>
    <t>6.25-13</t>
  </si>
  <si>
    <t>During - Other activity - staff 13</t>
  </si>
  <si>
    <t>6.25-14</t>
  </si>
  <si>
    <t>During - Other activity - staff 14</t>
  </si>
  <si>
    <t>6.25-15</t>
  </si>
  <si>
    <t>During - Other activity - staff 15</t>
  </si>
  <si>
    <t>6.25-16</t>
  </si>
  <si>
    <t>During - Other activity - staff 16</t>
  </si>
  <si>
    <t>6.25-17</t>
  </si>
  <si>
    <t>During - Other activity - staff 17</t>
  </si>
  <si>
    <t>6.25-18</t>
  </si>
  <si>
    <t>During - Other activity - staff 18</t>
  </si>
  <si>
    <t>6.25-19</t>
  </si>
  <si>
    <t>During - Other activity - staff 19</t>
  </si>
  <si>
    <t>6.25-20</t>
  </si>
  <si>
    <t>During - Other activity - staff 20</t>
  </si>
  <si>
    <t>6.25-21</t>
  </si>
  <si>
    <t>During - Other activity - staff 21</t>
  </si>
  <si>
    <t>6.25-22</t>
  </si>
  <si>
    <t>During - Other activity - staff 22</t>
  </si>
  <si>
    <t>6.25-23</t>
  </si>
  <si>
    <t>During - Other activity - staff 23</t>
  </si>
  <si>
    <t>6.25-24</t>
  </si>
  <si>
    <t>During - Other activity - staff 24</t>
  </si>
  <si>
    <t>6.25-25</t>
  </si>
  <si>
    <t>During - Other activity - staff 25</t>
  </si>
  <si>
    <t>6.26-1</t>
  </si>
  <si>
    <t>After - training - staff 1</t>
  </si>
  <si>
    <t>6.26-2</t>
  </si>
  <si>
    <t>After - training - staff 2</t>
  </si>
  <si>
    <t>6.26-3</t>
  </si>
  <si>
    <t>After - training - staff 3</t>
  </si>
  <si>
    <t>6.26-4</t>
  </si>
  <si>
    <t>After - training - staff 4</t>
  </si>
  <si>
    <t>6.26-5</t>
  </si>
  <si>
    <t>After - training - staff 5</t>
  </si>
  <si>
    <t>6.26-6</t>
  </si>
  <si>
    <t>After - training - staff 6</t>
  </si>
  <si>
    <t>6.26-7</t>
  </si>
  <si>
    <t>After - training - staff 7</t>
  </si>
  <si>
    <t>6.26-8</t>
  </si>
  <si>
    <t>After - training - staff 8</t>
  </si>
  <si>
    <t>6.26-9</t>
  </si>
  <si>
    <t>After - training - staff 9</t>
  </si>
  <si>
    <t>6.26-10</t>
  </si>
  <si>
    <t>After - training - staff 10</t>
  </si>
  <si>
    <t>6.26-11</t>
  </si>
  <si>
    <t>After - training - staff 11</t>
  </si>
  <si>
    <t>6.26-12</t>
  </si>
  <si>
    <t>After - training - staff 12</t>
  </si>
  <si>
    <t>6.26-13</t>
  </si>
  <si>
    <t>After - training - staff 13</t>
  </si>
  <si>
    <t>6.26-14</t>
  </si>
  <si>
    <t>After - training - staff 14</t>
  </si>
  <si>
    <t>6.26-15</t>
  </si>
  <si>
    <t>After - training - staff 15</t>
  </si>
  <si>
    <t>6.26-16</t>
  </si>
  <si>
    <t>After - training - staff 16</t>
  </si>
  <si>
    <t>6.26-17</t>
  </si>
  <si>
    <t>After - training - staff 17</t>
  </si>
  <si>
    <t>6.26-18</t>
  </si>
  <si>
    <t>After - training - staff 18</t>
  </si>
  <si>
    <t>6.26-19</t>
  </si>
  <si>
    <t>After - training - staff 19</t>
  </si>
  <si>
    <t>6.26-20</t>
  </si>
  <si>
    <t>After - training - staff 20</t>
  </si>
  <si>
    <t>6.26-21</t>
  </si>
  <si>
    <t>After - training - staff 21</t>
  </si>
  <si>
    <t>6.26-22</t>
  </si>
  <si>
    <t>After - training - staff 22</t>
  </si>
  <si>
    <t>6.26-23</t>
  </si>
  <si>
    <t>After - training - staff 23</t>
  </si>
  <si>
    <t>6.26-24</t>
  </si>
  <si>
    <t>After - training - staff 24</t>
  </si>
  <si>
    <t>6.26-25</t>
  </si>
  <si>
    <t>After - training - staff 25</t>
  </si>
  <si>
    <t>6.27-1</t>
  </si>
  <si>
    <t>After - Campaign management - staff 1</t>
  </si>
  <si>
    <t>6.27-2</t>
  </si>
  <si>
    <t>After - Campaign management - staff 2</t>
  </si>
  <si>
    <t>6.27-3</t>
  </si>
  <si>
    <t>After - Campaign management - staff 3</t>
  </si>
  <si>
    <t>6.27-4</t>
  </si>
  <si>
    <t>After - Campaign management - staff 4</t>
  </si>
  <si>
    <t>6.27-5</t>
  </si>
  <si>
    <t>After - Campaign management - staff 5</t>
  </si>
  <si>
    <t>6.27-6</t>
  </si>
  <si>
    <t>After - Campaign management - staff 6</t>
  </si>
  <si>
    <t>6.27-7</t>
  </si>
  <si>
    <t>After - Campaign management - staff 7</t>
  </si>
  <si>
    <t>6.27-8</t>
  </si>
  <si>
    <t>After - Campaign management - staff 8</t>
  </si>
  <si>
    <t>6.27-9</t>
  </si>
  <si>
    <t>After - Campaign management - staff 9</t>
  </si>
  <si>
    <t>6.27-10</t>
  </si>
  <si>
    <t>After - Campaign management - staff 10</t>
  </si>
  <si>
    <t>6.27-11</t>
  </si>
  <si>
    <t>After - Campaign management - staff 11</t>
  </si>
  <si>
    <t>6.27-12</t>
  </si>
  <si>
    <t>After - Campaign management - staff 12</t>
  </si>
  <si>
    <t>6.27-13</t>
  </si>
  <si>
    <t>After - Campaign management - staff 13</t>
  </si>
  <si>
    <t>6.27-14</t>
  </si>
  <si>
    <t>After - Campaign management - staff 14</t>
  </si>
  <si>
    <t>6.27-15</t>
  </si>
  <si>
    <t>After - Campaign management - staff 15</t>
  </si>
  <si>
    <t>6.27-16</t>
  </si>
  <si>
    <t>After - Campaign management - staff 16</t>
  </si>
  <si>
    <t>6.27-17</t>
  </si>
  <si>
    <t>After - Campaign management - staff 17</t>
  </si>
  <si>
    <t>6.27-18</t>
  </si>
  <si>
    <t>After - Campaign management - staff 18</t>
  </si>
  <si>
    <t>6.27-19</t>
  </si>
  <si>
    <t>After - Campaign management - staff 19</t>
  </si>
  <si>
    <t>6.27-20</t>
  </si>
  <si>
    <t>After - Campaign management - staff 20</t>
  </si>
  <si>
    <t>6.27-21</t>
  </si>
  <si>
    <t>After - Campaign management - staff 21</t>
  </si>
  <si>
    <t>6.27-22</t>
  </si>
  <si>
    <t>After - Campaign management - staff 22</t>
  </si>
  <si>
    <t>6.27-23</t>
  </si>
  <si>
    <t>After - Campaign management - staff 23</t>
  </si>
  <si>
    <t>6.27-24</t>
  </si>
  <si>
    <t>After - Campaign management - staff 24</t>
  </si>
  <si>
    <t>6.27-25</t>
  </si>
  <si>
    <t>After - Campaign management - staff 25</t>
  </si>
  <si>
    <t>6.28-1</t>
  </si>
  <si>
    <t>After - Supervision - staff 1</t>
  </si>
  <si>
    <t>6.28-2</t>
  </si>
  <si>
    <t>After - Supervision - staff 2</t>
  </si>
  <si>
    <t>6.28-3</t>
  </si>
  <si>
    <t>After - Supervision - staff 3</t>
  </si>
  <si>
    <t>6.28-4</t>
  </si>
  <si>
    <t>After - Supervision - staff 4</t>
  </si>
  <si>
    <t>6.28-5</t>
  </si>
  <si>
    <t>After - Supervision - staff 5</t>
  </si>
  <si>
    <t>6.28-6</t>
  </si>
  <si>
    <t>After - Supervision - staff 6</t>
  </si>
  <si>
    <t>6.28-7</t>
  </si>
  <si>
    <t>After - Supervision - staff 7</t>
  </si>
  <si>
    <t>6.28-8</t>
  </si>
  <si>
    <t>After - Supervision - staff 8</t>
  </si>
  <si>
    <t>6.28-9</t>
  </si>
  <si>
    <t>After - Supervision - staff 9</t>
  </si>
  <si>
    <t>6.28-10</t>
  </si>
  <si>
    <t>After - Supervision - staff 10</t>
  </si>
  <si>
    <t>6.28-11</t>
  </si>
  <si>
    <t>After - Supervision - staff 11</t>
  </si>
  <si>
    <t>6.28-12</t>
  </si>
  <si>
    <t>After - Supervision - staff 12</t>
  </si>
  <si>
    <t>6.28-13</t>
  </si>
  <si>
    <t>After - Supervision - staff 13</t>
  </si>
  <si>
    <t>6.28-14</t>
  </si>
  <si>
    <t>After - Supervision - staff 14</t>
  </si>
  <si>
    <t>6.28-15</t>
  </si>
  <si>
    <t>After - Supervision - staff 15</t>
  </si>
  <si>
    <t>6.28-16</t>
  </si>
  <si>
    <t>After - Supervision - staff 16</t>
  </si>
  <si>
    <t>6.28-17</t>
  </si>
  <si>
    <t>After - Supervision - staff 17</t>
  </si>
  <si>
    <t>6.28-18</t>
  </si>
  <si>
    <t>After - Supervision - staff 18</t>
  </si>
  <si>
    <t>6.28-19</t>
  </si>
  <si>
    <t>After - Supervision - staff 19</t>
  </si>
  <si>
    <t>6.28-20</t>
  </si>
  <si>
    <t>After - Supervision - staff 20</t>
  </si>
  <si>
    <t>6.28-21</t>
  </si>
  <si>
    <t>After - Supervision - staff 21</t>
  </si>
  <si>
    <t>6.28-22</t>
  </si>
  <si>
    <t>After - Supervision - staff 22</t>
  </si>
  <si>
    <t>6.28-23</t>
  </si>
  <si>
    <t>After - Supervision - staff 23</t>
  </si>
  <si>
    <t>6.28-24</t>
  </si>
  <si>
    <t>After - Supervision - staff 24</t>
  </si>
  <si>
    <t>6.28-25</t>
  </si>
  <si>
    <t>After - Supervision - staff 25</t>
  </si>
  <si>
    <t>6.29-1</t>
  </si>
  <si>
    <t>After - Vacc. distrib. &amp; storage - staff 1</t>
  </si>
  <si>
    <t>6.29-2</t>
  </si>
  <si>
    <t>After - Vacc. distrib. &amp; storage - staff 2</t>
  </si>
  <si>
    <t>6.29-3</t>
  </si>
  <si>
    <t>After - Vacc. distrib. &amp; storage - staff 3</t>
  </si>
  <si>
    <t>6.29-4</t>
  </si>
  <si>
    <t>After - Vacc. distrib. &amp; storage - staff 4</t>
  </si>
  <si>
    <t>6.29-5</t>
  </si>
  <si>
    <t>After - Vacc. distrib. &amp; storage - staff 5</t>
  </si>
  <si>
    <t>6.29-6</t>
  </si>
  <si>
    <t>After - Vacc. distrib. &amp; storage - staff 6</t>
  </si>
  <si>
    <t>6.29-7</t>
  </si>
  <si>
    <t>After - Vacc. distrib. &amp; storage - staff 7</t>
  </si>
  <si>
    <t>6.29-8</t>
  </si>
  <si>
    <t>After - Vacc. distrib. &amp; storage - staff 8</t>
  </si>
  <si>
    <t>6.29-9</t>
  </si>
  <si>
    <t>After - Vacc. distrib. &amp; storage - staff 9</t>
  </si>
  <si>
    <t>6.29-10</t>
  </si>
  <si>
    <t>After - Vacc. distrib. &amp; storage - staff 10</t>
  </si>
  <si>
    <t>6.29-11</t>
  </si>
  <si>
    <t>After - Vacc. distrib. &amp; storage - staff 11</t>
  </si>
  <si>
    <t>6.29-12</t>
  </si>
  <si>
    <t>After - Vacc. distrib. &amp; storage - staff 12</t>
  </si>
  <si>
    <t>6.29-13</t>
  </si>
  <si>
    <t>After - Vacc. distrib. &amp; storage - staff 13</t>
  </si>
  <si>
    <t>6.29-14</t>
  </si>
  <si>
    <t>After - Vacc. distrib. &amp; storage - staff 14</t>
  </si>
  <si>
    <t>6.29-15</t>
  </si>
  <si>
    <t>After - Vacc. distrib. &amp; storage - staff 15</t>
  </si>
  <si>
    <t>6.29-16</t>
  </si>
  <si>
    <t>After - Vacc. distrib. &amp; storage - staff 16</t>
  </si>
  <si>
    <t>6.29-17</t>
  </si>
  <si>
    <t>After - Vacc. distrib. &amp; storage - staff 17</t>
  </si>
  <si>
    <t>6.29-18</t>
  </si>
  <si>
    <t>After - Vacc. distrib. &amp; storage - staff 18</t>
  </si>
  <si>
    <t>6.29-19</t>
  </si>
  <si>
    <t>After - Vacc. distrib. &amp; storage - staff 19</t>
  </si>
  <si>
    <t>6.29-20</t>
  </si>
  <si>
    <t>After - Vacc. distrib. &amp; storage - staff 20</t>
  </si>
  <si>
    <t>6.29-21</t>
  </si>
  <si>
    <t>After - Vacc. distrib. &amp; storage - staff 21</t>
  </si>
  <si>
    <t>6.29-22</t>
  </si>
  <si>
    <t>After - Vacc. distrib. &amp; storage - staff 22</t>
  </si>
  <si>
    <t>6.29-23</t>
  </si>
  <si>
    <t>After - Vacc. distrib. &amp; storage - staff 23</t>
  </si>
  <si>
    <t>6.29-24</t>
  </si>
  <si>
    <t>After - Vacc. distrib. &amp; storage - staff 24</t>
  </si>
  <si>
    <t>6.29-25</t>
  </si>
  <si>
    <t>After - Vacc. distrib. &amp; storage - staff 25</t>
  </si>
  <si>
    <t>6.30-1</t>
  </si>
  <si>
    <t>After - cold chain maintenance - staff 1</t>
  </si>
  <si>
    <t>6.30-2</t>
  </si>
  <si>
    <t>After - cold chain maintenance - staff 2</t>
  </si>
  <si>
    <t>6.30-3</t>
  </si>
  <si>
    <t>After - cold chain maintenance - staff 3</t>
  </si>
  <si>
    <t>6.30-4</t>
  </si>
  <si>
    <t>After - cold chain maintenance - staff 4</t>
  </si>
  <si>
    <t>6.30-5</t>
  </si>
  <si>
    <t>After - cold chain maintenance - staff 5</t>
  </si>
  <si>
    <t>6.30-6</t>
  </si>
  <si>
    <t>After - cold chain maintenance - staff 6</t>
  </si>
  <si>
    <t>6.30-7</t>
  </si>
  <si>
    <t>After - cold chain maintenance - staff 7</t>
  </si>
  <si>
    <t>6.30-8</t>
  </si>
  <si>
    <t>After - cold chain maintenance - staff 8</t>
  </si>
  <si>
    <t>6.30-9</t>
  </si>
  <si>
    <t>After - cold chain maintenance - staff 9</t>
  </si>
  <si>
    <t>6.30-10</t>
  </si>
  <si>
    <t>After - cold chain maintenance - staff 10</t>
  </si>
  <si>
    <t>6.30-11</t>
  </si>
  <si>
    <t>After - cold chain maintenance - staff 11</t>
  </si>
  <si>
    <t>6.30-12</t>
  </si>
  <si>
    <t>After - cold chain maintenance - staff 12</t>
  </si>
  <si>
    <t>6.30-13</t>
  </si>
  <si>
    <t>After - cold chain maintenance - staff 13</t>
  </si>
  <si>
    <t>6.30-14</t>
  </si>
  <si>
    <t>After - cold chain maintenance - staff 14</t>
  </si>
  <si>
    <t>6.30-15</t>
  </si>
  <si>
    <t>After - cold chain maintenance - staff 15</t>
  </si>
  <si>
    <t>6.30-16</t>
  </si>
  <si>
    <t>After - cold chain maintenance - staff 16</t>
  </si>
  <si>
    <t>6.30-17</t>
  </si>
  <si>
    <t>After - cold chain maintenance - staff 17</t>
  </si>
  <si>
    <t>6.30-18</t>
  </si>
  <si>
    <t>After - cold chain maintenance - staff 18</t>
  </si>
  <si>
    <t>6.30-19</t>
  </si>
  <si>
    <t>After - cold chain maintenance - staff 19</t>
  </si>
  <si>
    <t>6.30-20</t>
  </si>
  <si>
    <t>After - cold chain maintenance - staff 20</t>
  </si>
  <si>
    <t>6.30-21</t>
  </si>
  <si>
    <t>After - cold chain maintenance - staff 21</t>
  </si>
  <si>
    <t>6.30-22</t>
  </si>
  <si>
    <t>After - cold chain maintenance - staff 22</t>
  </si>
  <si>
    <t>6.30-23</t>
  </si>
  <si>
    <t>After - cold chain maintenance - staff 23</t>
  </si>
  <si>
    <t>6.30-24</t>
  </si>
  <si>
    <t>After - cold chain maintenance - staff 24</t>
  </si>
  <si>
    <t>6.30-25</t>
  </si>
  <si>
    <t>After - cold chain maintenance - staff 25</t>
  </si>
  <si>
    <t>6.31-1</t>
  </si>
  <si>
    <t>After - Waste management - staff 1</t>
  </si>
  <si>
    <t>6.31-2</t>
  </si>
  <si>
    <t>After - Waste management - staff 2</t>
  </si>
  <si>
    <t>6.31-3</t>
  </si>
  <si>
    <t>After - Waste management - staff 3</t>
  </si>
  <si>
    <t>6.31-4</t>
  </si>
  <si>
    <t>After - Waste management - staff 4</t>
  </si>
  <si>
    <t>6.31-5</t>
  </si>
  <si>
    <t>After - Waste management - staff 5</t>
  </si>
  <si>
    <t>6.31-6</t>
  </si>
  <si>
    <t>After - Waste management - staff 6</t>
  </si>
  <si>
    <t>6.31-7</t>
  </si>
  <si>
    <t>After - Waste management - staff 7</t>
  </si>
  <si>
    <t>6.31-8</t>
  </si>
  <si>
    <t>After - Waste management - staff 8</t>
  </si>
  <si>
    <t>6.31-9</t>
  </si>
  <si>
    <t>After - Waste management - staff 9</t>
  </si>
  <si>
    <t>6.31-10</t>
  </si>
  <si>
    <t>After - Waste management - staff 10</t>
  </si>
  <si>
    <t>6.31-11</t>
  </si>
  <si>
    <t>After - Waste management - staff 11</t>
  </si>
  <si>
    <t>6.31-12</t>
  </si>
  <si>
    <t>After - Waste management - staff 12</t>
  </si>
  <si>
    <t>6.31-13</t>
  </si>
  <si>
    <t>After - Waste management - staff 13</t>
  </si>
  <si>
    <t>6.31-14</t>
  </si>
  <si>
    <t>After - Waste management - staff 14</t>
  </si>
  <si>
    <t>6.31-15</t>
  </si>
  <si>
    <t>After - Waste management - staff 15</t>
  </si>
  <si>
    <t>6.31-16</t>
  </si>
  <si>
    <t>After - Waste management - staff 16</t>
  </si>
  <si>
    <t>6.31-17</t>
  </si>
  <si>
    <t>After - Waste management - staff 17</t>
  </si>
  <si>
    <t>6.31-18</t>
  </si>
  <si>
    <t>After - Waste management - staff 18</t>
  </si>
  <si>
    <t>6.31-19</t>
  </si>
  <si>
    <t>After - Waste management - staff 19</t>
  </si>
  <si>
    <t>6.31-20</t>
  </si>
  <si>
    <t>After - Waste management - staff 20</t>
  </si>
  <si>
    <t>6.31-21</t>
  </si>
  <si>
    <t>After - Waste management - staff 21</t>
  </si>
  <si>
    <t>6.31-22</t>
  </si>
  <si>
    <t>After - Waste management - staff 22</t>
  </si>
  <si>
    <t>6.31-23</t>
  </si>
  <si>
    <t>After - Waste management - staff 23</t>
  </si>
  <si>
    <t>6.31-24</t>
  </si>
  <si>
    <t>After - Waste management - staff 24</t>
  </si>
  <si>
    <t>6.31-25</t>
  </si>
  <si>
    <t>After - Waste management - staff 25</t>
  </si>
  <si>
    <t>6.32-1</t>
  </si>
  <si>
    <t>After - AEFI management - staff 1</t>
  </si>
  <si>
    <t>6.32-2</t>
  </si>
  <si>
    <t>After - AEFI management - staff 2</t>
  </si>
  <si>
    <t>6.32-3</t>
  </si>
  <si>
    <t>After - AEFI management - staff 3</t>
  </si>
  <si>
    <t>6.32-4</t>
  </si>
  <si>
    <t>After - AEFI management - staff 4</t>
  </si>
  <si>
    <t>6.32-5</t>
  </si>
  <si>
    <t>After - AEFI management - staff 5</t>
  </si>
  <si>
    <t>6.32-6</t>
  </si>
  <si>
    <t>After - AEFI management - staff 6</t>
  </si>
  <si>
    <t>6.32-7</t>
  </si>
  <si>
    <t>After - AEFI management - staff 7</t>
  </si>
  <si>
    <t>6.32-8</t>
  </si>
  <si>
    <t>After - AEFI management - staff 8</t>
  </si>
  <si>
    <t>6.32-9</t>
  </si>
  <si>
    <t>After - AEFI management - staff 9</t>
  </si>
  <si>
    <t>6.32-10</t>
  </si>
  <si>
    <t>After - AEFI management - staff 10</t>
  </si>
  <si>
    <t>6.32-11</t>
  </si>
  <si>
    <t>After - AEFI management - staff 11</t>
  </si>
  <si>
    <t>6.32-12</t>
  </si>
  <si>
    <t>After - AEFI management - staff 12</t>
  </si>
  <si>
    <t>6.32-13</t>
  </si>
  <si>
    <t>After - AEFI management - staff 13</t>
  </si>
  <si>
    <t>6.32-14</t>
  </si>
  <si>
    <t>After - AEFI management - staff 14</t>
  </si>
  <si>
    <t>6.32-15</t>
  </si>
  <si>
    <t>After - AEFI management - staff 15</t>
  </si>
  <si>
    <t>6.32-16</t>
  </si>
  <si>
    <t>After - AEFI management - staff 16</t>
  </si>
  <si>
    <t>6.32-17</t>
  </si>
  <si>
    <t>After - AEFI management - staff 17</t>
  </si>
  <si>
    <t>6.32-18</t>
  </si>
  <si>
    <t>After - AEFI management - staff 18</t>
  </si>
  <si>
    <t>6.32-19</t>
  </si>
  <si>
    <t>After - AEFI management - staff 19</t>
  </si>
  <si>
    <t>6.32-20</t>
  </si>
  <si>
    <t>After - AEFI management - staff 20</t>
  </si>
  <si>
    <t>6.32-21</t>
  </si>
  <si>
    <t>After - AEFI management - staff 21</t>
  </si>
  <si>
    <t>6.32-22</t>
  </si>
  <si>
    <t>After - AEFI management - staff 22</t>
  </si>
  <si>
    <t>6.32-23</t>
  </si>
  <si>
    <t>After - AEFI management - staff 23</t>
  </si>
  <si>
    <t>6.32-24</t>
  </si>
  <si>
    <t>After - AEFI management - staff 24</t>
  </si>
  <si>
    <t>6.32-25</t>
  </si>
  <si>
    <t>After - AEFI management - staff 25</t>
  </si>
  <si>
    <t>6.33-1</t>
  </si>
  <si>
    <t>After - Record keeping - staff 1</t>
  </si>
  <si>
    <t>6.33-2</t>
  </si>
  <si>
    <t>After - Record keeping - staff 2</t>
  </si>
  <si>
    <t>6.33-3</t>
  </si>
  <si>
    <t>After - Record keeping - staff 3</t>
  </si>
  <si>
    <t>6.33-4</t>
  </si>
  <si>
    <t>After - Record keeping - staff 4</t>
  </si>
  <si>
    <t>6.33-5</t>
  </si>
  <si>
    <t>After - Record keeping - staff 5</t>
  </si>
  <si>
    <t>6.33-6</t>
  </si>
  <si>
    <t>After - Record keeping - staff 6</t>
  </si>
  <si>
    <t>6.33-7</t>
  </si>
  <si>
    <t>After - Record keeping - staff 7</t>
  </si>
  <si>
    <t>6.33-8</t>
  </si>
  <si>
    <t>After - Record keeping - staff 8</t>
  </si>
  <si>
    <t>6.33-9</t>
  </si>
  <si>
    <t>After - Record keeping - staff 9</t>
  </si>
  <si>
    <t>6.33-10</t>
  </si>
  <si>
    <t>After - Record keeping - staff 10</t>
  </si>
  <si>
    <t>6.33-11</t>
  </si>
  <si>
    <t>After - Record keeping - staff 11</t>
  </si>
  <si>
    <t>6.33-12</t>
  </si>
  <si>
    <t>After - Record keeping - staff 12</t>
  </si>
  <si>
    <t>6.33-13</t>
  </si>
  <si>
    <t>After - Record keeping - staff 13</t>
  </si>
  <si>
    <t>6.33-14</t>
  </si>
  <si>
    <t>After - Record keeping - staff 14</t>
  </si>
  <si>
    <t>6.33-15</t>
  </si>
  <si>
    <t>After - Record keeping - staff 15</t>
  </si>
  <si>
    <t>6.33-16</t>
  </si>
  <si>
    <t>After - Record keeping - staff 16</t>
  </si>
  <si>
    <t>6.33-17</t>
  </si>
  <si>
    <t>After - Record keeping - staff 17</t>
  </si>
  <si>
    <t>6.33-18</t>
  </si>
  <si>
    <t>After - Record keeping - staff 18</t>
  </si>
  <si>
    <t>6.33-19</t>
  </si>
  <si>
    <t>After - Record keeping - staff 19</t>
  </si>
  <si>
    <t>6.33-20</t>
  </si>
  <si>
    <t>After - Record keeping - staff 20</t>
  </si>
  <si>
    <t>6.33-21</t>
  </si>
  <si>
    <t>After - Record keeping - staff 21</t>
  </si>
  <si>
    <t>6.33-22</t>
  </si>
  <si>
    <t>After - Record keeping - staff 22</t>
  </si>
  <si>
    <t>6.33-23</t>
  </si>
  <si>
    <t>After - Record keeping - staff 23</t>
  </si>
  <si>
    <t>6.33-24</t>
  </si>
  <si>
    <t>After - Record keeping - staff 24</t>
  </si>
  <si>
    <t>6.33-25</t>
  </si>
  <si>
    <t>After - Record keeping - staff 25</t>
  </si>
  <si>
    <t>6.34-1</t>
  </si>
  <si>
    <t>After - Soc mob - staff 1</t>
  </si>
  <si>
    <t>6.34-2</t>
  </si>
  <si>
    <t>After - Soc mob - staff 2</t>
  </si>
  <si>
    <t>6.34-3</t>
  </si>
  <si>
    <t>After - Soc mob - staff 3</t>
  </si>
  <si>
    <t>6.34-4</t>
  </si>
  <si>
    <t>After - Soc mob - staff 4</t>
  </si>
  <si>
    <t>6.34-5</t>
  </si>
  <si>
    <t>After - Soc mob - staff 5</t>
  </si>
  <si>
    <t>6.34-6</t>
  </si>
  <si>
    <t>After - Soc mob - staff 6</t>
  </si>
  <si>
    <t>6.34-7</t>
  </si>
  <si>
    <t>After - Soc mob - staff 7</t>
  </si>
  <si>
    <t>6.34-8</t>
  </si>
  <si>
    <t>After - Soc mob - staff 8</t>
  </si>
  <si>
    <t>6.34-9</t>
  </si>
  <si>
    <t>After - Soc mob - staff 9</t>
  </si>
  <si>
    <t>6.34-10</t>
  </si>
  <si>
    <t>After - Soc mob - staff 10</t>
  </si>
  <si>
    <t>6.34-11</t>
  </si>
  <si>
    <t>After - Soc mob - staff 11</t>
  </si>
  <si>
    <t>6.34-12</t>
  </si>
  <si>
    <t>After - Soc mob - staff 12</t>
  </si>
  <si>
    <t>6.34-13</t>
  </si>
  <si>
    <t>After - Soc mob - staff 13</t>
  </si>
  <si>
    <t>6.34-14</t>
  </si>
  <si>
    <t>After - Soc mob - staff 14</t>
  </si>
  <si>
    <t>6.34-15</t>
  </si>
  <si>
    <t>After - Soc mob - staff 15</t>
  </si>
  <si>
    <t>6.34-16</t>
  </si>
  <si>
    <t>After - Soc mob - staff 16</t>
  </si>
  <si>
    <t>6.34-17</t>
  </si>
  <si>
    <t>After - Soc mob - staff 17</t>
  </si>
  <si>
    <t>6.34-18</t>
  </si>
  <si>
    <t>After - Soc mob - staff 18</t>
  </si>
  <si>
    <t>6.34-19</t>
  </si>
  <si>
    <t>After - Soc mob - staff 19</t>
  </si>
  <si>
    <t>6.34-20</t>
  </si>
  <si>
    <t>After - Soc mob - staff 20</t>
  </si>
  <si>
    <t>6.34-21</t>
  </si>
  <si>
    <t>After - Soc mob - staff 21</t>
  </si>
  <si>
    <t>6.34-22</t>
  </si>
  <si>
    <t>After - Soc mob - staff 22</t>
  </si>
  <si>
    <t>6.34-23</t>
  </si>
  <si>
    <t>After - Soc mob - staff 23</t>
  </si>
  <si>
    <t>6.34-24</t>
  </si>
  <si>
    <t>After - Soc mob - staff 24</t>
  </si>
  <si>
    <t>6.34-25</t>
  </si>
  <si>
    <t>After - Soc mob - staff 25</t>
  </si>
  <si>
    <t>6.35-1</t>
  </si>
  <si>
    <t>After - Other camp. activity - staff 1</t>
  </si>
  <si>
    <t>6.35-2</t>
  </si>
  <si>
    <t>After - Other camp. activity - staff 2</t>
  </si>
  <si>
    <t>6.35-3</t>
  </si>
  <si>
    <t>After - Other camp. activity - staff 3</t>
  </si>
  <si>
    <t>6.35-4</t>
  </si>
  <si>
    <t>After - Other camp. activity - staff 4</t>
  </si>
  <si>
    <t>6.35-5</t>
  </si>
  <si>
    <t>After - Other camp. activity - staff 5</t>
  </si>
  <si>
    <t>6.35-6</t>
  </si>
  <si>
    <t>After - Other camp. activity - staff 6</t>
  </si>
  <si>
    <t>6.35-7</t>
  </si>
  <si>
    <t>After - Other camp. activity - staff 7</t>
  </si>
  <si>
    <t>6.35-8</t>
  </si>
  <si>
    <t>After - Other camp. activity - staff 8</t>
  </si>
  <si>
    <t>6.35-9</t>
  </si>
  <si>
    <t>After - Other camp. activity - staff 9</t>
  </si>
  <si>
    <t>6.35-10</t>
  </si>
  <si>
    <t>After - Other camp. activity - staff 10</t>
  </si>
  <si>
    <t>6.35-11</t>
  </si>
  <si>
    <t>After - Other camp. activity - staff 11</t>
  </si>
  <si>
    <t>6.35-12</t>
  </si>
  <si>
    <t>After - Other camp. activity - staff 12</t>
  </si>
  <si>
    <t>6.35-13</t>
  </si>
  <si>
    <t>After - Other camp. activity - staff 13</t>
  </si>
  <si>
    <t>6.35-14</t>
  </si>
  <si>
    <t>After - Other camp. activity - staff 14</t>
  </si>
  <si>
    <t>6.35-15</t>
  </si>
  <si>
    <t>After - Other camp. activity - staff 15</t>
  </si>
  <si>
    <t>6.35-16</t>
  </si>
  <si>
    <t>After - Other camp. activity - staff 16</t>
  </si>
  <si>
    <t>6.35-17</t>
  </si>
  <si>
    <t>After - Other camp. activity - staff 17</t>
  </si>
  <si>
    <t>6.35-18</t>
  </si>
  <si>
    <t>After - Other camp. activity - staff 18</t>
  </si>
  <si>
    <t>6.35-19</t>
  </si>
  <si>
    <t>After - Other camp. activity - staff 19</t>
  </si>
  <si>
    <t>6.35-20</t>
  </si>
  <si>
    <t>After - Other camp. activity - staff 20</t>
  </si>
  <si>
    <t>6.35-21</t>
  </si>
  <si>
    <t>After - Other camp. activity - staff 21</t>
  </si>
  <si>
    <t>6.35-22</t>
  </si>
  <si>
    <t>After - Other camp. activity - staff 22</t>
  </si>
  <si>
    <t>6.35-23</t>
  </si>
  <si>
    <t>After - Other camp. activity - staff 23</t>
  </si>
  <si>
    <t>6.35-24</t>
  </si>
  <si>
    <t>After - Other camp. activity - staff 24</t>
  </si>
  <si>
    <t>6.35-25</t>
  </si>
  <si>
    <t>After - Other camp. activity - staff 25</t>
  </si>
  <si>
    <t>Casual labor expense (NGN) - campaign management</t>
  </si>
  <si>
    <t>Casual labor expense (NGN) - supervision</t>
  </si>
  <si>
    <t>Casual labor expense (NGN) - vacc distribution &amp; storage</t>
  </si>
  <si>
    <t>Casual labor expense (NGN) - cold chain maintenance</t>
  </si>
  <si>
    <t>Casual labor expense (NGN) - waste management</t>
  </si>
  <si>
    <t>Casual labor expense (NGN) - AEFI management</t>
  </si>
  <si>
    <t>Casual labor expense (NGN) - record keeping</t>
  </si>
  <si>
    <t>Casual labor expense (NGN) - social mobilization</t>
  </si>
  <si>
    <t>Casual labor expense (NGN) - other campaign activity</t>
  </si>
  <si>
    <t>Casual labor expense (purpose) - campaign management</t>
  </si>
  <si>
    <t>Casual labor expense (purpose) - supervision</t>
  </si>
  <si>
    <t>Casual labor expense (purpose) - vacc distribution &amp; storage</t>
  </si>
  <si>
    <t>Casual labor expense (purpose) - cold chain maintenance</t>
  </si>
  <si>
    <t>Casual labor expense (purpose) - waste management</t>
  </si>
  <si>
    <t>Casual labor expense (purpose) - AEFI management</t>
  </si>
  <si>
    <t>Casual labor expense (purpose) - record keeping</t>
  </si>
  <si>
    <t>Casual labor expense (purpose) - social mobilization</t>
  </si>
  <si>
    <t>Casual labor expense (purpose) - other campaign activity</t>
  </si>
  <si>
    <t>Financial contribution (NGN) 6 - contribution 1</t>
  </si>
  <si>
    <t>Financial contribution (NGN) 6 - contribution 2</t>
  </si>
  <si>
    <t>Financial contribution (NGN) 6 - contribution 3</t>
  </si>
  <si>
    <t>Financial contribution (NGN) 6 - contribution 4</t>
  </si>
  <si>
    <t>Financial contribution (source/purpose) 6 - contribution 1</t>
  </si>
  <si>
    <t>Financial contribution (source/purpose) 6 - contribution 2</t>
  </si>
  <si>
    <t>Financial contribution (source/purpose) 6 - contribution 3</t>
  </si>
  <si>
    <t>Financial contribution (source/purpose) 6 - contribution 4</t>
  </si>
  <si>
    <t>In kind contribution 6 - contribution 1</t>
  </si>
  <si>
    <t>In kind contribution 6 - contribution 2</t>
  </si>
  <si>
    <t>In kind contribution 6 - contribution 3</t>
  </si>
  <si>
    <t>In kind contribution 6 - contribution 4</t>
  </si>
  <si>
    <t>In kind contribution (source/use) 6 - contribution 1</t>
  </si>
  <si>
    <t>In kind contribution (source/use) 6 - contribution 2</t>
  </si>
  <si>
    <t>In kind contribution (source/use) 6 - contribution 3</t>
  </si>
  <si>
    <t>In kind contribution (source/use) 6 - contribution 4</t>
  </si>
  <si>
    <t>Any remarks 6</t>
  </si>
  <si>
    <t>7.01-1</t>
  </si>
  <si>
    <t>Type - vehicle 1</t>
  </si>
  <si>
    <t>7.01-2</t>
  </si>
  <si>
    <t>Type - vehicle 2</t>
  </si>
  <si>
    <t>7.01-3</t>
  </si>
  <si>
    <t>Type - vehicle 3</t>
  </si>
  <si>
    <t>7.01-4</t>
  </si>
  <si>
    <t>Type - vehicle 4</t>
  </si>
  <si>
    <t>7.01-5</t>
  </si>
  <si>
    <t>Type - vehicle 5</t>
  </si>
  <si>
    <t>7.01-6</t>
  </si>
  <si>
    <t>Type - vehicle 6</t>
  </si>
  <si>
    <t>7.01-7</t>
  </si>
  <si>
    <t>Type - vehicle 7</t>
  </si>
  <si>
    <t>7.01-8</t>
  </si>
  <si>
    <t>Type - vehicle 8</t>
  </si>
  <si>
    <t>7.01-9</t>
  </si>
  <si>
    <t>Type - vehicle 9</t>
  </si>
  <si>
    <t>7.01-10</t>
  </si>
  <si>
    <t>Type - vehicle 10</t>
  </si>
  <si>
    <t>7.02-1</t>
  </si>
  <si>
    <t>Brand/model - vehicle 1</t>
  </si>
  <si>
    <t>7.02-2</t>
  </si>
  <si>
    <t>Brand/model - vehicle 2</t>
  </si>
  <si>
    <t>7.02-3</t>
  </si>
  <si>
    <t>Brand/model - vehicle 3</t>
  </si>
  <si>
    <t>7.02-4</t>
  </si>
  <si>
    <t>Brand/model - vehicle 4</t>
  </si>
  <si>
    <t>7.02-5</t>
  </si>
  <si>
    <t>Brand/model - vehicle 5</t>
  </si>
  <si>
    <t>7.02-6</t>
  </si>
  <si>
    <t>Brand/model - vehicle 6</t>
  </si>
  <si>
    <t>7.02-7</t>
  </si>
  <si>
    <t>Brand/model - vehicle 7</t>
  </si>
  <si>
    <t>7.02-8</t>
  </si>
  <si>
    <t>Brand/model - vehicle 8</t>
  </si>
  <si>
    <t>7.02-9</t>
  </si>
  <si>
    <t>Brand/model - vehicle 9</t>
  </si>
  <si>
    <t>7.02-10</t>
  </si>
  <si>
    <t>Brand/model - vehicle 10</t>
  </si>
  <si>
    <t>7.03-1</t>
  </si>
  <si>
    <t>Fuel - vehicle 1</t>
  </si>
  <si>
    <t>7.03-2</t>
  </si>
  <si>
    <t>Fuel - vehicle 2</t>
  </si>
  <si>
    <t>7.03-3</t>
  </si>
  <si>
    <t>Fuel - vehicle 3</t>
  </si>
  <si>
    <t>7.03-4</t>
  </si>
  <si>
    <t>Fuel - vehicle 4</t>
  </si>
  <si>
    <t>7.03-5</t>
  </si>
  <si>
    <t>Fuel - vehicle 5</t>
  </si>
  <si>
    <t>7.03-6</t>
  </si>
  <si>
    <t>Fuel - vehicle 6</t>
  </si>
  <si>
    <t>7.03-7</t>
  </si>
  <si>
    <t>Fuel - vehicle 7</t>
  </si>
  <si>
    <t>7.03-8</t>
  </si>
  <si>
    <t>Fuel - vehicle 8</t>
  </si>
  <si>
    <t>7.03-9</t>
  </si>
  <si>
    <t>Fuel - vehicle 9</t>
  </si>
  <si>
    <t>7.03-10</t>
  </si>
  <si>
    <t>Fuel - vehicle 10</t>
  </si>
  <si>
    <t>7.04-1</t>
  </si>
  <si>
    <t>Ownership/rental - vehicle 1</t>
  </si>
  <si>
    <t>7.04-2</t>
  </si>
  <si>
    <t>Ownership/rental - vehicle 2</t>
  </si>
  <si>
    <t>7.04-3</t>
  </si>
  <si>
    <t>Ownership/rental - vehicle 3</t>
  </si>
  <si>
    <t>7.04-4</t>
  </si>
  <si>
    <t>Ownership/rental - vehicle 4</t>
  </si>
  <si>
    <t>7.04-5</t>
  </si>
  <si>
    <t>Ownership/rental - vehicle 5</t>
  </si>
  <si>
    <t>7.04-6</t>
  </si>
  <si>
    <t>Ownership/rental - vehicle 6</t>
  </si>
  <si>
    <t>7.04-7</t>
  </si>
  <si>
    <t>Ownership/rental - vehicle 7</t>
  </si>
  <si>
    <t>7.04-8</t>
  </si>
  <si>
    <t>Ownership/rental - vehicle 8</t>
  </si>
  <si>
    <t>7.04-9</t>
  </si>
  <si>
    <t>Ownership/rental - vehicle 9</t>
  </si>
  <si>
    <t>7.04-10</t>
  </si>
  <si>
    <t>Ownership/rental - vehicle 10</t>
  </si>
  <si>
    <t>7.05-1</t>
  </si>
  <si>
    <t>Lender/purchaser/renter - vehicle 1</t>
  </si>
  <si>
    <t>7.05-2</t>
  </si>
  <si>
    <t>Lender/purchaser/renter - vehicle 2</t>
  </si>
  <si>
    <t>7.05-3</t>
  </si>
  <si>
    <t>Lender/purchaser/renter - vehicle 3</t>
  </si>
  <si>
    <t>7.05-4</t>
  </si>
  <si>
    <t>Lender/purchaser/renter - vehicle 4</t>
  </si>
  <si>
    <t>7.05-5</t>
  </si>
  <si>
    <t>Lender/purchaser/renter - vehicle 5</t>
  </si>
  <si>
    <t>7.05-6</t>
  </si>
  <si>
    <t>Lender/purchaser/renter - vehicle 6</t>
  </si>
  <si>
    <t>7.05-7</t>
  </si>
  <si>
    <t>Lender/purchaser/renter - vehicle 7</t>
  </si>
  <si>
    <t>7.05-8</t>
  </si>
  <si>
    <t>Lender/purchaser/renter - vehicle 8</t>
  </si>
  <si>
    <t>7.05-9</t>
  </si>
  <si>
    <t>Lender/purchaser/renter - vehicle 9</t>
  </si>
  <si>
    <t>7.05-10</t>
  </si>
  <si>
    <t>Lender/purchaser/renter - vehicle 10</t>
  </si>
  <si>
    <t>7.05a-1</t>
  </si>
  <si>
    <t>Purchase price - vehicle 1</t>
  </si>
  <si>
    <t>7.05a-2</t>
  </si>
  <si>
    <t>Purchase price - vehicle 2</t>
  </si>
  <si>
    <t>7.05a-3</t>
  </si>
  <si>
    <t>Purchase price - vehicle 3</t>
  </si>
  <si>
    <t>7.05a-4</t>
  </si>
  <si>
    <t>Purchase price - vehicle 4</t>
  </si>
  <si>
    <t>7.05a-5</t>
  </si>
  <si>
    <t>Purchase price - vehicle 5</t>
  </si>
  <si>
    <t>7.05a-6</t>
  </si>
  <si>
    <t>Purchase price - vehicle 6</t>
  </si>
  <si>
    <t>7.05a-7</t>
  </si>
  <si>
    <t>Purchase price - vehicle 7</t>
  </si>
  <si>
    <t>7.05a-8</t>
  </si>
  <si>
    <t>Purchase price - vehicle 8</t>
  </si>
  <si>
    <t>7.05a-9</t>
  </si>
  <si>
    <t>Purchase price - vehicle 9</t>
  </si>
  <si>
    <t>7.05a-10</t>
  </si>
  <si>
    <t>Purchase price - vehicle 10</t>
  </si>
  <si>
    <t>7.05b-1</t>
  </si>
  <si>
    <t>Specify partner donor - vehicle 1</t>
  </si>
  <si>
    <t>7.05b-2</t>
  </si>
  <si>
    <t>Specify partner donor - vehicle 2</t>
  </si>
  <si>
    <t>7.05b-3</t>
  </si>
  <si>
    <t>Specify partner donor - vehicle 3</t>
  </si>
  <si>
    <t>7.05b-4</t>
  </si>
  <si>
    <t>Specify partner donor - vehicle 4</t>
  </si>
  <si>
    <t>7.05b-5</t>
  </si>
  <si>
    <t>Specify partner donor - vehicle 5</t>
  </si>
  <si>
    <t>7.05b-6</t>
  </si>
  <si>
    <t>Specify partner donor - vehicle 6</t>
  </si>
  <si>
    <t>7.05b-7</t>
  </si>
  <si>
    <t>Specify partner donor - vehicle 7</t>
  </si>
  <si>
    <t>7.05b-8</t>
  </si>
  <si>
    <t>Specify partner donor - vehicle 8</t>
  </si>
  <si>
    <t>7.05b-9</t>
  </si>
  <si>
    <t>Specify partner donor - vehicle 9</t>
  </si>
  <si>
    <t>7.05b-10</t>
  </si>
  <si>
    <t>Specify partner donor - vehicle 10</t>
  </si>
  <si>
    <t>7.06-1</t>
  </si>
  <si>
    <t>Maintenance (Y/N) - vehicle 1</t>
  </si>
  <si>
    <t>7.06-2</t>
  </si>
  <si>
    <t>Maintenance (Y/N) - vehicle 2</t>
  </si>
  <si>
    <t>7.06-3</t>
  </si>
  <si>
    <t>Maintenance (Y/N) - vehicle 3</t>
  </si>
  <si>
    <t>7.06-4</t>
  </si>
  <si>
    <t>Maintenance (Y/N) - vehicle 4</t>
  </si>
  <si>
    <t>7.06-5</t>
  </si>
  <si>
    <t>Maintenance (Y/N) - vehicle 5</t>
  </si>
  <si>
    <t>7.06-6</t>
  </si>
  <si>
    <t>Maintenance (Y/N) - vehicle 6</t>
  </si>
  <si>
    <t>7.06-7</t>
  </si>
  <si>
    <t>Maintenance (Y/N) - vehicle 7</t>
  </si>
  <si>
    <t>7.06-8</t>
  </si>
  <si>
    <t>Maintenance (Y/N) - vehicle 8</t>
  </si>
  <si>
    <t>7.06-9</t>
  </si>
  <si>
    <t>Maintenance (Y/N) - vehicle 9</t>
  </si>
  <si>
    <t>7.06-10</t>
  </si>
  <si>
    <t>Maintenance (Y/N) - vehicle 10</t>
  </si>
  <si>
    <t>7.06a-1</t>
  </si>
  <si>
    <t>Maintenance (NGN) - vehicle 1</t>
  </si>
  <si>
    <t>7.06a-2</t>
  </si>
  <si>
    <t>Maintenance (NGN) - vehicle 2</t>
  </si>
  <si>
    <t>7.06a-3</t>
  </si>
  <si>
    <t>Maintenance (NGN) - vehicle 3</t>
  </si>
  <si>
    <t>7.06a-4</t>
  </si>
  <si>
    <t>Maintenance (NGN) - vehicle 4</t>
  </si>
  <si>
    <t>7.06a-5</t>
  </si>
  <si>
    <t>Maintenance (NGN) - vehicle 5</t>
  </si>
  <si>
    <t>7.06a-6</t>
  </si>
  <si>
    <t>Maintenance (NGN) - vehicle 6</t>
  </si>
  <si>
    <t>7.06a-7</t>
  </si>
  <si>
    <t>Maintenance (NGN) - vehicle 7</t>
  </si>
  <si>
    <t>7.06a-8</t>
  </si>
  <si>
    <t>Maintenance (NGN) - vehicle 8</t>
  </si>
  <si>
    <t>7.06a-9</t>
  </si>
  <si>
    <t>Maintenance (NGN) - vehicle 9</t>
  </si>
  <si>
    <t>7.06a-10</t>
  </si>
  <si>
    <t>Maintenance (NGN) - vehicle 10</t>
  </si>
  <si>
    <t>7.07-1</t>
  </si>
  <si>
    <t>Rental days - vehicle 1</t>
  </si>
  <si>
    <t>7.07-2</t>
  </si>
  <si>
    <t>Rental days - vehicle 2</t>
  </si>
  <si>
    <t>7.07-3</t>
  </si>
  <si>
    <t>Rental days - vehicle 3</t>
  </si>
  <si>
    <t>7.07-4</t>
  </si>
  <si>
    <t>Rental days - vehicle 4</t>
  </si>
  <si>
    <t>7.07-5</t>
  </si>
  <si>
    <t>Rental days - vehicle 5</t>
  </si>
  <si>
    <t>7.07-6</t>
  </si>
  <si>
    <t>Rental days - vehicle 6</t>
  </si>
  <si>
    <t>7.07-7</t>
  </si>
  <si>
    <t>Rental days - vehicle 7</t>
  </si>
  <si>
    <t>7.07-8</t>
  </si>
  <si>
    <t>Rental days - vehicle 8</t>
  </si>
  <si>
    <t>7.07-9</t>
  </si>
  <si>
    <t>Rental days - vehicle 9</t>
  </si>
  <si>
    <t>7.07-10</t>
  </si>
  <si>
    <t>Rental days - vehicle 10</t>
  </si>
  <si>
    <t>7.08-1</t>
  </si>
  <si>
    <t>Rental price total (NGN) - vehicle 1</t>
  </si>
  <si>
    <t>7.08-2</t>
  </si>
  <si>
    <t>Rental price total (NGN) - vehicle 2</t>
  </si>
  <si>
    <t>7.08-3</t>
  </si>
  <si>
    <t>Rental price total (NGN) - vehicle 3</t>
  </si>
  <si>
    <t>7.08-4</t>
  </si>
  <si>
    <t>Rental price total (NGN) - vehicle 4</t>
  </si>
  <si>
    <t>7.08-5</t>
  </si>
  <si>
    <t>Rental price total (NGN) - vehicle 5</t>
  </si>
  <si>
    <t>7.08-6</t>
  </si>
  <si>
    <t>Rental price total (NGN) - vehicle 6</t>
  </si>
  <si>
    <t>7.08-7</t>
  </si>
  <si>
    <t>Rental price total (NGN) - vehicle 7</t>
  </si>
  <si>
    <t>7.08-8</t>
  </si>
  <si>
    <t>Rental price total (NGN) - vehicle 8</t>
  </si>
  <si>
    <t>7.08-9</t>
  </si>
  <si>
    <t>Rental price total (NGN) - vehicle 9</t>
  </si>
  <si>
    <t>7.08-10</t>
  </si>
  <si>
    <t>Rental price total (NGN) - vehicle 10</t>
  </si>
  <si>
    <t>7.09-1</t>
  </si>
  <si>
    <t>Fuel included (Y/N) - vehicle 1</t>
  </si>
  <si>
    <t>7.09-2</t>
  </si>
  <si>
    <t>Fuel included (Y/N) - vehicle 2</t>
  </si>
  <si>
    <t>7.09-3</t>
  </si>
  <si>
    <t>Fuel included (Y/N) - vehicle 3</t>
  </si>
  <si>
    <t>7.09-4</t>
  </si>
  <si>
    <t>Fuel included (Y/N) - vehicle 4</t>
  </si>
  <si>
    <t>7.09-5</t>
  </si>
  <si>
    <t>Fuel included (Y/N) - vehicle 5</t>
  </si>
  <si>
    <t>7.09-6</t>
  </si>
  <si>
    <t>Fuel included (Y/N) - vehicle 6</t>
  </si>
  <si>
    <t>7.09-7</t>
  </si>
  <si>
    <t>Fuel included (Y/N) - vehicle 7</t>
  </si>
  <si>
    <t>7.09-8</t>
  </si>
  <si>
    <t>Fuel included (Y/N) - vehicle 8</t>
  </si>
  <si>
    <t>7.09-9</t>
  </si>
  <si>
    <t>Fuel included (Y/N) - vehicle 9</t>
  </si>
  <si>
    <t>7.09-10</t>
  </si>
  <si>
    <t>Fuel included (Y/N) - vehicle 10</t>
  </si>
  <si>
    <t>7.10a-1</t>
  </si>
  <si>
    <t>Total fuel spend (NGN) - vehicle 1</t>
  </si>
  <si>
    <t>7.10a-2</t>
  </si>
  <si>
    <t>Total fuel spend (NGN) - vehicle 2</t>
  </si>
  <si>
    <t>7.10a-3</t>
  </si>
  <si>
    <t>Total fuel spend (NGN) - vehicle 3</t>
  </si>
  <si>
    <t>7.10a-4</t>
  </si>
  <si>
    <t>Total fuel spend (NGN) - vehicle 4</t>
  </si>
  <si>
    <t>7.10a-5</t>
  </si>
  <si>
    <t>Total fuel spend (NGN) - vehicle 5</t>
  </si>
  <si>
    <t>7.10a-6</t>
  </si>
  <si>
    <t>Total fuel spend (NGN) - vehicle 6</t>
  </si>
  <si>
    <t>7.10a-7</t>
  </si>
  <si>
    <t>Total fuel spend (NGN) - vehicle 7</t>
  </si>
  <si>
    <t>7.10a-8</t>
  </si>
  <si>
    <t>Total fuel spend (NGN) - vehicle 8</t>
  </si>
  <si>
    <t>7.10a-9</t>
  </si>
  <si>
    <t>Total fuel spend (NGN) - vehicle 9</t>
  </si>
  <si>
    <t>7.10a-10</t>
  </si>
  <si>
    <t>Total fuel spend (NGN) - vehicle 10</t>
  </si>
  <si>
    <t>7.10ba-1</t>
  </si>
  <si>
    <t>Training (%) - vehicle 1</t>
  </si>
  <si>
    <t>7.10ba-2</t>
  </si>
  <si>
    <t>Training (%) - vehicle 2</t>
  </si>
  <si>
    <t>7.10ba-3</t>
  </si>
  <si>
    <t>Training (%) - vehicle 3</t>
  </si>
  <si>
    <t>7.10ba-4</t>
  </si>
  <si>
    <t>Training (%) - vehicle 4</t>
  </si>
  <si>
    <t>7.10ba-5</t>
  </si>
  <si>
    <t>Training (%) - vehicle 5</t>
  </si>
  <si>
    <t>7.10ba-6</t>
  </si>
  <si>
    <t>Training (%) - vehicle 6</t>
  </si>
  <si>
    <t>7.10ba-7</t>
  </si>
  <si>
    <t>Training (%) - vehicle 7</t>
  </si>
  <si>
    <t>7.10ba-8</t>
  </si>
  <si>
    <t>Training (%) - vehicle 8</t>
  </si>
  <si>
    <t>7.10ba-9</t>
  </si>
  <si>
    <t>Training (%) - vehicle 9</t>
  </si>
  <si>
    <t>7.10ba-10</t>
  </si>
  <si>
    <t>Training (%) - vehicle 10</t>
  </si>
  <si>
    <t>7.10bb-1</t>
  </si>
  <si>
    <t>Campaign management (%) - vehicle 1</t>
  </si>
  <si>
    <t>7.10bb-2</t>
  </si>
  <si>
    <t>Campaign management (%) - vehicle 2</t>
  </si>
  <si>
    <t>7.10bb-3</t>
  </si>
  <si>
    <t>Campaign management (%) - vehicle 3</t>
  </si>
  <si>
    <t>7.10bb-4</t>
  </si>
  <si>
    <t>Campaign management (%) - vehicle 4</t>
  </si>
  <si>
    <t>7.10bb-5</t>
  </si>
  <si>
    <t>Campaign management (%) - vehicle 5</t>
  </si>
  <si>
    <t>7.10bb-6</t>
  </si>
  <si>
    <t>Campaign management (%) - vehicle 6</t>
  </si>
  <si>
    <t>7.10bb-7</t>
  </si>
  <si>
    <t>Campaign management (%) - vehicle 7</t>
  </si>
  <si>
    <t>7.10bb-8</t>
  </si>
  <si>
    <t>Campaign management (%) - vehicle 8</t>
  </si>
  <si>
    <t>7.10bb-9</t>
  </si>
  <si>
    <t>Campaign management (%) - vehicle 9</t>
  </si>
  <si>
    <t>7.10bb-10</t>
  </si>
  <si>
    <t>Campaign management (%) - vehicle 10</t>
  </si>
  <si>
    <t>7.10bc-1</t>
  </si>
  <si>
    <t>Supervision (%) - vehicle 1</t>
  </si>
  <si>
    <t>7.10bc-2</t>
  </si>
  <si>
    <t>Supervision (%) - vehicle 2</t>
  </si>
  <si>
    <t>7.10bc-3</t>
  </si>
  <si>
    <t>Supervision (%) - vehicle 3</t>
  </si>
  <si>
    <t>7.10bc-4</t>
  </si>
  <si>
    <t>Supervision (%) - vehicle 4</t>
  </si>
  <si>
    <t>7.10bc-5</t>
  </si>
  <si>
    <t>Supervision (%) - vehicle 5</t>
  </si>
  <si>
    <t>7.10bc-6</t>
  </si>
  <si>
    <t>Supervision (%) - vehicle 6</t>
  </si>
  <si>
    <t>7.10bc-7</t>
  </si>
  <si>
    <t>Supervision (%) - vehicle 7</t>
  </si>
  <si>
    <t>7.10bc-8</t>
  </si>
  <si>
    <t>Supervision (%) - vehicle 8</t>
  </si>
  <si>
    <t>7.10bc-9</t>
  </si>
  <si>
    <t>Supervision (%) - vehicle 9</t>
  </si>
  <si>
    <t>7.10bc-10</t>
  </si>
  <si>
    <t>Supervision (%) - vehicle 10</t>
  </si>
  <si>
    <t>7.10bd-1</t>
  </si>
  <si>
    <t>Vac. distribution &amp; storage (%) - vehicle 1</t>
  </si>
  <si>
    <t>7.10bd-2</t>
  </si>
  <si>
    <t>Vac. distribution &amp; storage (%) - vehicle 2</t>
  </si>
  <si>
    <t>7.10bd-3</t>
  </si>
  <si>
    <t>Vac. distribution &amp; storage (%) - vehicle 3</t>
  </si>
  <si>
    <t>7.10bd-4</t>
  </si>
  <si>
    <t>Vac. distribution &amp; storage (%) - vehicle 4</t>
  </si>
  <si>
    <t>7.10bd-5</t>
  </si>
  <si>
    <t>Vac. distribution &amp; storage (%) - vehicle 5</t>
  </si>
  <si>
    <t>7.10bd-6</t>
  </si>
  <si>
    <t>Vac. distribution &amp; storage (%) - vehicle 6</t>
  </si>
  <si>
    <t>7.10bd-7</t>
  </si>
  <si>
    <t>Vac. distribution &amp; storage (%) - vehicle 7</t>
  </si>
  <si>
    <t>7.10bd-8</t>
  </si>
  <si>
    <t>Vac. distribution &amp; storage (%) - vehicle 8</t>
  </si>
  <si>
    <t>7.10bd-9</t>
  </si>
  <si>
    <t>Vac. distribution &amp; storage (%) - vehicle 9</t>
  </si>
  <si>
    <t>7.10bd-10</t>
  </si>
  <si>
    <t>Vac. distribution &amp; storage (%) - vehicle 10</t>
  </si>
  <si>
    <t>7.10be-1</t>
  </si>
  <si>
    <t>cold chain maintenance (%) - vehicle 1</t>
  </si>
  <si>
    <t>7.10be-2</t>
  </si>
  <si>
    <t>cold chain maintenance (%) - vehicle 2</t>
  </si>
  <si>
    <t>7.10be-3</t>
  </si>
  <si>
    <t>cold chain maintenance (%) - vehicle 3</t>
  </si>
  <si>
    <t>7.10be-4</t>
  </si>
  <si>
    <t>cold chain maintenance (%) - vehicle 4</t>
  </si>
  <si>
    <t>7.10be-5</t>
  </si>
  <si>
    <t>cold chain maintenance (%) - vehicle 5</t>
  </si>
  <si>
    <t>7.10be-6</t>
  </si>
  <si>
    <t>cold chain maintenance (%) - vehicle 6</t>
  </si>
  <si>
    <t>7.10be-7</t>
  </si>
  <si>
    <t>cold chain maintenance (%) - vehicle 7</t>
  </si>
  <si>
    <t>7.10be-8</t>
  </si>
  <si>
    <t>cold chain maintenance (%) - vehicle 8</t>
  </si>
  <si>
    <t>7.10be-9</t>
  </si>
  <si>
    <t>cold chain maintenance (%) - vehicle 9</t>
  </si>
  <si>
    <t>7.10be-10</t>
  </si>
  <si>
    <t>cold chain maintenance (%) - vehicle 10</t>
  </si>
  <si>
    <t>7.10bf-1</t>
  </si>
  <si>
    <t>Waste management (%) - vehicle 1</t>
  </si>
  <si>
    <t>7.10bf-2</t>
  </si>
  <si>
    <t>Waste management (%) - vehicle 2</t>
  </si>
  <si>
    <t>7.10bf-3</t>
  </si>
  <si>
    <t>Waste management (%) - vehicle 3</t>
  </si>
  <si>
    <t>7.10bf-4</t>
  </si>
  <si>
    <t>Waste management (%) - vehicle 4</t>
  </si>
  <si>
    <t>7.10bf-5</t>
  </si>
  <si>
    <t>Waste management (%) - vehicle 5</t>
  </si>
  <si>
    <t>7.10bf-6</t>
  </si>
  <si>
    <t>Waste management (%) - vehicle 6</t>
  </si>
  <si>
    <t>7.10bf-7</t>
  </si>
  <si>
    <t>Waste management (%) - vehicle 7</t>
  </si>
  <si>
    <t>7.10bf-8</t>
  </si>
  <si>
    <t>Waste management (%) - vehicle 8</t>
  </si>
  <si>
    <t>7.10bf-9</t>
  </si>
  <si>
    <t>Waste management (%) - vehicle 9</t>
  </si>
  <si>
    <t>7.10bf-10</t>
  </si>
  <si>
    <t>Waste management (%) - vehicle 10</t>
  </si>
  <si>
    <t>7.10bg-1</t>
  </si>
  <si>
    <t>AEFI management (%) - vehicle 1</t>
  </si>
  <si>
    <t>7.10bg-2</t>
  </si>
  <si>
    <t>AEFI management (%) - vehicle 2</t>
  </si>
  <si>
    <t>7.10bg-3</t>
  </si>
  <si>
    <t>AEFI management (%) - vehicle 3</t>
  </si>
  <si>
    <t>7.10bg-4</t>
  </si>
  <si>
    <t>AEFI management (%) - vehicle 4</t>
  </si>
  <si>
    <t>7.10bg-5</t>
  </si>
  <si>
    <t>AEFI management (%) - vehicle 5</t>
  </si>
  <si>
    <t>7.10bg-6</t>
  </si>
  <si>
    <t>AEFI management (%) - vehicle 6</t>
  </si>
  <si>
    <t>7.10bg-7</t>
  </si>
  <si>
    <t>AEFI management (%) - vehicle 7</t>
  </si>
  <si>
    <t>7.10bg-8</t>
  </si>
  <si>
    <t>AEFI management (%) - vehicle 8</t>
  </si>
  <si>
    <t>7.10bg-9</t>
  </si>
  <si>
    <t>AEFI management (%) - vehicle 9</t>
  </si>
  <si>
    <t>7.10bg-10</t>
  </si>
  <si>
    <t>AEFI management (%) - vehicle 10</t>
  </si>
  <si>
    <t>7.10bh-1</t>
  </si>
  <si>
    <t>Record keeping (%) - vehicle 1</t>
  </si>
  <si>
    <t>7.10bh-2</t>
  </si>
  <si>
    <t>Record keeping (%) - vehicle 2</t>
  </si>
  <si>
    <t>7.10bh-3</t>
  </si>
  <si>
    <t>Record keeping (%) - vehicle 3</t>
  </si>
  <si>
    <t>7.10bh-4</t>
  </si>
  <si>
    <t>Record keeping (%) - vehicle 4</t>
  </si>
  <si>
    <t>7.10bh-5</t>
  </si>
  <si>
    <t>Record keeping (%) - vehicle 5</t>
  </si>
  <si>
    <t>7.10bh-6</t>
  </si>
  <si>
    <t>Record keeping (%) - vehicle 6</t>
  </si>
  <si>
    <t>7.10bh-7</t>
  </si>
  <si>
    <t>Record keeping (%) - vehicle 7</t>
  </si>
  <si>
    <t>7.10bh-8</t>
  </si>
  <si>
    <t>Record keeping (%) - vehicle 8</t>
  </si>
  <si>
    <t>7.10bh-9</t>
  </si>
  <si>
    <t>Record keeping (%) - vehicle 9</t>
  </si>
  <si>
    <t>7.10bh-10</t>
  </si>
  <si>
    <t>Record keeping (%) - vehicle 10</t>
  </si>
  <si>
    <t>7.10bi-1</t>
  </si>
  <si>
    <t>Social mobilization (%) - vehicle 1</t>
  </si>
  <si>
    <t>7.10bi-2</t>
  </si>
  <si>
    <t>Social mobilization (%) - vehicle 2</t>
  </si>
  <si>
    <t>7.10bi-3</t>
  </si>
  <si>
    <t>Social mobilization (%) - vehicle 3</t>
  </si>
  <si>
    <t>7.10bi-4</t>
  </si>
  <si>
    <t>Social mobilization (%) - vehicle 4</t>
  </si>
  <si>
    <t>7.10bi-5</t>
  </si>
  <si>
    <t>Social mobilization (%) - vehicle 5</t>
  </si>
  <si>
    <t>7.10bi-6</t>
  </si>
  <si>
    <t>Social mobilization (%) - vehicle 6</t>
  </si>
  <si>
    <t>7.10bi-7</t>
  </si>
  <si>
    <t>Social mobilization (%) - vehicle 7</t>
  </si>
  <si>
    <t>7.10bi-8</t>
  </si>
  <si>
    <t>Social mobilization (%) - vehicle 8</t>
  </si>
  <si>
    <t>7.10bi-9</t>
  </si>
  <si>
    <t>Social mobilization (%) - vehicle 9</t>
  </si>
  <si>
    <t>7.10bi-10</t>
  </si>
  <si>
    <t>Social mobilization (%) - vehicle 10</t>
  </si>
  <si>
    <t>7.10bj-1</t>
  </si>
  <si>
    <t>Other (%) - vehicle 1</t>
  </si>
  <si>
    <t>7.10bj-2</t>
  </si>
  <si>
    <t>Other (%) - vehicle 2</t>
  </si>
  <si>
    <t>7.10bj-3</t>
  </si>
  <si>
    <t>Other (%) - vehicle 3</t>
  </si>
  <si>
    <t>7.10bj-4</t>
  </si>
  <si>
    <t>Other (%) - vehicle 4</t>
  </si>
  <si>
    <t>7.10bj-5</t>
  </si>
  <si>
    <t>Other (%) - vehicle 5</t>
  </si>
  <si>
    <t>7.10bj-6</t>
  </si>
  <si>
    <t>Other (%) - vehicle 6</t>
  </si>
  <si>
    <t>7.10bj-7</t>
  </si>
  <si>
    <t>Other (%) - vehicle 7</t>
  </si>
  <si>
    <t>7.10bj-8</t>
  </si>
  <si>
    <t>Other (%) - vehicle 8</t>
  </si>
  <si>
    <t>7.10bj-9</t>
  </si>
  <si>
    <t>Other (%) - vehicle 9</t>
  </si>
  <si>
    <t>7.10bj-10</t>
  </si>
  <si>
    <t>Other (%) - vehicle 10</t>
  </si>
  <si>
    <t>7.10bn</t>
  </si>
  <si>
    <t>Specify other</t>
  </si>
  <si>
    <t>7.11-e</t>
  </si>
  <si>
    <t>7.11-f</t>
  </si>
  <si>
    <t>7.11-g</t>
  </si>
  <si>
    <t>7.11-h</t>
  </si>
  <si>
    <t>7.11-i</t>
  </si>
  <si>
    <t>7.11-j</t>
  </si>
  <si>
    <t>7.12a-C1</t>
  </si>
  <si>
    <t>Financial contribution (NGN) 7 - contribution 1</t>
  </si>
  <si>
    <t>7.12a-C2</t>
  </si>
  <si>
    <t>Financial contribution (NGN) 7 - contribution 2</t>
  </si>
  <si>
    <t>7.12a-C3</t>
  </si>
  <si>
    <t>Financial contribution (NGN) 7 - contribution 3</t>
  </si>
  <si>
    <t>7.12a-C4</t>
  </si>
  <si>
    <t>Financial contribution (NGN) 7 - contribution 4</t>
  </si>
  <si>
    <t>7.12a-C5</t>
  </si>
  <si>
    <t>Financial contribution (NGN) 7 - contribution 5</t>
  </si>
  <si>
    <t>7.12b-C1</t>
  </si>
  <si>
    <t>Financial contribution (source/purpose) 7 - contribution 1</t>
  </si>
  <si>
    <t>7.12b-C2</t>
  </si>
  <si>
    <t>Financial contribution (source/purpose) 7 - contribution 2</t>
  </si>
  <si>
    <t>7.12b-C3</t>
  </si>
  <si>
    <t>Financial contribution (source/purpose) 7 - contribution 3</t>
  </si>
  <si>
    <t>7.12b-C4</t>
  </si>
  <si>
    <t>Financial contribution (source/purpose) 7 - contribution 4</t>
  </si>
  <si>
    <t>7.12b-C5</t>
  </si>
  <si>
    <t>Financial contribution (source/purpose) 7 - contribution 5</t>
  </si>
  <si>
    <t>7.13a-C1</t>
  </si>
  <si>
    <t>In kind contribution 7 - contribution 1</t>
  </si>
  <si>
    <t>7.13a-C2</t>
  </si>
  <si>
    <t>In kind contribution 7 - contribution 2</t>
  </si>
  <si>
    <t>7.13a-C3</t>
  </si>
  <si>
    <t>In kind contribution 7 - contribution 3</t>
  </si>
  <si>
    <t>7.13a-C4</t>
  </si>
  <si>
    <t>In kind contribution 7 - contribution 4</t>
  </si>
  <si>
    <t>7.13a-C5</t>
  </si>
  <si>
    <t>In kind contribution 7 - contribution 5</t>
  </si>
  <si>
    <t>7.13b-C1</t>
  </si>
  <si>
    <t>In kind contribution (source/purpose) 7 - contribution 1</t>
  </si>
  <si>
    <t>7.13b-C2</t>
  </si>
  <si>
    <t>In kind contribution (source/purpose) 7 - contribution 2</t>
  </si>
  <si>
    <t>7.13b-C3</t>
  </si>
  <si>
    <t>In kind contribution (source/purpose) 7 - contribution 3</t>
  </si>
  <si>
    <t>7.13b-C4</t>
  </si>
  <si>
    <t>In kind contribution (source/purpose) 7 - contribution 4</t>
  </si>
  <si>
    <t>7.13b-C5</t>
  </si>
  <si>
    <t>In kind contribution (source/purpose) 7 - contribution 5</t>
  </si>
  <si>
    <t>Any remarks 7</t>
  </si>
  <si>
    <t>Powered cold chain (Y/N)</t>
  </si>
  <si>
    <t>Days using grid electricity</t>
  </si>
  <si>
    <t>Days using generator</t>
  </si>
  <si>
    <t>8.02c</t>
  </si>
  <si>
    <t>Days using solar energy</t>
  </si>
  <si>
    <t>8.05a</t>
  </si>
  <si>
    <t>Cold room quantity</t>
  </si>
  <si>
    <t>8.06a</t>
  </si>
  <si>
    <t>Cold room capacity</t>
  </si>
  <si>
    <t>8.07a</t>
  </si>
  <si>
    <t>Cold room capacity use (%)</t>
  </si>
  <si>
    <t>8.08a</t>
  </si>
  <si>
    <t>Cold room ownership type</t>
  </si>
  <si>
    <t>8.09a</t>
  </si>
  <si>
    <t>Cold room ownership entity</t>
  </si>
  <si>
    <t>8.10a</t>
  </si>
  <si>
    <t>Cold room purchase/rental price (NGN)</t>
  </si>
  <si>
    <t>8.05b</t>
  </si>
  <si>
    <t>Ice-lined fridge quantity</t>
  </si>
  <si>
    <t>8.06b</t>
  </si>
  <si>
    <t>Ice-lined fridge brand/model</t>
  </si>
  <si>
    <t>8.07b</t>
  </si>
  <si>
    <t>Ice-lined fridge capacity use (%)</t>
  </si>
  <si>
    <t>8.08b</t>
  </si>
  <si>
    <t>Ice-lined fridge ownership type</t>
  </si>
  <si>
    <t>8.09b</t>
  </si>
  <si>
    <t>Ice-lined fridge ownership entity</t>
  </si>
  <si>
    <t>8.10b</t>
  </si>
  <si>
    <t>Ice-lined fridge purchase/rental price (NGN)</t>
  </si>
  <si>
    <t>8.05c</t>
  </si>
  <si>
    <t>Solar fridge quantity</t>
  </si>
  <si>
    <t>8.06c</t>
  </si>
  <si>
    <t>Solar fridge brand/model</t>
  </si>
  <si>
    <t>8.07c</t>
  </si>
  <si>
    <t>Solar fridge capacity use (%)</t>
  </si>
  <si>
    <t>8.08c</t>
  </si>
  <si>
    <t>Solar fridge ownership type</t>
  </si>
  <si>
    <t>8.09c</t>
  </si>
  <si>
    <t>Solar fridge ownership entity</t>
  </si>
  <si>
    <t>8.10c</t>
  </si>
  <si>
    <t>Solar fridge purchase/rental price (NGN)</t>
  </si>
  <si>
    <t>8.05d</t>
  </si>
  <si>
    <t>Other fridge quantity</t>
  </si>
  <si>
    <t>8.06d</t>
  </si>
  <si>
    <t>Other fridge brand/model</t>
  </si>
  <si>
    <t>8.07d</t>
  </si>
  <si>
    <t>Other fridge capacity use (%)</t>
  </si>
  <si>
    <t>8.08d</t>
  </si>
  <si>
    <t>Other fridge ownership type</t>
  </si>
  <si>
    <t>8.09d</t>
  </si>
  <si>
    <t>Other fridge ownership entity</t>
  </si>
  <si>
    <t>8.10d</t>
  </si>
  <si>
    <t>Other fridge purchase/rental price (NGN)</t>
  </si>
  <si>
    <t>8.05e</t>
  </si>
  <si>
    <t>Voltage regulator quantity</t>
  </si>
  <si>
    <t>8.06e</t>
  </si>
  <si>
    <t>Voltage regulator brand/model</t>
  </si>
  <si>
    <t>8.07e</t>
  </si>
  <si>
    <t>Voltage regulator capacity use (%)</t>
  </si>
  <si>
    <t>8.08e</t>
  </si>
  <si>
    <t>Voltage regulator ownership type</t>
  </si>
  <si>
    <t>8.09e</t>
  </si>
  <si>
    <t>Voltage regulator ownership entity</t>
  </si>
  <si>
    <t>8.10e</t>
  </si>
  <si>
    <t>Voltage regulator purchase/rental price (NGN)</t>
  </si>
  <si>
    <t>8.05f</t>
  </si>
  <si>
    <t>Solar panel quantity</t>
  </si>
  <si>
    <t>8.06f</t>
  </si>
  <si>
    <t>Solar panel brand/model</t>
  </si>
  <si>
    <t>8.07f</t>
  </si>
  <si>
    <t>Solar panel capacity use (%)</t>
  </si>
  <si>
    <t>8.08f</t>
  </si>
  <si>
    <t>Solar panel ownership type</t>
  </si>
  <si>
    <t>8.09f</t>
  </si>
  <si>
    <t>Solar panel ownership entity</t>
  </si>
  <si>
    <t>8.10f</t>
  </si>
  <si>
    <t>Solar panel purchase/rental price (NGN)</t>
  </si>
  <si>
    <t>8.05g</t>
  </si>
  <si>
    <t>Solar inverter quantity</t>
  </si>
  <si>
    <t>8.06g</t>
  </si>
  <si>
    <t>Solar inverter brand/model</t>
  </si>
  <si>
    <t>8.07g</t>
  </si>
  <si>
    <t>Solar inverter capacity use (%)</t>
  </si>
  <si>
    <t>8.08g</t>
  </si>
  <si>
    <t>Solar inverter ownership type</t>
  </si>
  <si>
    <t>8.09g</t>
  </si>
  <si>
    <t>Solar inverter ownership entity</t>
  </si>
  <si>
    <t>8.10g</t>
  </si>
  <si>
    <t>Solar inverter purchase/rental price (NGN)</t>
  </si>
  <si>
    <t>8.05h</t>
  </si>
  <si>
    <t>Air conditioner quantity</t>
  </si>
  <si>
    <t>8.06h</t>
  </si>
  <si>
    <t>Air conditioner brand/model</t>
  </si>
  <si>
    <t>8.07h</t>
  </si>
  <si>
    <t>Air conditioner capacity use (%)</t>
  </si>
  <si>
    <t>8.08h</t>
  </si>
  <si>
    <t>Air conditioner ownership type</t>
  </si>
  <si>
    <t>8.09h</t>
  </si>
  <si>
    <t>Air conditioner ownership entity</t>
  </si>
  <si>
    <t>8.10h</t>
  </si>
  <si>
    <t>Air conditioner purchase/rental price (NGN)</t>
  </si>
  <si>
    <t>8.05i</t>
  </si>
  <si>
    <t>Cold box quantity</t>
  </si>
  <si>
    <t>8.06i</t>
  </si>
  <si>
    <t>Cold box brand/model</t>
  </si>
  <si>
    <t>8.07i</t>
  </si>
  <si>
    <t>Cold box capacity use (%)</t>
  </si>
  <si>
    <t>8.08i</t>
  </si>
  <si>
    <t>Cold box ownership type</t>
  </si>
  <si>
    <t>8.09i</t>
  </si>
  <si>
    <t>Cold box ownership entity</t>
  </si>
  <si>
    <t>8.10i</t>
  </si>
  <si>
    <t>Cold box purchase/rental price (NGN)</t>
  </si>
  <si>
    <t>8.05j</t>
  </si>
  <si>
    <t>Vaccine carrier quantity</t>
  </si>
  <si>
    <t>8.06j</t>
  </si>
  <si>
    <t>Vaccine carrier brand/model</t>
  </si>
  <si>
    <t>8.07j</t>
  </si>
  <si>
    <t>Vaccine carrier capacity use (%)</t>
  </si>
  <si>
    <t>8.08j</t>
  </si>
  <si>
    <t>Vaccine carrier ownership type</t>
  </si>
  <si>
    <t>8.09j</t>
  </si>
  <si>
    <t>Vaccine carrier ownership entity</t>
  </si>
  <si>
    <t>8.10j</t>
  </si>
  <si>
    <t>Vaccine carrier purchase/rental price (NGN)</t>
  </si>
  <si>
    <t>8.05k</t>
  </si>
  <si>
    <t>Ice pack quantity</t>
  </si>
  <si>
    <t>8.06k</t>
  </si>
  <si>
    <t>Ice pack brand/model</t>
  </si>
  <si>
    <t>8.07k</t>
  </si>
  <si>
    <t>Ice pack capacity use (%)</t>
  </si>
  <si>
    <t>8.08k</t>
  </si>
  <si>
    <t>Ice pack ownership type</t>
  </si>
  <si>
    <t>8.09k</t>
  </si>
  <si>
    <t>Ice pack ownership entity</t>
  </si>
  <si>
    <t>8.10k</t>
  </si>
  <si>
    <t>Ice pack purchase/rental price (NGN)</t>
  </si>
  <si>
    <t>8.05l</t>
  </si>
  <si>
    <t>Dial thermometer quantity</t>
  </si>
  <si>
    <t>8.06l</t>
  </si>
  <si>
    <t>Dial thermometer brand/model</t>
  </si>
  <si>
    <t>8.07l</t>
  </si>
  <si>
    <t>Dial thermometer capacity use (%)</t>
  </si>
  <si>
    <t>8.08l</t>
  </si>
  <si>
    <t>Dial thermometer ownership type</t>
  </si>
  <si>
    <t>8.09l</t>
  </si>
  <si>
    <t>Dial thermometer ownership entity</t>
  </si>
  <si>
    <t>8.10l</t>
  </si>
  <si>
    <t>Dial thermometer purchase/rental price (NGN)</t>
  </si>
  <si>
    <t>8.05m</t>
  </si>
  <si>
    <t>Other quantity</t>
  </si>
  <si>
    <t>8.06m</t>
  </si>
  <si>
    <t>Other brand/model</t>
  </si>
  <si>
    <t>8.07m</t>
  </si>
  <si>
    <t>Other capacity use (%)</t>
  </si>
  <si>
    <t>8.08m</t>
  </si>
  <si>
    <t>Other ownership type</t>
  </si>
  <si>
    <t>8.09m</t>
  </si>
  <si>
    <t>Other ownership entity</t>
  </si>
  <si>
    <t>8.10m</t>
  </si>
  <si>
    <t>Other purchase/rental price (NGN)</t>
  </si>
  <si>
    <t>Cold chain maintenance (Y/N)</t>
  </si>
  <si>
    <t>Cold chain maintenance (NGN)</t>
  </si>
  <si>
    <t>8.13-1</t>
  </si>
  <si>
    <t>Generator ownership - generator 1</t>
  </si>
  <si>
    <t>8.13-2</t>
  </si>
  <si>
    <t>Generator ownership - generator 2</t>
  </si>
  <si>
    <t>8.13-3</t>
  </si>
  <si>
    <t>Generator ownership - generator 3</t>
  </si>
  <si>
    <t>8.14-1</t>
  </si>
  <si>
    <t>Purchase/rental price - generator 1</t>
  </si>
  <si>
    <t>8.14-2</t>
  </si>
  <si>
    <t>Purchase/rental price - generator 2</t>
  </si>
  <si>
    <t>8.14-3</t>
  </si>
  <si>
    <t>Purchase/rental price - generator 3</t>
  </si>
  <si>
    <t>8.15-1</t>
  </si>
  <si>
    <t>Fuel type - generator 1</t>
  </si>
  <si>
    <t>8.15-2</t>
  </si>
  <si>
    <t>Fuel type - generator 2</t>
  </si>
  <si>
    <t>8.15-3</t>
  </si>
  <si>
    <t>Fuel type - generator 3</t>
  </si>
  <si>
    <t>8.16-1</t>
  </si>
  <si>
    <t>Hours used - generator 1</t>
  </si>
  <si>
    <t>8.16-2</t>
  </si>
  <si>
    <t>Hours used - generator 2</t>
  </si>
  <si>
    <t>8.16-3</t>
  </si>
  <si>
    <t>Hours used - generator 3</t>
  </si>
  <si>
    <t>8.17a</t>
  </si>
  <si>
    <t>Desktop computer quantity</t>
  </si>
  <si>
    <t>8.18a</t>
  </si>
  <si>
    <t>Desktop computer brand/model</t>
  </si>
  <si>
    <t>8.19a</t>
  </si>
  <si>
    <t>Desktop computer capacity used (%)</t>
  </si>
  <si>
    <t>8.20a</t>
  </si>
  <si>
    <t>Desktop computer activity used</t>
  </si>
  <si>
    <t>8.21a</t>
  </si>
  <si>
    <t>Desktop computer ownership type</t>
  </si>
  <si>
    <t>8.22a</t>
  </si>
  <si>
    <t>Desktop computer ownership entitiy</t>
  </si>
  <si>
    <t>8.23a</t>
  </si>
  <si>
    <t>Desktop computer purchase/rental price</t>
  </si>
  <si>
    <t>8.17b</t>
  </si>
  <si>
    <t>Laptop computer quantity</t>
  </si>
  <si>
    <t>8.18b</t>
  </si>
  <si>
    <t>Laptop computer brand/model</t>
  </si>
  <si>
    <t>8.19b</t>
  </si>
  <si>
    <t>Laptop computer capacity used (%)</t>
  </si>
  <si>
    <t>8.20b</t>
  </si>
  <si>
    <t>Laptop computer activity used</t>
  </si>
  <si>
    <t>8.21b</t>
  </si>
  <si>
    <t>Laptop computer ownership type</t>
  </si>
  <si>
    <t>8.22b</t>
  </si>
  <si>
    <t>Laptop computer ownership entitiy</t>
  </si>
  <si>
    <t>8.23b</t>
  </si>
  <si>
    <t>Laptop computer purchase/rental price</t>
  </si>
  <si>
    <t>8.17c</t>
  </si>
  <si>
    <t>Tablet quantity</t>
  </si>
  <si>
    <t>8.18c</t>
  </si>
  <si>
    <t>Tablet brand/model</t>
  </si>
  <si>
    <t>8.19c</t>
  </si>
  <si>
    <t>Tablet capacity used (%)</t>
  </si>
  <si>
    <t>8.20c</t>
  </si>
  <si>
    <t>Tablet activity used</t>
  </si>
  <si>
    <t>8.21c</t>
  </si>
  <si>
    <t>Tablet ownership type</t>
  </si>
  <si>
    <t>8.22c</t>
  </si>
  <si>
    <t>Tablet ownership entitiy</t>
  </si>
  <si>
    <t>8.23c</t>
  </si>
  <si>
    <t>Tablet purchase/rental price</t>
  </si>
  <si>
    <t>8.17d</t>
  </si>
  <si>
    <t>Printer quantity</t>
  </si>
  <si>
    <t>8.18d</t>
  </si>
  <si>
    <t>Printer brand/model</t>
  </si>
  <si>
    <t>8.19d</t>
  </si>
  <si>
    <t>Printer capacity used (%)</t>
  </si>
  <si>
    <t>8.20d</t>
  </si>
  <si>
    <t>Printer activity used</t>
  </si>
  <si>
    <t>8.21d</t>
  </si>
  <si>
    <t>Printer ownership type</t>
  </si>
  <si>
    <t>8.22d</t>
  </si>
  <si>
    <t>Printer ownership entitiy</t>
  </si>
  <si>
    <t>8.23d</t>
  </si>
  <si>
    <t>Printer purchase/rental price</t>
  </si>
  <si>
    <t>8.17e</t>
  </si>
  <si>
    <t>Fax machine quantity</t>
  </si>
  <si>
    <t>8.18e</t>
  </si>
  <si>
    <t>Fax machine brand/model</t>
  </si>
  <si>
    <t>8.19e</t>
  </si>
  <si>
    <t>Fax machine capacity used (%)</t>
  </si>
  <si>
    <t>8.20e</t>
  </si>
  <si>
    <t>Fax machine activity used</t>
  </si>
  <si>
    <t>8.21e</t>
  </si>
  <si>
    <t>Fax machine ownership type</t>
  </si>
  <si>
    <t>8.22e</t>
  </si>
  <si>
    <t>Fax machine ownership entitiy</t>
  </si>
  <si>
    <t>8.23e</t>
  </si>
  <si>
    <t>Fax machine purchase/rental price</t>
  </si>
  <si>
    <t>8.17f</t>
  </si>
  <si>
    <t>Landline phone quantity</t>
  </si>
  <si>
    <t>8.18f</t>
  </si>
  <si>
    <t>Landline phone brand/model</t>
  </si>
  <si>
    <t>8.19f</t>
  </si>
  <si>
    <t>Landline phone capacity used (%)</t>
  </si>
  <si>
    <t>8.20f</t>
  </si>
  <si>
    <t>Landline phone activity used</t>
  </si>
  <si>
    <t>8.21f</t>
  </si>
  <si>
    <t>Landline phone ownership type</t>
  </si>
  <si>
    <t>8.22f</t>
  </si>
  <si>
    <t>Landline phone ownership entitiy</t>
  </si>
  <si>
    <t>8.23f</t>
  </si>
  <si>
    <t>Landline phone purchase/rental price</t>
  </si>
  <si>
    <t>8.17g</t>
  </si>
  <si>
    <t>Mobile phone quantity</t>
  </si>
  <si>
    <t>8.18g</t>
  </si>
  <si>
    <t>Mobile phone brand/model</t>
  </si>
  <si>
    <t>8.19g</t>
  </si>
  <si>
    <t>Mobile phone capacity used (%)</t>
  </si>
  <si>
    <t>8.20g</t>
  </si>
  <si>
    <t>Mobile phone activity used</t>
  </si>
  <si>
    <t>8.21g</t>
  </si>
  <si>
    <t>Mobile phone ownership type</t>
  </si>
  <si>
    <t>8.22g</t>
  </si>
  <si>
    <t>Mobile phone ownership entitiy</t>
  </si>
  <si>
    <t>8.23g</t>
  </si>
  <si>
    <t>Mobile phone purchase/rental price</t>
  </si>
  <si>
    <t>8.17h</t>
  </si>
  <si>
    <t>Smartphone quantity</t>
  </si>
  <si>
    <t>8.18h</t>
  </si>
  <si>
    <t>Smartphone brand/model</t>
  </si>
  <si>
    <t>8.19h</t>
  </si>
  <si>
    <t>Smartphone capacity used (%)</t>
  </si>
  <si>
    <t>8.20h</t>
  </si>
  <si>
    <t>Smartphone activity used</t>
  </si>
  <si>
    <t>8.21h</t>
  </si>
  <si>
    <t>Smartphone ownership type</t>
  </si>
  <si>
    <t>8.22h</t>
  </si>
  <si>
    <t>Smartphone ownership entitiy</t>
  </si>
  <si>
    <t>8.23h</t>
  </si>
  <si>
    <t>Smartphone purchase/rental price</t>
  </si>
  <si>
    <t>8.17i</t>
  </si>
  <si>
    <t>Megaphone quantity</t>
  </si>
  <si>
    <t>8.18i</t>
  </si>
  <si>
    <t>Megaphone brand/model</t>
  </si>
  <si>
    <t>8.19i</t>
  </si>
  <si>
    <t>Megaphone capacity used (%)</t>
  </si>
  <si>
    <t>8.20i</t>
  </si>
  <si>
    <t>Megaphone activity used</t>
  </si>
  <si>
    <t>8.21i</t>
  </si>
  <si>
    <t>Megaphone ownership type</t>
  </si>
  <si>
    <t>8.22i</t>
  </si>
  <si>
    <t>Megaphone ownership entitiy</t>
  </si>
  <si>
    <t>8.23i</t>
  </si>
  <si>
    <t>Megaphone purchase/rental price</t>
  </si>
  <si>
    <t>8.24a</t>
  </si>
  <si>
    <t>Stationary expenditure (NGN)</t>
  </si>
  <si>
    <t>8.25a-C1</t>
  </si>
  <si>
    <t>Financial contribution (NGN) 8 - contribution 1</t>
  </si>
  <si>
    <t>8.25a-C2</t>
  </si>
  <si>
    <t>Financial contribution (NGN) 8 - contribution 2</t>
  </si>
  <si>
    <t>8.25a-C3</t>
  </si>
  <si>
    <t>Financial contribution (NGN) 8 - contribution 3</t>
  </si>
  <si>
    <t>8.25a-C4</t>
  </si>
  <si>
    <t>Financial contribution (NGN) 8 - contribution 4</t>
  </si>
  <si>
    <t>8.25b-C1</t>
  </si>
  <si>
    <t>Financial contribution (source/purpose) 8 - contribution 1</t>
  </si>
  <si>
    <t>8.25b-C2</t>
  </si>
  <si>
    <t>Financial contribution (source/purpose) 8 - contribution 2</t>
  </si>
  <si>
    <t>8.25b-C3</t>
  </si>
  <si>
    <t>Financial contribution (source/purpose) 8 - contribution 3</t>
  </si>
  <si>
    <t>8.25b-C4</t>
  </si>
  <si>
    <t>Financial contribution (source/purpose) 8 - contribution 4</t>
  </si>
  <si>
    <t>8.26a-C1</t>
  </si>
  <si>
    <t>In kind contribution 8 - contribution 1</t>
  </si>
  <si>
    <t>8.26a-C2</t>
  </si>
  <si>
    <t>In kind contribution 8 - contribution 2</t>
  </si>
  <si>
    <t>8.26a-C3</t>
  </si>
  <si>
    <t>In kind contribution 8 - contribution 3</t>
  </si>
  <si>
    <t>8.26a-C4</t>
  </si>
  <si>
    <t>In kind contribution 8 - contribution 4</t>
  </si>
  <si>
    <t>8.26b-C1</t>
  </si>
  <si>
    <t>In kind contribution (source/purpose) 8 - contribution 1</t>
  </si>
  <si>
    <t>8.26b-C2</t>
  </si>
  <si>
    <t>In kind contribution (source/purpose) 8 - contribution 2</t>
  </si>
  <si>
    <t>8.26b-C3</t>
  </si>
  <si>
    <t>In kind contribution (source/purpose) 8 - contribution 3</t>
  </si>
  <si>
    <t>8.26b-C4</t>
  </si>
  <si>
    <t>In kind contribution (source/purpose) 8 - contribution 4</t>
  </si>
  <si>
    <t>Any remarks 8</t>
  </si>
  <si>
    <t>9.01a</t>
  </si>
  <si>
    <t>Total per diem - training</t>
  </si>
  <si>
    <t>9.01b</t>
  </si>
  <si>
    <t>Total per diem - campaign management</t>
  </si>
  <si>
    <t>9.01c</t>
  </si>
  <si>
    <t>Total per diem - vacc. distribution &amp; storage</t>
  </si>
  <si>
    <t>9.01d</t>
  </si>
  <si>
    <t>Total per diem - cold chain maintenance</t>
  </si>
  <si>
    <t>9.01e</t>
  </si>
  <si>
    <t>Total per diem - supervision</t>
  </si>
  <si>
    <t>9.01f</t>
  </si>
  <si>
    <t>Total per diem - social mobilization</t>
  </si>
  <si>
    <t>9.01g</t>
  </si>
  <si>
    <t>Total per diem - record keeping</t>
  </si>
  <si>
    <t>9.01h</t>
  </si>
  <si>
    <t>Total per diem - waste management</t>
  </si>
  <si>
    <t>9.01i</t>
  </si>
  <si>
    <t>Total per diem - AEFI management</t>
  </si>
  <si>
    <t>Per diem source - training</t>
  </si>
  <si>
    <t>9.04b</t>
  </si>
  <si>
    <t>Per diem source - campaign management</t>
  </si>
  <si>
    <t>9.04c</t>
  </si>
  <si>
    <t>Per diem source - vacc. distribution &amp; storage</t>
  </si>
  <si>
    <t>9.04d</t>
  </si>
  <si>
    <t>Per diem source - cold chain maintenance</t>
  </si>
  <si>
    <t>9.04e</t>
  </si>
  <si>
    <t>Per diem source - supervision</t>
  </si>
  <si>
    <t>9.04f</t>
  </si>
  <si>
    <t>Per diem source - social mobilization</t>
  </si>
  <si>
    <t>9.04g</t>
  </si>
  <si>
    <t>Per diem source - record keeping</t>
  </si>
  <si>
    <t>9.04h</t>
  </si>
  <si>
    <t>Per diem source - waste management</t>
  </si>
  <si>
    <t>9.04i</t>
  </si>
  <si>
    <t>Per diem source - AEFI management</t>
  </si>
  <si>
    <t>9.04aa</t>
  </si>
  <si>
    <t xml:space="preserve">Specify donor/partner - training </t>
  </si>
  <si>
    <t>9.04ab</t>
  </si>
  <si>
    <t>Specify donor/partner - campaign management</t>
  </si>
  <si>
    <t>9.04ac</t>
  </si>
  <si>
    <t>Specify donor/partner - vacc. distribution &amp; storage</t>
  </si>
  <si>
    <t>9.04ad</t>
  </si>
  <si>
    <t>Specify donor/partner - cold chain maintenance</t>
  </si>
  <si>
    <t>9.04ae</t>
  </si>
  <si>
    <t>Specify donor/partner - supervision</t>
  </si>
  <si>
    <t>9.04af</t>
  </si>
  <si>
    <t>Specify donor/partner - social mobilization</t>
  </si>
  <si>
    <t>9.04ag</t>
  </si>
  <si>
    <t>Specify donor/partner - record keeping</t>
  </si>
  <si>
    <t>9.04ah</t>
  </si>
  <si>
    <t>Specify donor/partner - waste management</t>
  </si>
  <si>
    <t>9.04ai</t>
  </si>
  <si>
    <t>Specify donor/partner - AEFI management</t>
  </si>
  <si>
    <t>Waste disposal modality</t>
  </si>
  <si>
    <t>Waste disposal modality - other</t>
  </si>
  <si>
    <t>Waste disposal expenses (NGN)</t>
  </si>
  <si>
    <t>Communication expenses (NGN)</t>
  </si>
  <si>
    <t>Communication expenses activity</t>
  </si>
  <si>
    <t>Communication expenses activity - specify other</t>
  </si>
  <si>
    <t>Radio/TV/SoMo expenses (NGN)</t>
  </si>
  <si>
    <t>Additional expenses (NGN)</t>
  </si>
  <si>
    <t>9.11</t>
  </si>
  <si>
    <t>Additional expenses - purpose</t>
  </si>
  <si>
    <t>9.12a-C1</t>
  </si>
  <si>
    <t>Financial contribution (NGN) 9 - contribution 1</t>
  </si>
  <si>
    <t>9.12a-C2</t>
  </si>
  <si>
    <t>Financial contribution (NGN) 9 - contribution 2</t>
  </si>
  <si>
    <t>9.12a-C3</t>
  </si>
  <si>
    <t>Financial contribution (NGN) 9 - contribution 3</t>
  </si>
  <si>
    <t>9.12a-C4</t>
  </si>
  <si>
    <t>Financial contribution (NGN) 9 - contribution 4</t>
  </si>
  <si>
    <t>9.12b-C1</t>
  </si>
  <si>
    <t>Financial contribution (source/purpose) 9 - contribution 1</t>
  </si>
  <si>
    <t>9.12b-C2</t>
  </si>
  <si>
    <t>Financial contribution (source/purpose) 9 - contribution 2</t>
  </si>
  <si>
    <t>9.12b-C3</t>
  </si>
  <si>
    <t>Financial contribution (source/purpose) 9 - contribution 3</t>
  </si>
  <si>
    <t>9.12b-C4</t>
  </si>
  <si>
    <t>Financial contribution (source/purpose) 9 - contribution 4</t>
  </si>
  <si>
    <t>9.13a-C1</t>
  </si>
  <si>
    <t>In kind contribution 9 - contribution 1</t>
  </si>
  <si>
    <t>9.13a-C2</t>
  </si>
  <si>
    <t>In kind contribution 9 - contribution 2</t>
  </si>
  <si>
    <t>9.13a-C3</t>
  </si>
  <si>
    <t>In kind contribution 9 - contribution 3</t>
  </si>
  <si>
    <t>9.13a-C4</t>
  </si>
  <si>
    <t>In kind contribution 9 - contribution 4</t>
  </si>
  <si>
    <t>9.13b-C1</t>
  </si>
  <si>
    <t>In kind contribution (source/purpose) 9 - contribution 1</t>
  </si>
  <si>
    <t>9.13b-C2</t>
  </si>
  <si>
    <t>In kind contribution (source/purpose) 9 - contribution 2</t>
  </si>
  <si>
    <t>9.13b-C3</t>
  </si>
  <si>
    <t>In kind contribution (source/purpose) 9 - contribution 3</t>
  </si>
  <si>
    <t>9.13b-C4</t>
  </si>
  <si>
    <t>In kind contribution (source/purpose) 9 - contribution 4</t>
  </si>
  <si>
    <t>Any remarks 9</t>
  </si>
  <si>
    <t>Comment/question</t>
  </si>
  <si>
    <t>If applicable, specify which donor or partner organization</t>
  </si>
  <si>
    <r>
      <t xml:space="preserve">Was this campaign-related event a </t>
    </r>
    <r>
      <rPr>
        <b/>
        <sz val="10"/>
        <rFont val="Arial"/>
        <family val="2"/>
      </rPr>
      <t>meeting, training, or social mobilization activity</t>
    </r>
    <r>
      <rPr>
        <sz val="10"/>
        <rFont val="Arial"/>
        <family val="2"/>
      </rPr>
      <t>?</t>
    </r>
  </si>
  <si>
    <t>5.07b</t>
  </si>
  <si>
    <t>If yes, what were these other expenses used for?</t>
  </si>
  <si>
    <t>Purchased</t>
  </si>
  <si>
    <t>Donated or borrowed for the campaign</t>
  </si>
  <si>
    <r>
      <t xml:space="preserve">Any other </t>
    </r>
    <r>
      <rPr>
        <b/>
        <sz val="12"/>
        <color rgb="FFFFC000"/>
        <rFont val="Arial"/>
        <family val="2"/>
      </rPr>
      <t>transport</t>
    </r>
    <r>
      <rPr>
        <b/>
        <sz val="12"/>
        <color theme="0"/>
        <rFont val="Arial"/>
        <family val="2"/>
      </rPr>
      <t xml:space="preserve"> expenses for each activity, </t>
    </r>
    <r>
      <rPr>
        <b/>
        <sz val="12"/>
        <color rgb="FFFFC000"/>
        <rFont val="Arial"/>
        <family val="2"/>
      </rPr>
      <t>during</t>
    </r>
    <r>
      <rPr>
        <b/>
        <sz val="12"/>
        <color theme="0"/>
        <rFont val="Arial"/>
        <family val="2"/>
      </rPr>
      <t xml:space="preserve"> as well as 30 days </t>
    </r>
    <r>
      <rPr>
        <b/>
        <sz val="12"/>
        <color rgb="FFFFC000"/>
        <rFont val="Arial"/>
        <family val="2"/>
      </rPr>
      <t>before</t>
    </r>
    <r>
      <rPr>
        <b/>
        <sz val="12"/>
        <color theme="0"/>
        <rFont val="Arial"/>
        <family val="2"/>
      </rPr>
      <t xml:space="preserve"> and </t>
    </r>
    <r>
      <rPr>
        <b/>
        <sz val="12"/>
        <color rgb="FFFFC000"/>
        <rFont val="Arial"/>
        <family val="2"/>
      </rPr>
      <t xml:space="preserve">after </t>
    </r>
    <r>
      <rPr>
        <b/>
        <sz val="12"/>
        <color theme="0"/>
        <rFont val="Arial"/>
        <family val="2"/>
      </rPr>
      <t>the campaign - EXCLUDE money spent on vehicles noted above (rental, fuel, etc.)</t>
    </r>
  </si>
  <si>
    <r>
      <t xml:space="preserve">D. </t>
    </r>
    <r>
      <rPr>
        <b/>
        <sz val="12"/>
        <color rgb="FFFFC000"/>
        <rFont val="Arial"/>
        <family val="2"/>
      </rPr>
      <t xml:space="preserve"> OTHER TRANSPORT </t>
    </r>
    <r>
      <rPr>
        <b/>
        <sz val="12"/>
        <color theme="0"/>
        <rFont val="Arial"/>
        <family val="2"/>
      </rPr>
      <t>EXPENSES</t>
    </r>
  </si>
  <si>
    <t>*Please note that if these other transport costs were paid from per diems/travel allowances already recorded in tab 9, then please mention this in the Remarks box below</t>
  </si>
  <si>
    <t>3.13a</t>
  </si>
  <si>
    <t>3.13b</t>
  </si>
  <si>
    <t>3.13c</t>
  </si>
  <si>
    <t>3.13d</t>
  </si>
  <si>
    <t>3.13e</t>
  </si>
  <si>
    <t>Number immunized (no mop up) - intervention 1</t>
  </si>
  <si>
    <t>Number immunized (no mop up) - intervention 2</t>
  </si>
  <si>
    <t>Number immunized (no mop up) - intervention 3</t>
  </si>
  <si>
    <t>Number immunized (no mop up) - intervention 4</t>
  </si>
  <si>
    <t>Number immunized (no mop up) - intervention 5</t>
  </si>
  <si>
    <t>3.14a</t>
  </si>
  <si>
    <t>3.14b</t>
  </si>
  <si>
    <t>3.14c</t>
  </si>
  <si>
    <t>3.14d</t>
  </si>
  <si>
    <t>3.14e</t>
  </si>
  <si>
    <t>Number immunized (with mop up) - intervention 1</t>
  </si>
  <si>
    <t>Number immunized (with mop up) - intervention 2</t>
  </si>
  <si>
    <t>Number immunized (with mop up) - intervention 3</t>
  </si>
  <si>
    <t>Number immunized (with mop up) - intervention 4</t>
  </si>
  <si>
    <t>Number immunized (with mop up) - intervention 5</t>
  </si>
  <si>
    <t>Number immunized (strategy 1) - intervention 1</t>
  </si>
  <si>
    <t>Number immunized (strategy 2) - intervention 2</t>
  </si>
  <si>
    <t>Number immunized (strategy 3) - intervention 3</t>
  </si>
  <si>
    <t>Number immunized (strategy 4) - intervention 4</t>
  </si>
  <si>
    <t>Number immunized (strategy 1) - intervention 2</t>
  </si>
  <si>
    <t>Number immunized (strategy 1) - intervention 3</t>
  </si>
  <si>
    <t>Number immunized (strategy 1) - intervention 4</t>
  </si>
  <si>
    <t>Number immunized (strategy 1) - intervention 5</t>
  </si>
  <si>
    <t>Number immunized (strategy 2) - intervention 1</t>
  </si>
  <si>
    <t>Number immunized (strategy 2) - intervention 3</t>
  </si>
  <si>
    <t>Number immunized (strategy 2) - intervention 4</t>
  </si>
  <si>
    <t>Number immunized (strategy 2) - intervention 5</t>
  </si>
  <si>
    <t>Number immunized (strategy 3) - intervention 1</t>
  </si>
  <si>
    <t>Number immunized (strategy 3) - intervention 2</t>
  </si>
  <si>
    <t>Number immunized (strategy 3) - intervention 4</t>
  </si>
  <si>
    <t>Number immunized (strategy 3) - intervention 5</t>
  </si>
  <si>
    <t>Number immunized (strategy 4) - intervention 1</t>
  </si>
  <si>
    <t>Number immunized (strategy 4) - intervention 2</t>
  </si>
  <si>
    <t>Number immunized (strategy 4) - intervention 3</t>
  </si>
  <si>
    <t>Number immunized (strategy 4) - intervention 5</t>
  </si>
  <si>
    <t>Number immunized (mop up) - intervention 1</t>
  </si>
  <si>
    <t>Number immunized (mop up) - intervention 2</t>
  </si>
  <si>
    <t>Number immunized (mop up) - intervention 3</t>
  </si>
  <si>
    <t>Number immunized (mop up) - intervention 4</t>
  </si>
  <si>
    <t>Number immunized (mop up) - intervention 5</t>
  </si>
  <si>
    <t>4.01-1</t>
  </si>
  <si>
    <t>4.01-2</t>
  </si>
  <si>
    <t>4.01-3</t>
  </si>
  <si>
    <t>4.01-4</t>
  </si>
  <si>
    <t>4.01-5</t>
  </si>
  <si>
    <t>4.01-6</t>
  </si>
  <si>
    <t>4.01-7</t>
  </si>
  <si>
    <t>4.01-8</t>
  </si>
  <si>
    <t>4.01-9</t>
  </si>
  <si>
    <t>4.01-10</t>
  </si>
  <si>
    <t>4.01-11</t>
  </si>
  <si>
    <t>4.01-12</t>
  </si>
  <si>
    <t>4.01-13</t>
  </si>
  <si>
    <t>4.01-14</t>
  </si>
  <si>
    <t>4.01-15</t>
  </si>
  <si>
    <t>4.01-16</t>
  </si>
  <si>
    <t>4.01-17</t>
  </si>
  <si>
    <t>4.01-18</t>
  </si>
  <si>
    <t>4.01-19</t>
  </si>
  <si>
    <t>4.01-20</t>
  </si>
  <si>
    <t>4.01-21</t>
  </si>
  <si>
    <t>4.01-22</t>
  </si>
  <si>
    <t>4.01-23</t>
  </si>
  <si>
    <t>4.01-24</t>
  </si>
  <si>
    <t>4.01-25</t>
  </si>
  <si>
    <t>Total monthly salary plus stipends - staff 1</t>
  </si>
  <si>
    <t>Total monthly salary plus stipends - staff 2</t>
  </si>
  <si>
    <t>Total monthly salary plus stipends - staff 3</t>
  </si>
  <si>
    <t>Total monthly salary plus stipends - staff 4</t>
  </si>
  <si>
    <t>Total monthly salary plus stipends - staff 5</t>
  </si>
  <si>
    <t>Total monthly salary plus stipends - staff 6</t>
  </si>
  <si>
    <t>Total monthly salary plus stipends - staff 7</t>
  </si>
  <si>
    <t>Total monthly salary plus stipends - staff 8</t>
  </si>
  <si>
    <t>Total monthly salary plus stipends - staff 9</t>
  </si>
  <si>
    <t>Total monthly salary plus stipends - staff 10</t>
  </si>
  <si>
    <t>Total monthly salary plus stipends - staff 11</t>
  </si>
  <si>
    <t>Total monthly salary plus stipends - staff 12</t>
  </si>
  <si>
    <t>Total monthly salary plus stipends - staff 13</t>
  </si>
  <si>
    <t>Total monthly salary plus stipends - staff 14</t>
  </si>
  <si>
    <t>Total monthly salary plus stipends - staff 15</t>
  </si>
  <si>
    <t>Total monthly salary plus stipends - staff 16</t>
  </si>
  <si>
    <t>Total monthly salary plus stipends - staff 17</t>
  </si>
  <si>
    <t>Total monthly salary plus stipends - staff 18</t>
  </si>
  <si>
    <t>Total monthly salary plus stipends - staff 19</t>
  </si>
  <si>
    <t>Total monthly salary plus stipends - staff 20</t>
  </si>
  <si>
    <t>Total monthly salary plus stipends - staff 21</t>
  </si>
  <si>
    <t>Total monthly salary plus stipends - staff 22</t>
  </si>
  <si>
    <t>Total monthly salary plus stipends - staff 23</t>
  </si>
  <si>
    <t>Total monthly salary plus stipends - staff 24</t>
  </si>
  <si>
    <t>Total monthly salary plus stipends - staff 25</t>
  </si>
  <si>
    <t>5.07b-E1</t>
  </si>
  <si>
    <t>5.07b-E2</t>
  </si>
  <si>
    <t>5.07b-E3</t>
  </si>
  <si>
    <t>5.07b-E4</t>
  </si>
  <si>
    <t>5.07b-E5</t>
  </si>
  <si>
    <t>5.07b-E6</t>
  </si>
  <si>
    <t>5.07b-E7</t>
  </si>
  <si>
    <t>5.07b-E8</t>
  </si>
  <si>
    <t>5.07b-E9</t>
  </si>
  <si>
    <t>5.07b-E10</t>
  </si>
  <si>
    <t>Cost per incinerator use</t>
  </si>
  <si>
    <t>Replacement Price</t>
  </si>
  <si>
    <t>Replacement price</t>
  </si>
  <si>
    <t>Paid labor - monthly total (MOH/facility staff and donor staff)</t>
  </si>
  <si>
    <t>Unpaid labor - equivalent monthly total (MOH/facility staff)</t>
  </si>
  <si>
    <t>Paid hourly wage (from MOH/Facility)</t>
  </si>
  <si>
    <t>Paid hourly wage (from Donor/Partner)</t>
  </si>
  <si>
    <t>One-off payments (from MOH/Facility)</t>
  </si>
  <si>
    <t>One-off payments (from Donor/Partner)</t>
  </si>
  <si>
    <t>Hourly wage conversions and one-off payments</t>
  </si>
  <si>
    <t>Specific to the campaign</t>
  </si>
  <si>
    <t>Regularly used outside of the campaign</t>
  </si>
  <si>
    <t>MOH/Facility</t>
  </si>
  <si>
    <r>
      <t>Was this staff member used</t>
    </r>
    <r>
      <rPr>
        <b/>
        <sz val="11"/>
        <rFont val="Arial"/>
        <family val="2"/>
      </rPr>
      <t xml:space="preserve"> exclusively</t>
    </r>
    <r>
      <rPr>
        <sz val="11"/>
        <rFont val="Arial"/>
        <family val="2"/>
      </rPr>
      <t xml:space="preserve"> for the campaign or was he/she </t>
    </r>
    <r>
      <rPr>
        <b/>
        <sz val="11"/>
        <rFont val="Arial"/>
        <family val="2"/>
      </rPr>
      <t>regularly used</t>
    </r>
    <r>
      <rPr>
        <sz val="11"/>
        <rFont val="Arial"/>
        <family val="2"/>
      </rPr>
      <t xml:space="preserve"> outside the campaign?</t>
    </r>
  </si>
  <si>
    <t>4.05-1</t>
  </si>
  <si>
    <t>4.05-2</t>
  </si>
  <si>
    <t>4.05-3</t>
  </si>
  <si>
    <t>4.05-4</t>
  </si>
  <si>
    <t>4.05-5</t>
  </si>
  <si>
    <t>4.05-6</t>
  </si>
  <si>
    <t>4.05-7</t>
  </si>
  <si>
    <t>4.05-8</t>
  </si>
  <si>
    <t>4.05-9</t>
  </si>
  <si>
    <t>4.05-10</t>
  </si>
  <si>
    <t>4.05-11</t>
  </si>
  <si>
    <t>4.05-12</t>
  </si>
  <si>
    <t>4.05-13</t>
  </si>
  <si>
    <t>4.05-14</t>
  </si>
  <si>
    <t>4.05-15</t>
  </si>
  <si>
    <t>4.05-16</t>
  </si>
  <si>
    <t>4.05-17</t>
  </si>
  <si>
    <t>4.05-18</t>
  </si>
  <si>
    <t>4.05-19</t>
  </si>
  <si>
    <t>4.05-20</t>
  </si>
  <si>
    <t>4.05-21</t>
  </si>
  <si>
    <t>4.05-22</t>
  </si>
  <si>
    <t>4.05-23</t>
  </si>
  <si>
    <t>4.05-24</t>
  </si>
  <si>
    <t>4.05-25</t>
  </si>
  <si>
    <t>4.04-1</t>
  </si>
  <si>
    <t>4.04-2</t>
  </si>
  <si>
    <t>4.04-3</t>
  </si>
  <si>
    <t>4.04-4</t>
  </si>
  <si>
    <t>4.04-5</t>
  </si>
  <si>
    <t>4.04-6</t>
  </si>
  <si>
    <t>4.04-7</t>
  </si>
  <si>
    <t>4.04-8</t>
  </si>
  <si>
    <t>4.04-9</t>
  </si>
  <si>
    <t>4.04-10</t>
  </si>
  <si>
    <t>4.04-11</t>
  </si>
  <si>
    <t>4.04-12</t>
  </si>
  <si>
    <t>4.04-13</t>
  </si>
  <si>
    <t>4.04-14</t>
  </si>
  <si>
    <t>4.04-15</t>
  </si>
  <si>
    <t>4.04-16</t>
  </si>
  <si>
    <t>4.04-17</t>
  </si>
  <si>
    <t>4.04-18</t>
  </si>
  <si>
    <t>4.04-19</t>
  </si>
  <si>
    <t>4.04-20</t>
  </si>
  <si>
    <t>4.04-21</t>
  </si>
  <si>
    <t>4.04-22</t>
  </si>
  <si>
    <t>4.04-23</t>
  </si>
  <si>
    <t>4.04-24</t>
  </si>
  <si>
    <t>4.04-25</t>
  </si>
  <si>
    <t>Regular vs specific - staff 1</t>
  </si>
  <si>
    <t>Regular vs specific - staff 2</t>
  </si>
  <si>
    <t>Regular vs specific - staff 3</t>
  </si>
  <si>
    <t>Regular vs specific - staff 4</t>
  </si>
  <si>
    <t>Regular vs specific - staff 5</t>
  </si>
  <si>
    <t>Regular vs specific - staff 6</t>
  </si>
  <si>
    <t>Regular vs specific - staff 7</t>
  </si>
  <si>
    <t>Regular vs specific - staff 8</t>
  </si>
  <si>
    <t>Regular vs specific - staff 9</t>
  </si>
  <si>
    <t>Regular vs specific - staff 10</t>
  </si>
  <si>
    <t>Regular vs specific - staff 11</t>
  </si>
  <si>
    <t>Regular vs specific - staff 12</t>
  </si>
  <si>
    <t>Regular vs specific - staff 13</t>
  </si>
  <si>
    <t>Regular vs specific - staff 14</t>
  </si>
  <si>
    <t>Regular vs specific - staff 15</t>
  </si>
  <si>
    <t>Regular vs specific - staff 16</t>
  </si>
  <si>
    <t>Regular vs specific - staff 17</t>
  </si>
  <si>
    <t>Regular vs specific - staff 18</t>
  </si>
  <si>
    <t>Regular vs specific - staff 19</t>
  </si>
  <si>
    <t>Regular vs specific - staff 20</t>
  </si>
  <si>
    <t>Regular vs specific - staff 21</t>
  </si>
  <si>
    <t>Regular vs specific - staff 22</t>
  </si>
  <si>
    <t>Regular vs specific - staff 23</t>
  </si>
  <si>
    <t>Regular vs specific - staff 24</t>
  </si>
  <si>
    <t>Regular vs specific - staff 25</t>
  </si>
  <si>
    <t>sumif(all venue hire/refreshments/other financial costs if under "social mobilization)*Yellow fever weight</t>
  </si>
  <si>
    <t>sumif(all venue hire/refreshments/other financial costs if under "social mobilization")*menA weight</t>
  </si>
  <si>
    <t>sumif(all printing costs if under "social mobilization")*Yellow fever weight</t>
  </si>
  <si>
    <t>sumif(all printing costs if under "social mobilization")*menA weight</t>
  </si>
  <si>
    <t>SUMPRODUCTIF source is MOH and staff is specific to campaign, (MOH/Facility one-off payment * % time spend for each activity)*YF_share</t>
  </si>
  <si>
    <t>SUMPRODUCTIF source is MOH and staff is specific to campaign, (MOH/Facility one-off payment * % time spend for each activity)*MenA_share</t>
  </si>
  <si>
    <t>SUMPRODUCTIF source is Donor/partner and staff is specific to campaign, (Donor/partner one-off payment * % time spend for each activity)*YF_share</t>
  </si>
  <si>
    <t>SUMPRODUCTIF source is Donor/partner and staff is specific to campaign, (Donor/partner one-off payment * % time spend for each activity)*MenA_share</t>
  </si>
  <si>
    <t>SUMPRODUCTIF source is MOH and staff is specific to campaign, (MOH/Facility one-off payment * % time spend for each activity)*YF_share*service_delivery_weight</t>
  </si>
  <si>
    <t>SUMPRODUCTIF source is MOH and staff is specific to campaign, (MOH/Facility one-off payment * % time spend for each activity)*MenA_share*service_delivery_weight</t>
  </si>
  <si>
    <t>SUMPRODUCTIF source is Donor/partner and staff is specific to campaign, (Donor/partner one-off payment * % time spend for each activity)*YF_share*service_delivery_weight</t>
  </si>
  <si>
    <t>SUMPRODUCTIF source is Donor/partner and staff is specific to campaign, (Donor/partner one-off payment * % time spend for each activity)*MenA_share*service_delivery_weight</t>
  </si>
  <si>
    <t>SUMPRODUCTIF source is MOH and is specific to the campaign, (MOH/Facility one-off payment * % time spend for each activity)*YF_share</t>
  </si>
  <si>
    <t>SUMPRODUCTIF source is MOH and is specific to the campaign, (MOH/Facility one-off payment * % time spend for each activity)*MenA_share</t>
  </si>
  <si>
    <t>SUMPRODUCTIF source is donor/partner and is specific to the campaign, (donor/partner one-off payment * % time spend for each activity)*YF_share</t>
  </si>
  <si>
    <t>SUMPRODUCTIF source is donor/partner and is specific to the campaign, (donor/partner one-off payment * % time spend for each activity)*MenA_share</t>
  </si>
  <si>
    <t>Lump sum per diem * training % allocation * intervention share</t>
  </si>
  <si>
    <t>(Total fuel expense incurred across all generators) * intervention share</t>
  </si>
  <si>
    <t>GENERATOR FUEL USAGE</t>
  </si>
  <si>
    <t>Printing - social mobilization (banners and posters)</t>
  </si>
  <si>
    <t>Printing - campaign management (target population lists and checklists)</t>
  </si>
  <si>
    <t>Printing - other (project reports, final reports, etc.)</t>
  </si>
  <si>
    <t>Printing - record keeping (tally sheets, vaccination cards, etc.)</t>
  </si>
  <si>
    <t>Total printing costs * intervention weight</t>
  </si>
  <si>
    <t>Salary grade information</t>
  </si>
  <si>
    <t>9.01j</t>
  </si>
  <si>
    <t>Total per diem - lump sum</t>
  </si>
  <si>
    <t>9.04j</t>
  </si>
  <si>
    <t>Per diem source - lump sum</t>
  </si>
  <si>
    <t>9.04aj</t>
  </si>
  <si>
    <t>Specify donor/partner - lump sum</t>
  </si>
  <si>
    <t>3.08c</t>
  </si>
  <si>
    <t>3.08d</t>
  </si>
  <si>
    <t>Intervention3</t>
  </si>
  <si>
    <t>Intervention4</t>
  </si>
  <si>
    <t>3.10c</t>
  </si>
  <si>
    <t>3.10d</t>
  </si>
  <si>
    <t>Intervention5</t>
  </si>
  <si>
    <t>3.10e</t>
  </si>
  <si>
    <t>Target pop int3</t>
  </si>
  <si>
    <t>Target pop int4</t>
  </si>
  <si>
    <t>Target pop int5</t>
  </si>
  <si>
    <t>Other (purpose) - event 1</t>
  </si>
  <si>
    <t>Other (purpose) - event 2</t>
  </si>
  <si>
    <t>Other (purpose) - event 3</t>
  </si>
  <si>
    <t>Other (purpose) - event 4</t>
  </si>
  <si>
    <t>Other (purpose) - event 5</t>
  </si>
  <si>
    <t>Other (purpose) - event 6</t>
  </si>
  <si>
    <t>Other (purpose) - event 7</t>
  </si>
  <si>
    <t>Other (purpose) - event 8</t>
  </si>
  <si>
    <t>Other (purpose) - event 9</t>
  </si>
  <si>
    <t>Other (purpose) - event 10</t>
  </si>
  <si>
    <t>Other transport expenses (NGN) - Training</t>
  </si>
  <si>
    <t>Other transport expenses (NGN) - Campaign management</t>
  </si>
  <si>
    <t>Other transport expenses (NGN) - Supervision</t>
  </si>
  <si>
    <t>Other transport expenses (NGN) - Vac. storage &amp; ditribution</t>
  </si>
  <si>
    <t>Other transport expenses (NGN) - cold chain maintenance</t>
  </si>
  <si>
    <t>Other transport expenses (NGN) - Waste management</t>
  </si>
  <si>
    <t>Other transport expenses (NGN) - AEFI management</t>
  </si>
  <si>
    <t>Other transport expenses (NGN) - Record keeping</t>
  </si>
  <si>
    <t>Other transport expenses (NGN) - Social mobilization</t>
  </si>
  <si>
    <t>Other transport expenses (NGN) - Other</t>
  </si>
  <si>
    <t>Printing expenditure (NGN) - record keeping</t>
  </si>
  <si>
    <t>8.24b1</t>
  </si>
  <si>
    <t>8.24b2</t>
  </si>
  <si>
    <t>8.24b3</t>
  </si>
  <si>
    <t>8.24b4</t>
  </si>
  <si>
    <r>
      <t xml:space="preserve">What is the </t>
    </r>
    <r>
      <rPr>
        <b/>
        <sz val="11"/>
        <rFont val="Arial"/>
        <family val="2"/>
      </rPr>
      <t>grade</t>
    </r>
    <r>
      <rPr>
        <sz val="11"/>
        <rFont val="Arial"/>
        <family val="2"/>
      </rPr>
      <t xml:space="preserve"> (if paid) or equivalent grade (if unpaid) of this staff member?</t>
    </r>
  </si>
  <si>
    <r>
      <t xml:space="preserve">E. STAFF TIME </t>
    </r>
    <r>
      <rPr>
        <b/>
        <sz val="12"/>
        <color rgb="FFFFC000"/>
        <rFont val="Arial"/>
        <family val="2"/>
      </rPr>
      <t>AFTER</t>
    </r>
    <r>
      <rPr>
        <b/>
        <sz val="12"/>
        <color theme="0"/>
        <rFont val="Arial"/>
        <family val="2"/>
      </rPr>
      <t xml:space="preserve"> THE CAMPAIGN    (</t>
    </r>
    <r>
      <rPr>
        <b/>
        <sz val="12"/>
        <color rgb="FFFFC000"/>
        <rFont val="Arial"/>
        <family val="2"/>
      </rPr>
      <t>INCLUDING</t>
    </r>
    <r>
      <rPr>
        <b/>
        <sz val="12"/>
        <color theme="0"/>
        <rFont val="Arial"/>
        <family val="2"/>
      </rPr>
      <t xml:space="preserve"> for training, meetings, and events noted in tab 5)</t>
    </r>
  </si>
  <si>
    <r>
      <t xml:space="preserve">F. </t>
    </r>
    <r>
      <rPr>
        <b/>
        <sz val="12"/>
        <color rgb="FFFFC000"/>
        <rFont val="Arial"/>
        <family val="2"/>
      </rPr>
      <t xml:space="preserve">OTHER LABOR EXPENSES </t>
    </r>
    <r>
      <rPr>
        <b/>
        <sz val="12"/>
        <color theme="0"/>
        <rFont val="Arial"/>
        <family val="2"/>
      </rPr>
      <t>during, before and after the campaign</t>
    </r>
  </si>
  <si>
    <r>
      <t xml:space="preserve">G.  </t>
    </r>
    <r>
      <rPr>
        <b/>
        <sz val="12"/>
        <color rgb="FFFFC000"/>
        <rFont val="Arial"/>
        <family val="2"/>
      </rPr>
      <t>CONTRIBUTIONS</t>
    </r>
    <r>
      <rPr>
        <b/>
        <sz val="12"/>
        <color theme="0"/>
        <rFont val="Arial"/>
        <family val="2"/>
      </rPr>
      <t xml:space="preserve"> FROM PARTNERS AND DONORS (</t>
    </r>
    <r>
      <rPr>
        <b/>
        <sz val="12"/>
        <color rgb="FFFFC000"/>
        <rFont val="Arial"/>
        <family val="2"/>
      </rPr>
      <t>exclude</t>
    </r>
    <r>
      <rPr>
        <b/>
        <sz val="12"/>
        <color theme="0"/>
        <rFont val="Arial"/>
        <family val="2"/>
      </rPr>
      <t xml:space="preserve"> per diem)</t>
    </r>
  </si>
  <si>
    <t>3.15a</t>
  </si>
  <si>
    <t>3.15b</t>
  </si>
  <si>
    <t>3.15c</t>
  </si>
  <si>
    <t>3.15d</t>
  </si>
  <si>
    <t>3.15e</t>
  </si>
  <si>
    <t>3.15a-1</t>
  </si>
  <si>
    <t>3.15a-2</t>
  </si>
  <si>
    <t>3.15a-3</t>
  </si>
  <si>
    <t>3.15a-4</t>
  </si>
  <si>
    <t>3.15a-5</t>
  </si>
  <si>
    <t>3.15b-1</t>
  </si>
  <si>
    <t>3.15b-2</t>
  </si>
  <si>
    <t>3.15b-3</t>
  </si>
  <si>
    <t>3.15b-4</t>
  </si>
  <si>
    <t>3.15b-5</t>
  </si>
  <si>
    <t>3.15c-1</t>
  </si>
  <si>
    <t>3.15c-2</t>
  </si>
  <si>
    <t>3.15c-3</t>
  </si>
  <si>
    <t>3.15c-4</t>
  </si>
  <si>
    <t>3.15c-5</t>
  </si>
  <si>
    <t>3.15d-1</t>
  </si>
  <si>
    <t>3.15d-2</t>
  </si>
  <si>
    <t>3.15d-3</t>
  </si>
  <si>
    <t>3.15d-4</t>
  </si>
  <si>
    <t>3.15d-5</t>
  </si>
  <si>
    <t>3.15E--1</t>
  </si>
  <si>
    <t>3.15E--2</t>
  </si>
  <si>
    <t>3.15E--3</t>
  </si>
  <si>
    <t>3.15E--4</t>
  </si>
  <si>
    <t>3.15E--5</t>
  </si>
  <si>
    <t>6.36a</t>
  </si>
  <si>
    <t>6.36-a</t>
  </si>
  <si>
    <t>6.36-b</t>
  </si>
  <si>
    <t>6.36-c</t>
  </si>
  <si>
    <t>6.36-d</t>
  </si>
  <si>
    <t>6.36-e</t>
  </si>
  <si>
    <t>6.36-f</t>
  </si>
  <si>
    <t>6.36-g</t>
  </si>
  <si>
    <t>6.36-h</t>
  </si>
  <si>
    <t>6.36-i</t>
  </si>
  <si>
    <t>6.36a-a</t>
  </si>
  <si>
    <t>6.36a-b</t>
  </si>
  <si>
    <t>6.36a-c</t>
  </si>
  <si>
    <t>6.36a-d</t>
  </si>
  <si>
    <t>6.36a-e</t>
  </si>
  <si>
    <t>6.36a-f</t>
  </si>
  <si>
    <t>6.36a-g</t>
  </si>
  <si>
    <t>6.36a-h</t>
  </si>
  <si>
    <t>6.36a-i</t>
  </si>
  <si>
    <t>6.37a-C1</t>
  </si>
  <si>
    <t>6.37a-C2</t>
  </si>
  <si>
    <t>6.37a-C3</t>
  </si>
  <si>
    <t>6.37a-C4</t>
  </si>
  <si>
    <t>6.37b-C1</t>
  </si>
  <si>
    <t>6.37b-C2</t>
  </si>
  <si>
    <t>6.37b-C3</t>
  </si>
  <si>
    <t>6.37b-C4</t>
  </si>
  <si>
    <t>6.38a-C1</t>
  </si>
  <si>
    <t>6.38a-C2</t>
  </si>
  <si>
    <t>6.38a-C3</t>
  </si>
  <si>
    <t>6.38a-C4</t>
  </si>
  <si>
    <t>6.38b-C1</t>
  </si>
  <si>
    <t>6.38b-C2</t>
  </si>
  <si>
    <t>6.38b-C3</t>
  </si>
  <si>
    <t>6.38b-C4</t>
  </si>
  <si>
    <r>
      <t xml:space="preserve">B.  </t>
    </r>
    <r>
      <rPr>
        <b/>
        <sz val="12"/>
        <color rgb="FFFFC000"/>
        <rFont val="Arial"/>
        <family val="2"/>
      </rPr>
      <t>COLD CHAIN</t>
    </r>
    <r>
      <rPr>
        <b/>
        <sz val="12"/>
        <color theme="0"/>
        <rFont val="Arial"/>
        <family val="2"/>
      </rPr>
      <t xml:space="preserve"> EQUIPMENT and ACCESSORIES</t>
    </r>
  </si>
  <si>
    <t>C. COLD CHAIN MAINTENANCE</t>
  </si>
  <si>
    <t>District</t>
  </si>
  <si>
    <t>What was the duration of the event (in number of days)?</t>
  </si>
  <si>
    <t>7.11-a</t>
  </si>
  <si>
    <t>7.11-b</t>
  </si>
  <si>
    <t>7.11-c</t>
  </si>
  <si>
    <t>7.11-d</t>
  </si>
  <si>
    <t>Printing expenditure (NGN) - social mobilization</t>
  </si>
  <si>
    <t>Printing expenditure (NGN) - campaign management</t>
  </si>
  <si>
    <t>Printing expenditure (NGN) - other</t>
  </si>
  <si>
    <t>No power explanation</t>
  </si>
  <si>
    <t>Generator fuel - total expense</t>
  </si>
  <si>
    <t>How long was the event usually (in days)?</t>
  </si>
  <si>
    <t>Who pays this health worker?</t>
  </si>
  <si>
    <t>Catchment pop (District)</t>
  </si>
  <si>
    <t>District name</t>
  </si>
  <si>
    <t>Interventions delivered in this district as part of the campaign</t>
  </si>
  <si>
    <t>District/MOH</t>
  </si>
  <si>
    <t>State/Province name</t>
  </si>
  <si>
    <t>State/Province</t>
  </si>
  <si>
    <t>ICAN Campaign Costing - District level questionnaire
INSTRUCTIONS</t>
  </si>
  <si>
    <t>ICAN Campaign Costing - District level questionnaire
1. General information</t>
  </si>
  <si>
    <t>ICAN Campaign Costing - District level questionnaire
2. Missing data at facility level</t>
  </si>
  <si>
    <t>ICAN Campaign Costing - District level questionnaire
3. Campaign information</t>
  </si>
  <si>
    <t>ICAN Campaign Costing - District level questionnaire
4. Campaign staff</t>
  </si>
  <si>
    <t>ICAN Campaign Costing - District level questionnaire
5. Meetings, trainings and events</t>
  </si>
  <si>
    <t>ICAN Campaign Costing - District level questionnaire
6. Staff time &amp; transport</t>
  </si>
  <si>
    <t>ICAN Campaign Costing - District level questionnaire
7. Vehicles and transport</t>
  </si>
  <si>
    <t>ICAN Campaign Costing - District level questionnaire
8. Equipment and supplies</t>
  </si>
  <si>
    <t>ICAN Campaign Costing - District level questionnaire
9. Per diems, waste management, communication &amp; other expenses</t>
  </si>
  <si>
    <t>ICAN Campaign Costing - District level questionnaire
0a. Country-specific information</t>
  </si>
  <si>
    <t>ICAN Campaign Costing - District level questionnaire
0b. Sample</t>
  </si>
  <si>
    <t>ICAN Campaign Costing - District level questionnaire 
0c. Unit costs</t>
  </si>
  <si>
    <t>Types of events</t>
  </si>
  <si>
    <t>Yes or no responses</t>
  </si>
  <si>
    <t>Payroll status</t>
  </si>
  <si>
    <t>Types of fuel1</t>
  </si>
  <si>
    <t>Types of vehicles</t>
  </si>
  <si>
    <t>Ownership type1</t>
  </si>
  <si>
    <t>Modes of administration</t>
  </si>
  <si>
    <t>Types of intervention</t>
  </si>
  <si>
    <t>Distance measurement units</t>
  </si>
  <si>
    <t>Intervention package</t>
  </si>
  <si>
    <t>Sources of funding2</t>
  </si>
  <si>
    <t>Type of cost</t>
  </si>
  <si>
    <t>Financial vs economic</t>
  </si>
  <si>
    <t>Campaign-specific vs regular staff</t>
  </si>
  <si>
    <t>Sources of funding3</t>
  </si>
  <si>
    <t>Campaign activities1</t>
  </si>
  <si>
    <t>Types of fuel2</t>
  </si>
  <si>
    <t>Sources of funding4</t>
  </si>
  <si>
    <t>Volume measurement unit</t>
  </si>
  <si>
    <t>Sources of funding5</t>
  </si>
  <si>
    <t>Campaign activities2</t>
  </si>
  <si>
    <t>Ownership type2</t>
  </si>
  <si>
    <t>Vaccine or supplement</t>
  </si>
  <si>
    <t>Capital vs operating</t>
  </si>
  <si>
    <t>Resource types</t>
  </si>
  <si>
    <t>Percentage thresholds</t>
  </si>
  <si>
    <t>Months of year</t>
  </si>
  <si>
    <t>Number of month</t>
  </si>
  <si>
    <t>Waste disposal modalities</t>
  </si>
  <si>
    <t>Vaccine administration supply units</t>
  </si>
  <si>
    <t>Ownership type3</t>
  </si>
  <si>
    <t>3. General calculations</t>
  </si>
  <si>
    <t>4. Intervention weights using total number of patients immunized</t>
  </si>
  <si>
    <t>C. Discount rate and fuel use rate</t>
  </si>
  <si>
    <t>D. Vaccine cold chain space volume</t>
  </si>
  <si>
    <t>E. Vaccine unit costs (enter here in USD or in 0a. Country information Q0.10 in LCU)</t>
  </si>
  <si>
    <t>Unit Cost (USD 2021)</t>
  </si>
  <si>
    <t>F. Incinerator information</t>
  </si>
  <si>
    <t>G. Generator information</t>
  </si>
  <si>
    <t>H. Cold chain equipment information</t>
  </si>
  <si>
    <t>I. Office equipment information</t>
  </si>
  <si>
    <r>
      <t>Size (cm</t>
    </r>
    <r>
      <rPr>
        <b/>
        <vertAlign val="superscript"/>
        <sz val="12"/>
        <color theme="0"/>
        <rFont val="Arial"/>
        <family val="2"/>
      </rPr>
      <t>3</t>
    </r>
    <r>
      <rPr>
        <b/>
        <sz val="12"/>
        <color theme="0"/>
        <rFont val="Arial"/>
        <family val="2"/>
      </rPr>
      <t>)</t>
    </r>
  </si>
  <si>
    <t>J. Vehicle information</t>
  </si>
  <si>
    <t>Vehicle use info</t>
  </si>
  <si>
    <t>NOTE: all in-kind contributions need to be manually calculated here)</t>
  </si>
  <si>
    <t>K. Name of In-Kind contribution</t>
  </si>
  <si>
    <t>Estimated unit cost</t>
  </si>
  <si>
    <t>7. Cold chain space for vaccines/interventions</t>
  </si>
  <si>
    <t>8. Cost per incinerator use</t>
  </si>
  <si>
    <t>10. Per diems - Allocation rules for "participation to campaign" by activity (based on staff time hours DURING the campaign)</t>
  </si>
  <si>
    <t>11. Per diems for mop-up</t>
  </si>
  <si>
    <t>12. Other transport expenses - Allocation rules for "participation to campaign" by activity (assuming that no transport expenses were incurred for facility based)</t>
  </si>
  <si>
    <t>13. Adjusted vehicle % fuel use table</t>
  </si>
  <si>
    <t>14. Before the campaign - Staff Time</t>
  </si>
  <si>
    <t>15. During the campaign - Staff Time</t>
  </si>
  <si>
    <t>16. After the campaign - Staff Time</t>
  </si>
  <si>
    <t>Duration of training events (automatically calculates the duration of training events, to be used in vehicle depreciation costs for training activities)</t>
  </si>
  <si>
    <r>
      <t># doses delivered in campaign 
(</t>
    </r>
    <r>
      <rPr>
        <b/>
        <sz val="10"/>
        <rFont val="Arial"/>
        <family val="2"/>
      </rPr>
      <t>excluding</t>
    </r>
    <r>
      <rPr>
        <sz val="10"/>
        <rFont val="Arial"/>
        <family val="2"/>
      </rPr>
      <t xml:space="preserve"> mop up)</t>
    </r>
  </si>
  <si>
    <r>
      <t># doses delivered in campaign 
(</t>
    </r>
    <r>
      <rPr>
        <b/>
        <sz val="10"/>
        <rFont val="Arial"/>
        <family val="2"/>
      </rPr>
      <t>including</t>
    </r>
    <r>
      <rPr>
        <sz val="10"/>
        <rFont val="Arial"/>
        <family val="2"/>
      </rPr>
      <t xml:space="preserve"> mop up)</t>
    </r>
  </si>
  <si>
    <r>
      <t xml:space="preserve">Were there any </t>
    </r>
    <r>
      <rPr>
        <b/>
        <sz val="10"/>
        <rFont val="Arial"/>
        <family val="2"/>
      </rPr>
      <t>other</t>
    </r>
    <r>
      <rPr>
        <sz val="10"/>
        <rFont val="Arial"/>
        <family val="2"/>
      </rPr>
      <t xml:space="preserve"> expenditures related to this event? (excluding per diem or transport)</t>
    </r>
  </si>
  <si>
    <t>9.06a</t>
  </si>
  <si>
    <t>9.06b</t>
  </si>
  <si>
    <t>9.06c</t>
  </si>
  <si>
    <t>Incinerator use times during campaign</t>
  </si>
  <si>
    <t>Incinerator use times in non-campaign month</t>
  </si>
  <si>
    <t>Incinerator average running cost in non-campaign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</si>
</sst>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0_);\(0.00\)"/>
    <numFmt numFmtId="165" formatCode="_-* #,##0.00\ _F_-;\-* #,##0.00\ _F_-;_-* &quot;-&quot;??\ _F_-;_-@_-"/>
    <numFmt numFmtId="166" formatCode="0.0"/>
    <numFmt numFmtId="167" formatCode="_(* #,##0_);_(* \(#,##0\);_(* &quot;-&quot;??_);_(@_)"/>
    <numFmt numFmtId="168" formatCode="h:mm;@"/>
    <numFmt numFmtId="169" formatCode="#,##0.0"/>
    <numFmt numFmtId="170" formatCode="0.0%"/>
    <numFmt numFmtId="171" formatCode="0;\-0;;@"/>
  </numFmts>
  <fonts count="9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Narrow"/>
      <family val="2"/>
    </font>
    <font>
      <sz val="10"/>
      <name val="Arial"/>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u/>
      <sz val="10"/>
      <color theme="10"/>
      <name val="Arial"/>
      <family val="2"/>
    </font>
    <font>
      <u/>
      <sz val="10"/>
      <color theme="11"/>
      <name val="Arial"/>
      <family val="2"/>
    </font>
    <font>
      <b/>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color theme="1"/>
      <name val="Calibri"/>
      <family val="2"/>
      <scheme val="minor"/>
    </font>
    <font>
      <sz val="11"/>
      <color rgb="FF000000"/>
      <name val="Calibri"/>
      <family val="2"/>
      <charset val="1"/>
    </font>
    <font>
      <sz val="11"/>
      <name val="Arial Narrow"/>
      <family val="2"/>
    </font>
    <font>
      <sz val="12"/>
      <name val="Arial"/>
      <family val="2"/>
    </font>
    <font>
      <sz val="11"/>
      <name val="Arial"/>
      <family val="2"/>
    </font>
    <font>
      <b/>
      <sz val="12"/>
      <name val="Arial"/>
      <family val="2"/>
    </font>
    <font>
      <b/>
      <sz val="11"/>
      <name val="Arial"/>
      <family val="2"/>
    </font>
    <font>
      <b/>
      <sz val="16"/>
      <color theme="3" tint="-0.249977111117893"/>
      <name val="Arial"/>
      <family val="2"/>
    </font>
    <font>
      <b/>
      <sz val="16"/>
      <color theme="0"/>
      <name val="Arial"/>
      <family val="2"/>
    </font>
    <font>
      <b/>
      <sz val="11"/>
      <color theme="0"/>
      <name val="Arial"/>
      <family val="2"/>
    </font>
    <font>
      <b/>
      <sz val="10"/>
      <color theme="0"/>
      <name val="Arial"/>
      <family val="2"/>
    </font>
    <font>
      <b/>
      <sz val="12"/>
      <color theme="0"/>
      <name val="Arial"/>
      <family val="2"/>
    </font>
    <font>
      <b/>
      <sz val="10"/>
      <color rgb="FFFFC000"/>
      <name val="Arial"/>
      <family val="2"/>
    </font>
    <font>
      <b/>
      <sz val="12"/>
      <color rgb="FFFFC000"/>
      <name val="Arial"/>
      <family val="2"/>
    </font>
    <font>
      <b/>
      <sz val="11"/>
      <color rgb="FFFFC000"/>
      <name val="Arial"/>
      <family val="2"/>
    </font>
    <font>
      <sz val="8"/>
      <name val="Arial"/>
      <family val="2"/>
    </font>
    <font>
      <sz val="13"/>
      <name val="Arial"/>
      <family val="2"/>
    </font>
    <font>
      <b/>
      <sz val="13"/>
      <color theme="0"/>
      <name val="Arial"/>
      <family val="2"/>
    </font>
    <font>
      <sz val="10"/>
      <name val="Arial"/>
      <family val="2"/>
    </font>
    <font>
      <sz val="10"/>
      <color theme="0"/>
      <name val="Arial"/>
      <family val="2"/>
    </font>
    <font>
      <sz val="9"/>
      <name val="Arial"/>
      <family val="2"/>
    </font>
    <font>
      <sz val="10.5"/>
      <name val="Arial"/>
      <family val="2"/>
    </font>
    <font>
      <b/>
      <sz val="10.5"/>
      <name val="Arial"/>
      <family val="2"/>
    </font>
    <font>
      <b/>
      <sz val="9"/>
      <name val="Arial"/>
      <family val="2"/>
    </font>
    <font>
      <b/>
      <sz val="10"/>
      <color theme="8" tint="-0.499984740745262"/>
      <name val="Arial"/>
      <family val="2"/>
    </font>
    <font>
      <b/>
      <sz val="10"/>
      <color theme="9" tint="-0.499984740745262"/>
      <name val="Arial"/>
      <family val="2"/>
    </font>
    <font>
      <sz val="8"/>
      <name val="Arial"/>
      <family val="2"/>
    </font>
    <font>
      <sz val="12"/>
      <name val="Calibri"/>
      <family val="2"/>
    </font>
    <font>
      <sz val="10"/>
      <color rgb="FFFF0000"/>
      <name val="Arial"/>
      <family val="2"/>
    </font>
    <font>
      <sz val="11"/>
      <name val="Calibri"/>
      <family val="2"/>
      <scheme val="minor"/>
    </font>
    <font>
      <b/>
      <sz val="10"/>
      <color rgb="FF974706"/>
      <name val="Arial"/>
      <family val="2"/>
    </font>
    <font>
      <sz val="10"/>
      <color theme="1"/>
      <name val="Arial"/>
      <family val="2"/>
    </font>
    <font>
      <i/>
      <sz val="10"/>
      <color rgb="FFFF0000"/>
      <name val="Arial"/>
      <family val="2"/>
    </font>
    <font>
      <strike/>
      <sz val="10"/>
      <name val="Arial"/>
      <family val="2"/>
    </font>
    <font>
      <sz val="10"/>
      <name val="Calibri"/>
      <family val="2"/>
    </font>
    <font>
      <i/>
      <sz val="10"/>
      <name val="Arial"/>
      <family val="2"/>
    </font>
    <font>
      <u/>
      <sz val="10"/>
      <name val="Arial"/>
      <family val="2"/>
    </font>
    <font>
      <b/>
      <i/>
      <sz val="10"/>
      <name val="Arial"/>
      <family val="2"/>
    </font>
    <font>
      <b/>
      <sz val="10"/>
      <color rgb="FFC00000"/>
      <name val="Arial"/>
      <family val="2"/>
    </font>
    <font>
      <b/>
      <sz val="10"/>
      <color rgb="FFFF0000"/>
      <name val="Arial"/>
      <family val="2"/>
    </font>
    <font>
      <sz val="10"/>
      <color rgb="FF00B050"/>
      <name val="Arial"/>
      <family val="2"/>
    </font>
    <font>
      <b/>
      <i/>
      <sz val="12"/>
      <name val="Arial"/>
      <family val="2"/>
    </font>
    <font>
      <b/>
      <sz val="12"/>
      <color rgb="FFFFFFFF"/>
      <name val="Arial"/>
      <family val="2"/>
    </font>
    <font>
      <sz val="12"/>
      <color rgb="FF000000"/>
      <name val="Arial"/>
      <family val="2"/>
    </font>
    <font>
      <sz val="8"/>
      <name val="Arial"/>
      <family val="2"/>
    </font>
    <font>
      <b/>
      <vertAlign val="superscript"/>
      <sz val="12"/>
      <color theme="0"/>
      <name val="Arial"/>
      <family val="2"/>
    </font>
    <font>
      <i/>
      <sz val="12"/>
      <name val="Arial"/>
      <family val="2"/>
    </font>
  </fonts>
  <fills count="73">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E6FBFF"/>
        <bgColor indexed="64"/>
      </patternFill>
    </fill>
    <fill>
      <patternFill patternType="solid">
        <fgColor rgb="FFFFEAA3"/>
        <bgColor indexed="64"/>
      </patternFill>
    </fill>
    <fill>
      <patternFill patternType="solid">
        <fgColor rgb="FFFAFAFA"/>
        <bgColor indexed="64"/>
      </patternFill>
    </fill>
    <fill>
      <patternFill patternType="solid">
        <fgColor rgb="FFECECEC"/>
        <bgColor indexed="64"/>
      </patternFill>
    </fill>
    <fill>
      <patternFill patternType="solid">
        <fgColor rgb="FF46A4BD"/>
        <bgColor indexed="64"/>
      </patternFill>
    </fill>
    <fill>
      <patternFill patternType="solid">
        <fgColor theme="8" tint="0.59999389629810485"/>
        <bgColor indexed="64"/>
      </patternFill>
    </fill>
    <fill>
      <patternFill patternType="solid">
        <fgColor rgb="FFFFF7DD"/>
        <bgColor indexed="64"/>
      </patternFill>
    </fill>
    <fill>
      <patternFill patternType="solid">
        <fgColor rgb="FFFFF0C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EBA3"/>
        <bgColor indexed="64"/>
      </patternFill>
    </fill>
    <fill>
      <patternFill patternType="solid">
        <fgColor rgb="FF974706"/>
        <bgColor indexed="64"/>
      </patternFill>
    </fill>
    <fill>
      <patternFill patternType="solid">
        <fgColor rgb="FF0070C0"/>
        <bgColor indexed="64"/>
      </patternFill>
    </fill>
    <fill>
      <patternFill patternType="solid">
        <fgColor rgb="FFFFEBA4"/>
        <bgColor indexed="64"/>
      </patternFill>
    </fill>
    <fill>
      <patternFill patternType="solid">
        <fgColor rgb="FFFFEB88"/>
        <bgColor indexed="64"/>
      </patternFill>
    </fill>
    <fill>
      <patternFill patternType="solid">
        <fgColor rgb="FFFFEB99"/>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1" tint="0.34998626667073579"/>
        <bgColor indexed="64"/>
      </patternFill>
    </fill>
    <fill>
      <patternFill patternType="solid">
        <fgColor theme="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E699"/>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auto="1"/>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bottom style="thin">
        <color theme="0" tint="-0.14999847407452621"/>
      </bottom>
      <diagonal/>
    </border>
    <border>
      <left/>
      <right style="thin">
        <color theme="0" tint="-0.14999847407452621"/>
      </right>
      <top style="thin">
        <color theme="0" tint="-0.14996795556505021"/>
      </top>
      <bottom style="thin">
        <color theme="0" tint="-0.14996795556505021"/>
      </bottom>
      <diagonal/>
    </border>
    <border>
      <left/>
      <right/>
      <top/>
      <bottom style="thin">
        <color theme="0" tint="-0.249977111117893"/>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249977111117893"/>
      </right>
      <top/>
      <bottom style="thin">
        <color theme="0" tint="-0.14999847407452621"/>
      </bottom>
      <diagonal/>
    </border>
    <border>
      <left style="thin">
        <color theme="0" tint="-0.249977111117893"/>
      </left>
      <right/>
      <top/>
      <bottom style="thin">
        <color theme="0" tint="-0.14999847407452621"/>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6795556505021"/>
      </bottom>
      <diagonal/>
    </border>
    <border>
      <left/>
      <right style="thin">
        <color theme="0" tint="-0.14999847407452621"/>
      </right>
      <top style="thin">
        <color theme="0" tint="-0.14999847407452621"/>
      </top>
      <bottom style="thin">
        <color theme="0" tint="-0.14996795556505021"/>
      </bottom>
      <diagonal/>
    </border>
    <border>
      <left style="thin">
        <color theme="0" tint="-0.149998474074526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theme="0" tint="-0.14999847407452621"/>
      </left>
      <right/>
      <top/>
      <bottom style="thin">
        <color theme="0" tint="-0.14996795556505021"/>
      </bottom>
      <diagonal/>
    </border>
    <border>
      <left/>
      <right/>
      <top/>
      <bottom style="thin">
        <color theme="0" tint="-0.149967955565050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style="thin">
        <color theme="0" tint="-0.14996795556505021"/>
      </bottom>
      <diagonal/>
    </border>
    <border>
      <left/>
      <right style="thin">
        <color theme="0" tint="-0.14999847407452621"/>
      </right>
      <top/>
      <bottom/>
      <diagonal/>
    </border>
    <border>
      <left style="thin">
        <color theme="0" tint="-0.14996795556505021"/>
      </left>
      <right/>
      <top style="thin">
        <color theme="0" tint="-0.14996795556505021"/>
      </top>
      <bottom style="thin">
        <color theme="0" tint="-0.14996795556505021"/>
      </bottom>
      <diagonal/>
    </border>
    <border>
      <left style="thin">
        <color theme="0" tint="-0.14999847407452621"/>
      </left>
      <right/>
      <top style="thin">
        <color theme="0" tint="-0.14996795556505021"/>
      </top>
      <bottom/>
      <diagonal/>
    </border>
    <border>
      <left style="thin">
        <color theme="0" tint="-0.14996795556505021"/>
      </left>
      <right/>
      <top/>
      <bottom style="thin">
        <color theme="0" tint="-0.14996795556505021"/>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style="thin">
        <color theme="8" tint="-0.249977111117893"/>
      </right>
      <top/>
      <bottom/>
      <diagonal/>
    </border>
    <border>
      <left/>
      <right/>
      <top style="thin">
        <color theme="8" tint="-0.249977111117893"/>
      </top>
      <bottom/>
      <diagonal/>
    </border>
    <border>
      <left/>
      <right style="thin">
        <color theme="8" tint="-0.249977111117893"/>
      </right>
      <top style="thin">
        <color theme="8" tint="-0.249977111117893"/>
      </top>
      <bottom/>
      <diagonal/>
    </border>
    <border>
      <left/>
      <right style="thin">
        <color theme="8" tint="-0.249977111117893"/>
      </right>
      <top/>
      <bottom/>
      <diagonal/>
    </border>
    <border>
      <left/>
      <right/>
      <top/>
      <bottom style="thin">
        <color theme="8" tint="-0.249977111117893"/>
      </bottom>
      <diagonal/>
    </border>
    <border>
      <left style="thin">
        <color theme="8" tint="-0.249977111117893"/>
      </left>
      <right/>
      <top style="thin">
        <color theme="8" tint="-0.249977111117893"/>
      </top>
      <bottom/>
      <diagonal/>
    </border>
    <border>
      <left style="thin">
        <color theme="8" tint="-0.249977111117893"/>
      </left>
      <right/>
      <top/>
      <bottom/>
      <diagonal/>
    </border>
    <border>
      <left style="thin">
        <color theme="0" tint="-0.249977111117893"/>
      </left>
      <right/>
      <top/>
      <bottom/>
      <diagonal/>
    </border>
    <border>
      <left style="thin">
        <color theme="8" tint="-0.249977111117893"/>
      </left>
      <right/>
      <top/>
      <bottom style="thin">
        <color theme="0" tint="-0.14999847407452621"/>
      </bottom>
      <diagonal/>
    </border>
    <border>
      <left/>
      <right style="thin">
        <color theme="8" tint="-0.249977111117893"/>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98474074526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8" tint="-0.249977111117893"/>
      </left>
      <right style="thin">
        <color theme="8" tint="-0.249977111117893"/>
      </right>
      <top/>
      <bottom style="thin">
        <color theme="0" tint="-0.14999847407452621"/>
      </bottom>
      <diagonal/>
    </border>
    <border>
      <left/>
      <right style="thin">
        <color theme="0" tint="-0.249977111117893"/>
      </right>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right/>
      <top style="thin">
        <color theme="8" tint="-0.249977111117893"/>
      </top>
      <bottom style="thin">
        <color theme="0" tint="-0.14999847407452621"/>
      </bottom>
      <diagonal/>
    </border>
    <border>
      <left/>
      <right/>
      <top style="thin">
        <color theme="0" tint="-0.14996795556505021"/>
      </top>
      <bottom/>
      <diagonal/>
    </border>
    <border>
      <left/>
      <right style="thin">
        <color theme="0" tint="-0.14999847407452621"/>
      </right>
      <top style="thin">
        <color theme="0" tint="-0.14996795556505021"/>
      </top>
      <bottom/>
      <diagonal/>
    </border>
    <border>
      <left/>
      <right style="thin">
        <color theme="0" tint="-0.249977111117893"/>
      </right>
      <top/>
      <bottom style="thin">
        <color theme="0" tint="-0.14999847407452621"/>
      </bottom>
      <diagonal/>
    </border>
    <border>
      <left style="thin">
        <color theme="8" tint="-0.249977111117893"/>
      </left>
      <right style="thin">
        <color theme="0" tint="-0.14999847407452621"/>
      </right>
      <top/>
      <bottom style="thin">
        <color theme="0" tint="-0.14999847407452621"/>
      </bottom>
      <diagonal/>
    </border>
    <border>
      <left/>
      <right/>
      <top style="thin">
        <color theme="0" tint="-0.14999847407452621"/>
      </top>
      <bottom style="thin">
        <color theme="0" tint="-0.14996795556505021"/>
      </bottom>
      <diagonal/>
    </border>
    <border>
      <left/>
      <right/>
      <top style="thin">
        <color theme="0" tint="-0.14996795556505021"/>
      </top>
      <bottom style="thin">
        <color theme="0" tint="-0.14999847407452621"/>
      </bottom>
      <diagonal/>
    </border>
    <border>
      <left/>
      <right style="thin">
        <color theme="0" tint="-0.14999847407452621"/>
      </right>
      <top style="thin">
        <color theme="8" tint="-0.249977111117893"/>
      </top>
      <bottom style="thin">
        <color theme="0" tint="-0.14999847407452621"/>
      </bottom>
      <diagonal/>
    </border>
    <border>
      <left style="thin">
        <color theme="0" tint="-0.14999847407452621"/>
      </left>
      <right style="thin">
        <color theme="0" tint="-0.14999847407452621"/>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s>
  <cellStyleXfs count="298">
    <xf numFmtId="0" fontId="0" fillId="0" borderId="0"/>
    <xf numFmtId="0" fontId="12" fillId="5" borderId="1" applyNumberFormat="0" applyAlignment="0" applyProtection="0"/>
    <xf numFmtId="0" fontId="13" fillId="6" borderId="2" applyNumberFormat="0" applyAlignment="0" applyProtection="0"/>
    <xf numFmtId="0" fontId="14" fillId="0" borderId="3" applyNumberFormat="0" applyFill="0" applyAlignment="0" applyProtection="0"/>
    <xf numFmtId="0" fontId="15" fillId="3" borderId="0" applyNumberFormat="0" applyBorder="0" applyAlignment="0" applyProtection="0"/>
    <xf numFmtId="0" fontId="16" fillId="4" borderId="1" applyNumberFormat="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7" borderId="0" applyNumberFormat="0" applyBorder="0" applyAlignment="0" applyProtection="0"/>
    <xf numFmtId="0" fontId="10" fillId="0" borderId="0"/>
    <xf numFmtId="0" fontId="10" fillId="8" borderId="7" applyNumberFormat="0" applyFont="0" applyAlignment="0" applyProtection="0"/>
    <xf numFmtId="0" fontId="21" fillId="2" borderId="0" applyNumberFormat="0" applyBorder="0" applyAlignment="0" applyProtection="0"/>
    <xf numFmtId="0" fontId="11" fillId="0" borderId="0"/>
    <xf numFmtId="0" fontId="22" fillId="0" borderId="0" applyNumberFormat="0" applyFill="0" applyBorder="0" applyAlignment="0" applyProtection="0"/>
    <xf numFmtId="0" fontId="23" fillId="0" borderId="9" applyNumberFormat="0" applyFill="0" applyAlignment="0" applyProtection="0"/>
    <xf numFmtId="0" fontId="24" fillId="5" borderId="8"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11" fillId="0" borderId="0"/>
    <xf numFmtId="0" fontId="10" fillId="0" borderId="0"/>
    <xf numFmtId="0" fontId="10" fillId="0" borderId="0"/>
    <xf numFmtId="0" fontId="11" fillId="0" borderId="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42" fillId="0" borderId="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8" borderId="0" applyNumberFormat="0" applyBorder="0" applyAlignment="0" applyProtection="0"/>
    <xf numFmtId="0" fontId="41" fillId="32" borderId="0" applyNumberFormat="0" applyBorder="0" applyAlignment="0" applyProtection="0"/>
    <xf numFmtId="0" fontId="41" fillId="36" borderId="0" applyNumberFormat="0" applyBorder="0" applyAlignment="0" applyProtection="0"/>
    <xf numFmtId="0" fontId="41" fillId="40"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25" borderId="0" applyNumberFormat="0" applyBorder="0" applyAlignment="0" applyProtection="0"/>
    <xf numFmtId="0" fontId="41" fillId="29" borderId="0" applyNumberFormat="0" applyBorder="0" applyAlignment="0" applyProtection="0"/>
    <xf numFmtId="0" fontId="41" fillId="33" borderId="0" applyNumberFormat="0" applyBorder="0" applyAlignment="0" applyProtection="0"/>
    <xf numFmtId="0" fontId="41" fillId="37" borderId="0" applyNumberFormat="0" applyBorder="0" applyAlignment="0" applyProtection="0"/>
    <xf numFmtId="0" fontId="31" fillId="11" borderId="0" applyNumberFormat="0" applyBorder="0" applyAlignment="0" applyProtection="0"/>
    <xf numFmtId="0" fontId="35" fillId="14" borderId="11" applyNumberFormat="0" applyAlignment="0" applyProtection="0"/>
    <xf numFmtId="0" fontId="37" fillId="15" borderId="14" applyNumberFormat="0" applyAlignment="0" applyProtection="0"/>
    <xf numFmtId="165" fontId="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43" fillId="0" borderId="0" applyFont="0" applyFill="0" applyBorder="0" applyAlignment="0" applyProtection="0"/>
    <xf numFmtId="44" fontId="9" fillId="0" borderId="0" applyFont="0" applyFill="0" applyBorder="0" applyAlignment="0" applyProtection="0"/>
    <xf numFmtId="0" fontId="39" fillId="0" borderId="0" applyNumberFormat="0" applyFill="0" applyBorder="0" applyAlignment="0" applyProtection="0"/>
    <xf numFmtId="0" fontId="30" fillId="10" borderId="0" applyNumberFormat="0" applyBorder="0" applyAlignment="0" applyProtection="0"/>
    <xf numFmtId="0" fontId="33" fillId="13" borderId="11" applyNumberFormat="0" applyAlignment="0" applyProtection="0"/>
    <xf numFmtId="0" fontId="36" fillId="0" borderId="13" applyNumberFormat="0" applyFill="0" applyAlignment="0" applyProtection="0"/>
    <xf numFmtId="0" fontId="32" fillId="12" borderId="0" applyNumberFormat="0" applyBorder="0" applyAlignment="0" applyProtection="0"/>
    <xf numFmtId="0" fontId="9" fillId="0" borderId="0"/>
    <xf numFmtId="0" fontId="9" fillId="0" borderId="0"/>
    <xf numFmtId="0" fontId="43" fillId="0" borderId="0"/>
    <xf numFmtId="0" fontId="42" fillId="0" borderId="0"/>
    <xf numFmtId="0" fontId="9" fillId="0" borderId="0"/>
    <xf numFmtId="0" fontId="9" fillId="0" borderId="0"/>
    <xf numFmtId="0" fontId="9" fillId="16" borderId="15" applyNumberFormat="0" applyFont="0" applyAlignment="0" applyProtection="0"/>
    <xf numFmtId="0" fontId="9" fillId="16" borderId="15" applyNumberFormat="0" applyFont="0" applyAlignment="0" applyProtection="0"/>
    <xf numFmtId="0" fontId="34" fillId="14" borderId="12"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4" fillId="0" borderId="0"/>
    <xf numFmtId="0" fontId="40" fillId="0" borderId="16" applyNumberFormat="0" applyFill="0" applyAlignment="0" applyProtection="0"/>
    <xf numFmtId="0" fontId="3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3" fontId="61" fillId="0" borderId="0" applyFont="0" applyFill="0" applyBorder="0" applyAlignment="0" applyProtection="0"/>
    <xf numFmtId="9" fontId="61" fillId="0" borderId="0" applyFont="0" applyFill="0" applyBorder="0" applyAlignment="0" applyProtection="0"/>
    <xf numFmtId="0" fontId="8" fillId="0" borderId="0"/>
    <xf numFmtId="9"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11" fillId="0" borderId="0"/>
  </cellStyleXfs>
  <cellXfs count="955">
    <xf numFmtId="0" fontId="0" fillId="0" borderId="0" xfId="0"/>
    <xf numFmtId="0" fontId="0" fillId="0" borderId="0" xfId="0" applyAlignment="1">
      <alignment vertical="center"/>
    </xf>
    <xf numFmtId="0" fontId="11" fillId="0" borderId="0" xfId="0" applyFont="1"/>
    <xf numFmtId="0" fontId="11" fillId="0" borderId="0" xfId="0" applyFont="1" applyFill="1" applyBorder="1"/>
    <xf numFmtId="0" fontId="0" fillId="0" borderId="0" xfId="0" applyFill="1" applyBorder="1"/>
    <xf numFmtId="0" fontId="11" fillId="0" borderId="0" xfId="0" applyFont="1" applyFill="1" applyBorder="1" applyAlignment="1">
      <alignment vertical="center"/>
    </xf>
    <xf numFmtId="0" fontId="0" fillId="0" borderId="0" xfId="0" applyFill="1" applyBorder="1" applyAlignment="1">
      <alignment vertical="center"/>
    </xf>
    <xf numFmtId="0" fontId="45" fillId="0" borderId="0" xfId="0" applyFont="1" applyFill="1" applyBorder="1" applyAlignment="1">
      <alignment horizontal="left" vertical="center" wrapText="1"/>
    </xf>
    <xf numFmtId="0" fontId="47" fillId="0" borderId="0" xfId="0" applyFont="1"/>
    <xf numFmtId="0" fontId="0" fillId="0" borderId="0" xfId="0" applyAlignment="1">
      <alignment horizontal="center" vertical="center"/>
    </xf>
    <xf numFmtId="0" fontId="11" fillId="9" borderId="0" xfId="0" applyFont="1" applyFill="1" applyAlignment="1">
      <alignment vertical="center"/>
    </xf>
    <xf numFmtId="0" fontId="0" fillId="9" borderId="0" xfId="0" applyFill="1" applyAlignment="1">
      <alignment vertical="center"/>
    </xf>
    <xf numFmtId="0" fontId="0" fillId="0" borderId="0" xfId="0" applyFill="1" applyAlignment="1">
      <alignment vertical="center"/>
    </xf>
    <xf numFmtId="164" fontId="45" fillId="0" borderId="0" xfId="0" applyNumberFormat="1" applyFont="1" applyFill="1" applyBorder="1" applyAlignment="1">
      <alignment horizontal="center" wrapText="1"/>
    </xf>
    <xf numFmtId="0" fontId="0" fillId="0" borderId="0" xfId="0" applyFill="1" applyAlignment="1">
      <alignment horizontal="center" vertical="center"/>
    </xf>
    <xf numFmtId="0" fontId="0" fillId="0" borderId="0" xfId="0" applyFill="1" applyBorder="1" applyAlignment="1">
      <alignment horizontal="center" vertical="center"/>
    </xf>
    <xf numFmtId="0" fontId="11" fillId="0" borderId="0" xfId="0" applyFont="1" applyAlignment="1">
      <alignment vertical="center"/>
    </xf>
    <xf numFmtId="0" fontId="0" fillId="0" borderId="0" xfId="0" applyFill="1" applyBorder="1" applyAlignment="1">
      <alignment horizontal="left" vertical="center" wrapText="1"/>
    </xf>
    <xf numFmtId="0" fontId="0" fillId="0" borderId="0" xfId="0" applyAlignment="1">
      <alignment horizontal="left" vertical="center"/>
    </xf>
    <xf numFmtId="0" fontId="49" fillId="0" borderId="0" xfId="0" applyFont="1"/>
    <xf numFmtId="2" fontId="49" fillId="42" borderId="18" xfId="0" applyNumberFormat="1" applyFont="1" applyFill="1" applyBorder="1" applyAlignment="1">
      <alignment horizontal="right" vertical="center"/>
    </xf>
    <xf numFmtId="0" fontId="0" fillId="0" borderId="0" xfId="0" applyAlignment="1">
      <alignment horizontal="center" vertical="center"/>
    </xf>
    <xf numFmtId="0" fontId="11" fillId="0" borderId="0" xfId="0" applyFont="1" applyFill="1" applyBorder="1" applyAlignment="1">
      <alignment horizontal="left" vertical="center"/>
    </xf>
    <xf numFmtId="0" fontId="49" fillId="42" borderId="32" xfId="0" applyFont="1" applyFill="1" applyBorder="1" applyAlignment="1">
      <alignment horizontal="right" vertical="center"/>
    </xf>
    <xf numFmtId="0" fontId="49" fillId="42" borderId="34" xfId="0" applyFont="1" applyFill="1" applyBorder="1" applyAlignment="1">
      <alignment horizontal="right" vertical="center"/>
    </xf>
    <xf numFmtId="0" fontId="11" fillId="0" borderId="0" xfId="0" applyFont="1" applyFill="1" applyAlignment="1">
      <alignment vertical="center"/>
    </xf>
    <xf numFmtId="0" fontId="11" fillId="0" borderId="0" xfId="0" applyFont="1" applyFill="1" applyBorder="1" applyAlignment="1">
      <alignment horizontal="right" vertical="center"/>
    </xf>
    <xf numFmtId="0" fontId="49" fillId="42" borderId="39" xfId="0" applyFont="1" applyFill="1" applyBorder="1" applyAlignment="1">
      <alignment horizontal="center" vertical="center" wrapText="1"/>
    </xf>
    <xf numFmtId="0" fontId="47" fillId="42" borderId="23" xfId="0" applyFont="1" applyFill="1" applyBorder="1" applyAlignment="1">
      <alignment horizontal="center" vertical="center" wrapText="1"/>
    </xf>
    <xf numFmtId="0" fontId="11" fillId="45" borderId="30" xfId="0" applyFont="1" applyFill="1" applyBorder="1" applyAlignment="1">
      <alignment horizontal="right" vertical="center"/>
    </xf>
    <xf numFmtId="0" fontId="11" fillId="45" borderId="32" xfId="0" applyFont="1" applyFill="1" applyBorder="1" applyAlignment="1">
      <alignment horizontal="right" vertical="center"/>
    </xf>
    <xf numFmtId="0" fontId="29" fillId="42" borderId="18" xfId="0" applyFont="1" applyFill="1" applyBorder="1" applyAlignment="1">
      <alignment vertical="center"/>
    </xf>
    <xf numFmtId="0" fontId="29" fillId="42" borderId="25" xfId="0" applyFont="1" applyFill="1" applyBorder="1" applyAlignment="1">
      <alignment vertical="center"/>
    </xf>
    <xf numFmtId="0" fontId="29" fillId="42" borderId="42" xfId="0" applyFont="1" applyFill="1" applyBorder="1" applyAlignment="1">
      <alignment horizontal="right"/>
    </xf>
    <xf numFmtId="0" fontId="11" fillId="45" borderId="43" xfId="0" applyFont="1" applyFill="1" applyBorder="1" applyAlignment="1">
      <alignment horizontal="right" vertical="center"/>
    </xf>
    <xf numFmtId="0" fontId="29" fillId="42" borderId="44" xfId="0" applyFont="1" applyFill="1" applyBorder="1" applyAlignment="1">
      <alignment horizontal="right"/>
    </xf>
    <xf numFmtId="0" fontId="11" fillId="41" borderId="17" xfId="0" applyFont="1" applyFill="1" applyBorder="1" applyAlignment="1">
      <alignment vertical="center"/>
    </xf>
    <xf numFmtId="0" fontId="11" fillId="0" borderId="0" xfId="0" applyFont="1" applyAlignment="1">
      <alignment horizontal="center" vertical="center"/>
    </xf>
    <xf numFmtId="0" fontId="0" fillId="0" borderId="0" xfId="0" applyAlignment="1">
      <alignment horizontal="center" vertical="center" wrapText="1"/>
    </xf>
    <xf numFmtId="0" fontId="47" fillId="0" borderId="0" xfId="0" applyFont="1" applyFill="1" applyAlignment="1">
      <alignment vertical="center"/>
    </xf>
    <xf numFmtId="2" fontId="49" fillId="42" borderId="25" xfId="0" applyNumberFormat="1" applyFont="1" applyFill="1" applyBorder="1" applyAlignment="1">
      <alignment horizontal="right" vertical="center"/>
    </xf>
    <xf numFmtId="0" fontId="54" fillId="43" borderId="0" xfId="0" applyFont="1" applyFill="1" applyBorder="1" applyAlignment="1">
      <alignment vertical="center"/>
    </xf>
    <xf numFmtId="0" fontId="29" fillId="42" borderId="56" xfId="0" applyFont="1" applyFill="1" applyBorder="1" applyAlignment="1">
      <alignment horizontal="right" vertical="center"/>
    </xf>
    <xf numFmtId="0" fontId="29" fillId="42" borderId="58" xfId="0" applyFont="1" applyFill="1" applyBorder="1" applyAlignment="1">
      <alignment horizontal="right" vertical="center"/>
    </xf>
    <xf numFmtId="0" fontId="29" fillId="42" borderId="57" xfId="0" applyFont="1" applyFill="1" applyBorder="1" applyAlignment="1">
      <alignment horizontal="right" vertical="center"/>
    </xf>
    <xf numFmtId="0" fontId="11" fillId="48" borderId="17" xfId="0" applyFont="1" applyFill="1" applyBorder="1" applyAlignment="1">
      <alignment vertical="center"/>
    </xf>
    <xf numFmtId="0" fontId="11" fillId="41" borderId="41" xfId="0" applyFont="1" applyFill="1" applyBorder="1" applyAlignment="1">
      <alignment horizontal="center" vertical="center" wrapText="1"/>
    </xf>
    <xf numFmtId="0" fontId="11" fillId="48" borderId="22" xfId="0" applyFont="1" applyFill="1" applyBorder="1" applyAlignment="1">
      <alignment vertical="center"/>
    </xf>
    <xf numFmtId="0" fontId="11" fillId="48" borderId="18" xfId="0" applyFont="1" applyFill="1" applyBorder="1" applyAlignment="1">
      <alignment vertical="center"/>
    </xf>
    <xf numFmtId="0" fontId="11" fillId="41" borderId="18" xfId="0" applyFont="1" applyFill="1" applyBorder="1" applyAlignment="1">
      <alignment vertical="center"/>
    </xf>
    <xf numFmtId="0" fontId="11" fillId="9" borderId="0" xfId="0" applyFont="1" applyFill="1" applyAlignment="1">
      <alignment horizontal="center" vertical="center"/>
    </xf>
    <xf numFmtId="0" fontId="11" fillId="42" borderId="0" xfId="0" applyFont="1" applyFill="1" applyBorder="1" applyAlignment="1">
      <alignment vertical="center" wrapText="1"/>
    </xf>
    <xf numFmtId="0" fontId="29" fillId="42" borderId="0" xfId="0" applyFont="1" applyFill="1" applyBorder="1" applyAlignment="1">
      <alignment horizontal="right" vertical="center"/>
    </xf>
    <xf numFmtId="0" fontId="29" fillId="42" borderId="18" xfId="0" applyFont="1" applyFill="1" applyBorder="1" applyAlignment="1">
      <alignment horizontal="right" vertical="center"/>
    </xf>
    <xf numFmtId="2" fontId="29" fillId="42" borderId="18" xfId="0" applyNumberFormat="1" applyFont="1" applyFill="1" applyBorder="1" applyAlignment="1">
      <alignment vertical="center"/>
    </xf>
    <xf numFmtId="2" fontId="29" fillId="42" borderId="25" xfId="0" applyNumberFormat="1" applyFont="1" applyFill="1" applyBorder="1" applyAlignment="1">
      <alignment vertical="center"/>
    </xf>
    <xf numFmtId="0" fontId="29" fillId="42" borderId="23" xfId="0" applyFont="1" applyFill="1" applyBorder="1" applyAlignment="1">
      <alignment horizontal="right" vertical="center"/>
    </xf>
    <xf numFmtId="0" fontId="29" fillId="42" borderId="17" xfId="0" applyFont="1" applyFill="1" applyBorder="1" applyAlignment="1">
      <alignment horizontal="right" vertical="center"/>
    </xf>
    <xf numFmtId="0" fontId="11" fillId="0" borderId="0" xfId="0" applyFont="1" applyFill="1" applyAlignment="1">
      <alignment horizontal="center" vertical="center"/>
    </xf>
    <xf numFmtId="1" fontId="0" fillId="41" borderId="23" xfId="0" applyNumberFormat="1" applyFill="1" applyBorder="1" applyAlignment="1">
      <alignment horizontal="center"/>
    </xf>
    <xf numFmtId="1" fontId="0" fillId="41" borderId="17" xfId="0" applyNumberFormat="1" applyFill="1" applyBorder="1" applyAlignment="1">
      <alignment horizontal="center"/>
    </xf>
    <xf numFmtId="0" fontId="11" fillId="41" borderId="17" xfId="0" applyFont="1" applyFill="1" applyBorder="1" applyAlignment="1">
      <alignment horizontal="center" vertical="center"/>
    </xf>
    <xf numFmtId="2" fontId="29" fillId="42" borderId="18" xfId="0" applyNumberFormat="1" applyFont="1" applyFill="1" applyBorder="1" applyAlignment="1">
      <alignment vertical="center" wrapText="1"/>
    </xf>
    <xf numFmtId="0" fontId="53" fillId="49" borderId="46" xfId="0" applyFont="1" applyFill="1" applyBorder="1" applyAlignment="1">
      <alignment horizontal="center"/>
    </xf>
    <xf numFmtId="0" fontId="53" fillId="49" borderId="0" xfId="0" applyFont="1" applyFill="1" applyBorder="1" applyAlignment="1">
      <alignment horizontal="center"/>
    </xf>
    <xf numFmtId="0" fontId="29" fillId="42" borderId="18" xfId="0" applyFont="1" applyFill="1" applyBorder="1" applyAlignment="1">
      <alignment horizontal="right"/>
    </xf>
    <xf numFmtId="0" fontId="52" fillId="43" borderId="0" xfId="0" applyFont="1" applyFill="1" applyAlignment="1">
      <alignment horizontal="center" vertical="center"/>
    </xf>
    <xf numFmtId="0" fontId="29" fillId="42" borderId="25" xfId="0" applyFont="1" applyFill="1" applyBorder="1" applyAlignment="1">
      <alignment horizontal="right" vertical="center"/>
    </xf>
    <xf numFmtId="0" fontId="11" fillId="42" borderId="23" xfId="0" applyFont="1" applyFill="1" applyBorder="1" applyAlignment="1">
      <alignment horizontal="center" vertical="center" wrapText="1"/>
    </xf>
    <xf numFmtId="0" fontId="29" fillId="42" borderId="36" xfId="0" applyFont="1" applyFill="1" applyBorder="1" applyAlignment="1">
      <alignment horizontal="right" vertical="center"/>
    </xf>
    <xf numFmtId="0" fontId="56" fillId="43" borderId="0" xfId="0" applyFont="1" applyFill="1" applyAlignment="1">
      <alignment horizontal="center" vertical="center"/>
    </xf>
    <xf numFmtId="0" fontId="52" fillId="43" borderId="0" xfId="0" applyFont="1" applyFill="1" applyBorder="1" applyAlignment="1">
      <alignment horizontal="center" vertical="center"/>
    </xf>
    <xf numFmtId="0" fontId="11" fillId="42" borderId="0" xfId="0" applyFont="1" applyFill="1" applyBorder="1" applyAlignment="1">
      <alignment horizontal="left" vertical="center" wrapText="1"/>
    </xf>
    <xf numFmtId="0" fontId="11" fillId="42" borderId="41" xfId="0" applyFont="1" applyFill="1" applyBorder="1" applyAlignment="1">
      <alignment horizontal="left" vertical="center" wrapText="1"/>
    </xf>
    <xf numFmtId="0" fontId="46" fillId="0" borderId="0" xfId="0" applyFont="1" applyAlignment="1">
      <alignment vertical="center"/>
    </xf>
    <xf numFmtId="0" fontId="54" fillId="43" borderId="0" xfId="0" applyFont="1" applyFill="1" applyBorder="1" applyAlignment="1">
      <alignment horizontal="center" vertical="center"/>
    </xf>
    <xf numFmtId="0" fontId="46" fillId="0" borderId="0" xfId="0" applyFont="1"/>
    <xf numFmtId="0" fontId="46" fillId="0" borderId="0" xfId="0" applyFont="1" applyFill="1" applyAlignment="1">
      <alignment vertical="center"/>
    </xf>
    <xf numFmtId="0" fontId="11" fillId="0" borderId="0" xfId="0" applyFont="1" applyFill="1" applyBorder="1" applyAlignment="1">
      <alignment horizontal="center" vertical="center"/>
    </xf>
    <xf numFmtId="0" fontId="59" fillId="0" borderId="0" xfId="0" applyFont="1" applyFill="1" applyAlignment="1">
      <alignment vertical="center"/>
    </xf>
    <xf numFmtId="0" fontId="59" fillId="0" borderId="0" xfId="0" applyFont="1" applyAlignment="1">
      <alignment vertical="center"/>
    </xf>
    <xf numFmtId="164" fontId="59" fillId="0" borderId="0" xfId="0" applyNumberFormat="1" applyFont="1" applyFill="1" applyBorder="1" applyAlignment="1">
      <alignment horizontal="left" vertical="center" wrapText="1"/>
    </xf>
    <xf numFmtId="0" fontId="47" fillId="0" borderId="0" xfId="0" applyFont="1" applyFill="1" applyAlignment="1"/>
    <xf numFmtId="0" fontId="47" fillId="0" borderId="0" xfId="0" applyFont="1" applyFill="1" applyBorder="1" applyAlignment="1">
      <alignment horizontal="center" vertical="center" wrapText="1"/>
    </xf>
    <xf numFmtId="0" fontId="11" fillId="45" borderId="18" xfId="0" applyFont="1" applyFill="1" applyBorder="1" applyAlignment="1">
      <alignment horizontal="right" vertical="center"/>
    </xf>
    <xf numFmtId="0" fontId="29" fillId="42" borderId="32" xfId="0" applyFont="1" applyFill="1" applyBorder="1" applyAlignment="1">
      <alignment vertical="center"/>
    </xf>
    <xf numFmtId="0" fontId="46" fillId="0" borderId="0" xfId="0" applyFont="1" applyAlignment="1">
      <alignment horizontal="center" vertical="center"/>
    </xf>
    <xf numFmtId="0" fontId="29" fillId="42" borderId="17" xfId="0" applyFont="1" applyFill="1" applyBorder="1" applyAlignment="1">
      <alignment horizontal="right"/>
    </xf>
    <xf numFmtId="0" fontId="54" fillId="43" borderId="50" xfId="0" applyFont="1" applyFill="1" applyBorder="1" applyAlignment="1">
      <alignment vertical="center"/>
    </xf>
    <xf numFmtId="0" fontId="29" fillId="45" borderId="26" xfId="0" applyFont="1" applyFill="1" applyBorder="1" applyAlignment="1">
      <alignment horizontal="right" vertical="center"/>
    </xf>
    <xf numFmtId="0" fontId="11" fillId="41" borderId="17" xfId="0" applyFont="1" applyFill="1" applyBorder="1" applyAlignment="1">
      <alignment horizontal="center"/>
    </xf>
    <xf numFmtId="0" fontId="0" fillId="41" borderId="17" xfId="0" applyFill="1" applyBorder="1" applyAlignment="1">
      <alignment horizontal="center"/>
    </xf>
    <xf numFmtId="2" fontId="49" fillId="42" borderId="36" xfId="0" applyNumberFormat="1" applyFont="1" applyFill="1" applyBorder="1" applyAlignment="1">
      <alignment horizontal="right" vertical="center"/>
    </xf>
    <xf numFmtId="0" fontId="29" fillId="42" borderId="29" xfId="0" applyFont="1" applyFill="1" applyBorder="1" applyAlignment="1">
      <alignment vertical="center"/>
    </xf>
    <xf numFmtId="0" fontId="49" fillId="42" borderId="18" xfId="0" applyFont="1" applyFill="1" applyBorder="1" applyAlignment="1">
      <alignment horizontal="right" vertical="center"/>
    </xf>
    <xf numFmtId="0" fontId="54" fillId="0" borderId="0" xfId="0" applyFont="1"/>
    <xf numFmtId="0" fontId="47" fillId="0" borderId="0" xfId="0" applyFont="1" applyAlignment="1">
      <alignment wrapText="1"/>
    </xf>
    <xf numFmtId="0" fontId="54" fillId="0" borderId="0" xfId="0" applyFont="1" applyFill="1" applyAlignment="1">
      <alignment vertical="center"/>
    </xf>
    <xf numFmtId="2" fontId="53" fillId="49" borderId="48" xfId="0" applyNumberFormat="1" applyFont="1" applyFill="1" applyBorder="1" applyAlignment="1">
      <alignment horizontal="center" vertical="center"/>
    </xf>
    <xf numFmtId="37" fontId="11" fillId="48" borderId="17" xfId="291" applyNumberFormat="1" applyFont="1" applyFill="1" applyBorder="1" applyAlignment="1">
      <alignment horizontal="center" vertical="center"/>
    </xf>
    <xf numFmtId="0" fontId="29" fillId="45" borderId="18" xfId="0" applyFont="1" applyFill="1" applyBorder="1" applyAlignment="1">
      <alignment horizontal="right" vertical="center"/>
    </xf>
    <xf numFmtId="20" fontId="47" fillId="0" borderId="0" xfId="0" applyNumberFormat="1" applyFont="1"/>
    <xf numFmtId="0" fontId="47" fillId="0" borderId="0" xfId="0" applyFont="1" applyAlignment="1"/>
    <xf numFmtId="18" fontId="47" fillId="0" borderId="0" xfId="0" applyNumberFormat="1" applyFont="1"/>
    <xf numFmtId="9" fontId="47" fillId="0" borderId="0" xfId="0" applyNumberFormat="1" applyFont="1"/>
    <xf numFmtId="0" fontId="29" fillId="42" borderId="25" xfId="0" applyFont="1" applyFill="1" applyBorder="1" applyAlignment="1">
      <alignment horizontal="right" vertical="center"/>
    </xf>
    <xf numFmtId="0" fontId="11" fillId="42" borderId="36" xfId="0" applyFont="1" applyFill="1" applyBorder="1" applyAlignment="1">
      <alignment vertical="center"/>
    </xf>
    <xf numFmtId="0" fontId="11" fillId="42" borderId="25" xfId="0" applyFont="1" applyFill="1" applyBorder="1" applyAlignment="1">
      <alignment vertical="center"/>
    </xf>
    <xf numFmtId="0" fontId="11" fillId="41" borderId="31" xfId="0" applyFont="1" applyFill="1" applyBorder="1" applyAlignment="1">
      <alignment vertical="center"/>
    </xf>
    <xf numFmtId="0" fontId="11" fillId="41" borderId="38" xfId="0" applyFont="1" applyFill="1" applyBorder="1" applyAlignment="1">
      <alignment vertical="center"/>
    </xf>
    <xf numFmtId="0" fontId="11" fillId="41" borderId="22" xfId="0" applyFont="1" applyFill="1" applyBorder="1" applyAlignment="1">
      <alignment vertical="center"/>
    </xf>
    <xf numFmtId="0" fontId="11" fillId="46" borderId="31" xfId="0" applyFont="1" applyFill="1" applyBorder="1" applyAlignment="1">
      <alignment vertical="center"/>
    </xf>
    <xf numFmtId="166" fontId="0" fillId="42" borderId="17" xfId="0" applyNumberFormat="1" applyFill="1" applyBorder="1" applyAlignment="1">
      <alignment horizontal="center" vertical="center"/>
    </xf>
    <xf numFmtId="0" fontId="11" fillId="48" borderId="70" xfId="0" applyFont="1" applyFill="1" applyBorder="1" applyAlignment="1">
      <alignment horizontal="center" vertical="center"/>
    </xf>
    <xf numFmtId="0" fontId="29" fillId="45" borderId="18" xfId="0" applyFont="1" applyFill="1" applyBorder="1" applyAlignment="1">
      <alignment horizontal="right" vertical="center" wrapText="1"/>
    </xf>
    <xf numFmtId="0" fontId="29" fillId="42" borderId="25" xfId="0" applyFont="1" applyFill="1" applyBorder="1" applyAlignment="1">
      <alignment horizontal="right" vertical="center"/>
    </xf>
    <xf numFmtId="168" fontId="11" fillId="46" borderId="17" xfId="0" applyNumberFormat="1" applyFont="1" applyFill="1" applyBorder="1" applyAlignment="1">
      <alignment horizontal="center" vertical="center"/>
    </xf>
    <xf numFmtId="0" fontId="29" fillId="42" borderId="22" xfId="0" applyFont="1" applyFill="1" applyBorder="1" applyAlignment="1">
      <alignment vertical="center" wrapText="1"/>
    </xf>
    <xf numFmtId="3" fontId="11" fillId="41" borderId="17" xfId="0" applyNumberFormat="1" applyFont="1" applyFill="1" applyBorder="1" applyAlignment="1">
      <alignment horizontal="center" vertical="center"/>
    </xf>
    <xf numFmtId="0" fontId="55" fillId="0" borderId="0" xfId="0" applyFont="1" applyFill="1"/>
    <xf numFmtId="0" fontId="11" fillId="0" borderId="0" xfId="0" applyFont="1" applyFill="1"/>
    <xf numFmtId="166" fontId="49" fillId="42" borderId="22" xfId="0" applyNumberFormat="1" applyFont="1" applyFill="1" applyBorder="1" applyAlignment="1">
      <alignment horizontal="center" vertical="center"/>
    </xf>
    <xf numFmtId="166" fontId="49" fillId="42" borderId="19" xfId="0" applyNumberFormat="1" applyFont="1" applyFill="1" applyBorder="1" applyAlignment="1">
      <alignment horizontal="center" vertical="center"/>
    </xf>
    <xf numFmtId="2" fontId="53" fillId="49" borderId="51" xfId="0" applyNumberFormat="1" applyFont="1" applyFill="1" applyBorder="1" applyAlignment="1">
      <alignment horizontal="center" vertical="center"/>
    </xf>
    <xf numFmtId="2" fontId="53" fillId="49" borderId="51" xfId="0" applyNumberFormat="1" applyFont="1" applyFill="1" applyBorder="1" applyAlignment="1">
      <alignment horizontal="center"/>
    </xf>
    <xf numFmtId="2" fontId="53" fillId="49" borderId="47" xfId="0" applyNumberFormat="1" applyFont="1" applyFill="1" applyBorder="1" applyAlignment="1">
      <alignment horizontal="center"/>
    </xf>
    <xf numFmtId="0" fontId="64" fillId="42" borderId="24" xfId="0" applyFont="1" applyFill="1" applyBorder="1" applyAlignment="1">
      <alignment horizontal="left" vertical="center"/>
    </xf>
    <xf numFmtId="0" fontId="0" fillId="42" borderId="18" xfId="0" applyFill="1" applyBorder="1" applyAlignment="1">
      <alignment vertical="center"/>
    </xf>
    <xf numFmtId="0" fontId="0" fillId="52" borderId="18" xfId="0" applyFill="1" applyBorder="1" applyAlignment="1">
      <alignment vertical="center"/>
    </xf>
    <xf numFmtId="0" fontId="52" fillId="43" borderId="0" xfId="0" applyFont="1" applyFill="1" applyBorder="1" applyAlignment="1">
      <alignment horizontal="left" vertical="center"/>
    </xf>
    <xf numFmtId="0" fontId="64" fillId="42" borderId="26" xfId="0" applyFont="1" applyFill="1" applyBorder="1" applyAlignment="1">
      <alignment horizontal="left" vertical="center"/>
    </xf>
    <xf numFmtId="0" fontId="48" fillId="41" borderId="24" xfId="0" applyFont="1" applyFill="1" applyBorder="1" applyAlignment="1">
      <alignment vertical="center"/>
    </xf>
    <xf numFmtId="0" fontId="54" fillId="43" borderId="0" xfId="0" applyFont="1" applyFill="1" applyBorder="1" applyAlignment="1">
      <alignment horizontal="left" vertical="center"/>
    </xf>
    <xf numFmtId="0" fontId="54" fillId="43" borderId="0" xfId="0" applyFont="1" applyFill="1" applyBorder="1" applyAlignment="1">
      <alignment horizontal="left" vertical="center"/>
    </xf>
    <xf numFmtId="0" fontId="29" fillId="45" borderId="18" xfId="0" applyFont="1" applyFill="1" applyBorder="1" applyAlignment="1">
      <alignment horizontal="right" vertical="center"/>
    </xf>
    <xf numFmtId="0" fontId="29" fillId="45" borderId="71" xfId="0" applyFont="1" applyFill="1" applyBorder="1" applyAlignment="1">
      <alignment horizontal="right" vertical="center" wrapText="1"/>
    </xf>
    <xf numFmtId="0" fontId="29" fillId="45" borderId="33" xfId="0" applyFont="1" applyFill="1" applyBorder="1" applyAlignment="1">
      <alignment horizontal="right" vertical="center" wrapText="1"/>
    </xf>
    <xf numFmtId="0" fontId="29" fillId="45" borderId="72" xfId="0" applyFont="1" applyFill="1" applyBorder="1" applyAlignment="1">
      <alignment horizontal="right" vertical="center" wrapText="1"/>
    </xf>
    <xf numFmtId="0" fontId="29" fillId="45" borderId="67" xfId="0" applyFont="1" applyFill="1" applyBorder="1" applyAlignment="1">
      <alignment horizontal="right" vertical="center" wrapText="1"/>
    </xf>
    <xf numFmtId="0" fontId="49" fillId="42" borderId="43" xfId="0" applyFont="1" applyFill="1" applyBorder="1" applyAlignment="1">
      <alignment horizontal="right" vertical="center"/>
    </xf>
    <xf numFmtId="0" fontId="11" fillId="41" borderId="24" xfId="0" applyFont="1" applyFill="1" applyBorder="1" applyAlignment="1">
      <alignment horizontal="center" vertical="center"/>
    </xf>
    <xf numFmtId="0" fontId="11" fillId="45" borderId="24" xfId="0" applyFont="1" applyFill="1" applyBorder="1" applyAlignment="1">
      <alignment horizontal="left" vertical="center" wrapText="1"/>
    </xf>
    <xf numFmtId="2" fontId="53" fillId="49" borderId="51" xfId="0" applyNumberFormat="1" applyFont="1" applyFill="1" applyBorder="1" applyAlignment="1">
      <alignment horizontal="center"/>
    </xf>
    <xf numFmtId="2" fontId="29" fillId="42" borderId="18" xfId="0" applyNumberFormat="1" applyFont="1" applyFill="1" applyBorder="1" applyAlignment="1">
      <alignment horizontal="right" vertical="center"/>
    </xf>
    <xf numFmtId="2" fontId="53" fillId="49" borderId="47" xfId="0" applyNumberFormat="1" applyFont="1" applyFill="1" applyBorder="1" applyAlignment="1">
      <alignment horizontal="center"/>
    </xf>
    <xf numFmtId="0" fontId="11" fillId="48" borderId="52" xfId="0" applyFont="1" applyFill="1" applyBorder="1" applyAlignment="1">
      <alignment horizontal="center" vertical="center"/>
    </xf>
    <xf numFmtId="0" fontId="11" fillId="48" borderId="53" xfId="0" applyFont="1" applyFill="1" applyBorder="1" applyAlignment="1">
      <alignment horizontal="center" vertical="center"/>
    </xf>
    <xf numFmtId="0" fontId="53" fillId="49" borderId="52" xfId="0" applyFont="1" applyFill="1" applyBorder="1" applyAlignment="1">
      <alignment horizontal="center"/>
    </xf>
    <xf numFmtId="0" fontId="11" fillId="45" borderId="0" xfId="0" applyFont="1" applyFill="1" applyBorder="1" applyAlignment="1">
      <alignment horizontal="left" vertical="center" wrapText="1"/>
    </xf>
    <xf numFmtId="0" fontId="29" fillId="45" borderId="29" xfId="0" applyFont="1" applyFill="1" applyBorder="1" applyAlignment="1">
      <alignment horizontal="right" vertical="center"/>
    </xf>
    <xf numFmtId="0" fontId="0" fillId="0" borderId="37" xfId="0" applyBorder="1"/>
    <xf numFmtId="2" fontId="52" fillId="49" borderId="45" xfId="0" applyNumberFormat="1" applyFont="1" applyFill="1" applyBorder="1" applyAlignment="1">
      <alignment horizontal="center"/>
    </xf>
    <xf numFmtId="0" fontId="52" fillId="49" borderId="0" xfId="0" applyFont="1" applyFill="1" applyBorder="1" applyAlignment="1">
      <alignment horizontal="center" vertical="center" wrapText="1"/>
    </xf>
    <xf numFmtId="0" fontId="52" fillId="49" borderId="47" xfId="0" applyFont="1" applyFill="1" applyBorder="1" applyAlignment="1">
      <alignment horizontal="center" vertical="center" wrapText="1"/>
    </xf>
    <xf numFmtId="0" fontId="47" fillId="41" borderId="26" xfId="0" applyFont="1" applyFill="1" applyBorder="1" applyAlignment="1">
      <alignment horizontal="center" vertical="center" wrapText="1"/>
    </xf>
    <xf numFmtId="37" fontId="11" fillId="47" borderId="17" xfId="291" applyNumberFormat="1" applyFont="1" applyFill="1" applyBorder="1" applyAlignment="1">
      <alignment horizontal="center" vertical="center"/>
    </xf>
    <xf numFmtId="3" fontId="11" fillId="46" borderId="23" xfId="0" applyNumberFormat="1" applyFont="1" applyFill="1" applyBorder="1" applyAlignment="1">
      <alignment horizontal="center" vertical="center"/>
    </xf>
    <xf numFmtId="0" fontId="63" fillId="51" borderId="24" xfId="0" applyFont="1" applyFill="1" applyBorder="1" applyAlignment="1">
      <alignment horizontal="left" vertical="center"/>
    </xf>
    <xf numFmtId="0" fontId="63" fillId="51" borderId="22" xfId="0" applyFont="1" applyFill="1" applyBorder="1" applyAlignment="1">
      <alignment horizontal="left" vertical="center"/>
    </xf>
    <xf numFmtId="0" fontId="29" fillId="42" borderId="25" xfId="0" applyFont="1" applyFill="1" applyBorder="1" applyAlignment="1">
      <alignment horizontal="right" vertical="center"/>
    </xf>
    <xf numFmtId="0" fontId="11" fillId="41" borderId="17" xfId="0" applyFont="1" applyFill="1" applyBorder="1" applyAlignment="1">
      <alignment horizontal="center" vertical="center"/>
    </xf>
    <xf numFmtId="0" fontId="11" fillId="41" borderId="22" xfId="0" applyFont="1" applyFill="1" applyBorder="1" applyAlignment="1">
      <alignment horizontal="center" vertical="center" wrapText="1"/>
    </xf>
    <xf numFmtId="0" fontId="11" fillId="9" borderId="0" xfId="23" applyFill="1" applyAlignment="1">
      <alignment vertical="center"/>
    </xf>
    <xf numFmtId="0" fontId="11" fillId="0" borderId="0" xfId="23" applyAlignment="1">
      <alignment vertical="center"/>
    </xf>
    <xf numFmtId="0" fontId="54" fillId="43" borderId="0" xfId="23" applyFont="1" applyFill="1" applyAlignment="1">
      <alignment horizontal="left" vertical="center"/>
    </xf>
    <xf numFmtId="2" fontId="49" fillId="42" borderId="32" xfId="23" applyNumberFormat="1" applyFont="1" applyFill="1" applyBorder="1" applyAlignment="1">
      <alignment horizontal="right" vertical="center"/>
    </xf>
    <xf numFmtId="0" fontId="47" fillId="42" borderId="33" xfId="23" applyFont="1" applyFill="1" applyBorder="1" applyAlignment="1">
      <alignment vertical="center"/>
    </xf>
    <xf numFmtId="0" fontId="11" fillId="0" borderId="0" xfId="23"/>
    <xf numFmtId="0" fontId="49" fillId="42" borderId="34" xfId="23" applyFont="1" applyFill="1" applyBorder="1" applyAlignment="1">
      <alignment horizontal="right" vertical="center"/>
    </xf>
    <xf numFmtId="0" fontId="49" fillId="42" borderId="32" xfId="23" applyFont="1" applyFill="1" applyBorder="1" applyAlignment="1">
      <alignment horizontal="right" vertical="center"/>
    </xf>
    <xf numFmtId="0" fontId="47" fillId="42" borderId="20" xfId="23" applyFont="1" applyFill="1" applyBorder="1" applyAlignment="1">
      <alignment vertical="center"/>
    </xf>
    <xf numFmtId="0" fontId="54" fillId="43" borderId="26" xfId="23" applyFont="1" applyFill="1" applyBorder="1" applyAlignment="1">
      <alignment horizontal="left" vertical="center"/>
    </xf>
    <xf numFmtId="0" fontId="54" fillId="43" borderId="0" xfId="0" applyFont="1" applyFill="1" applyAlignment="1">
      <alignment vertical="center"/>
    </xf>
    <xf numFmtId="0" fontId="11" fillId="48" borderId="17" xfId="0" applyFont="1" applyFill="1" applyBorder="1" applyAlignment="1">
      <alignment vertical="center" wrapText="1"/>
    </xf>
    <xf numFmtId="0" fontId="11" fillId="47" borderId="17" xfId="0" applyFont="1" applyFill="1" applyBorder="1" applyAlignment="1">
      <alignment vertical="center"/>
    </xf>
    <xf numFmtId="3" fontId="11" fillId="48" borderId="17" xfId="0" applyNumberFormat="1" applyFont="1" applyFill="1" applyBorder="1" applyAlignment="1">
      <alignment vertical="center"/>
    </xf>
    <xf numFmtId="0" fontId="47" fillId="0" borderId="0" xfId="0" quotePrefix="1" applyFont="1"/>
    <xf numFmtId="0" fontId="29" fillId="42" borderId="25" xfId="0" applyFont="1" applyFill="1" applyBorder="1" applyAlignment="1">
      <alignment horizontal="right" vertical="center"/>
    </xf>
    <xf numFmtId="0" fontId="11" fillId="48" borderId="17" xfId="0" applyFont="1" applyFill="1" applyBorder="1" applyAlignment="1">
      <alignment horizontal="center" vertical="center"/>
    </xf>
    <xf numFmtId="0" fontId="29" fillId="42" borderId="29" xfId="0" applyFont="1" applyFill="1" applyBorder="1" applyAlignment="1">
      <alignment horizontal="right" vertical="center"/>
    </xf>
    <xf numFmtId="0" fontId="60" fillId="43" borderId="0" xfId="0" applyFont="1" applyFill="1" applyBorder="1" applyAlignment="1">
      <alignment vertical="center"/>
    </xf>
    <xf numFmtId="0" fontId="29" fillId="42" borderId="0" xfId="0" applyFont="1" applyFill="1" applyAlignment="1">
      <alignment horizontal="center" vertical="center"/>
    </xf>
    <xf numFmtId="0" fontId="11" fillId="42" borderId="22" xfId="0" applyFont="1" applyFill="1" applyBorder="1" applyAlignment="1">
      <alignment vertical="center"/>
    </xf>
    <xf numFmtId="0" fontId="0" fillId="55" borderId="22" xfId="0" applyFill="1" applyBorder="1" applyAlignment="1">
      <alignment horizontal="center" vertical="center"/>
    </xf>
    <xf numFmtId="0" fontId="0" fillId="55" borderId="17" xfId="0" applyFill="1" applyBorder="1" applyAlignment="1">
      <alignment horizontal="center" vertical="center"/>
    </xf>
    <xf numFmtId="0" fontId="0" fillId="41" borderId="17" xfId="0" applyFill="1" applyBorder="1" applyAlignment="1">
      <alignment horizontal="center" vertical="center"/>
    </xf>
    <xf numFmtId="0" fontId="53" fillId="43" borderId="0" xfId="0" applyFont="1" applyFill="1" applyAlignment="1">
      <alignment horizontal="center" vertical="center"/>
    </xf>
    <xf numFmtId="0" fontId="29" fillId="42" borderId="38" xfId="0" applyFont="1" applyFill="1" applyBorder="1" applyAlignment="1">
      <alignment horizontal="center" vertical="center"/>
    </xf>
    <xf numFmtId="0" fontId="29" fillId="42" borderId="39" xfId="0" applyFont="1" applyFill="1" applyBorder="1" applyAlignment="1">
      <alignment horizontal="center" vertical="center"/>
    </xf>
    <xf numFmtId="0" fontId="0" fillId="42" borderId="17" xfId="0" applyFill="1" applyBorder="1" applyAlignment="1">
      <alignment vertical="center"/>
    </xf>
    <xf numFmtId="0" fontId="29" fillId="0" borderId="0" xfId="0" applyFont="1"/>
    <xf numFmtId="0" fontId="54" fillId="43" borderId="0" xfId="0" applyFont="1" applyFill="1" applyAlignment="1">
      <alignment horizontal="center" vertical="center"/>
    </xf>
    <xf numFmtId="2" fontId="0" fillId="0" borderId="0" xfId="0" applyNumberFormat="1" applyAlignment="1">
      <alignment vertical="center"/>
    </xf>
    <xf numFmtId="0" fontId="11" fillId="42" borderId="22" xfId="0" applyFont="1" applyFill="1" applyBorder="1" applyAlignment="1">
      <alignment horizontal="left" vertical="center"/>
    </xf>
    <xf numFmtId="0" fontId="11" fillId="42" borderId="19" xfId="0" applyFont="1" applyFill="1" applyBorder="1" applyAlignment="1">
      <alignment horizontal="center" vertical="center" wrapText="1"/>
    </xf>
    <xf numFmtId="0" fontId="11" fillId="42" borderId="23" xfId="0" applyFont="1" applyFill="1" applyBorder="1" applyAlignment="1">
      <alignment horizontal="center" vertical="center" wrapText="1"/>
    </xf>
    <xf numFmtId="0" fontId="29" fillId="42" borderId="24" xfId="0" applyFont="1" applyFill="1" applyBorder="1" applyAlignment="1">
      <alignment horizontal="center" vertical="center"/>
    </xf>
    <xf numFmtId="0" fontId="29" fillId="42" borderId="36" xfId="0" applyFont="1" applyFill="1" applyBorder="1" applyAlignment="1">
      <alignment vertical="center"/>
    </xf>
    <xf numFmtId="0" fontId="0" fillId="0" borderId="0" xfId="0" applyAlignment="1">
      <alignment vertical="center" wrapText="1"/>
    </xf>
    <xf numFmtId="0" fontId="29" fillId="42" borderId="25" xfId="0" applyFont="1" applyFill="1" applyBorder="1" applyAlignment="1">
      <alignment vertical="center" wrapText="1"/>
    </xf>
    <xf numFmtId="0" fontId="0" fillId="0" borderId="0" xfId="0" applyAlignment="1">
      <alignment wrapText="1"/>
    </xf>
    <xf numFmtId="14" fontId="55" fillId="0" borderId="0" xfId="0" applyNumberFormat="1" applyFont="1" applyFill="1"/>
    <xf numFmtId="0" fontId="70" fillId="41" borderId="0" xfId="0" applyFont="1" applyFill="1" applyBorder="1" applyAlignment="1">
      <alignment horizontal="right" vertical="center" wrapText="1"/>
    </xf>
    <xf numFmtId="9" fontId="11" fillId="48" borderId="17" xfId="292" applyFont="1" applyFill="1" applyBorder="1" applyAlignment="1">
      <alignment horizontal="center" vertical="center"/>
    </xf>
    <xf numFmtId="0" fontId="49" fillId="42" borderId="0" xfId="0" applyFont="1" applyFill="1" applyBorder="1" applyAlignment="1">
      <alignment horizontal="left" vertical="center"/>
    </xf>
    <xf numFmtId="0" fontId="29" fillId="42" borderId="25" xfId="0" applyFont="1" applyFill="1" applyBorder="1" applyAlignment="1">
      <alignment horizontal="right" vertical="center"/>
    </xf>
    <xf numFmtId="0" fontId="29" fillId="42" borderId="0" xfId="0" applyFont="1" applyFill="1" applyAlignment="1">
      <alignment horizontal="right" vertical="center"/>
    </xf>
    <xf numFmtId="0" fontId="11" fillId="41" borderId="17" xfId="0" applyFont="1" applyFill="1" applyBorder="1" applyAlignment="1">
      <alignment horizontal="center" vertical="center"/>
    </xf>
    <xf numFmtId="0" fontId="71" fillId="0" borderId="0" xfId="0" applyFont="1" applyAlignment="1">
      <alignment vertical="top"/>
    </xf>
    <xf numFmtId="0" fontId="8" fillId="41" borderId="17" xfId="293" applyFill="1" applyBorder="1"/>
    <xf numFmtId="0" fontId="8" fillId="0" borderId="0" xfId="293"/>
    <xf numFmtId="0" fontId="8" fillId="0" borderId="0" xfId="293" applyAlignment="1">
      <alignment wrapText="1"/>
    </xf>
    <xf numFmtId="0" fontId="37" fillId="56" borderId="17" xfId="293" applyFont="1" applyFill="1" applyBorder="1" applyAlignment="1">
      <alignment wrapText="1"/>
    </xf>
    <xf numFmtId="0" fontId="37" fillId="56" borderId="17" xfId="293" applyFont="1" applyFill="1" applyBorder="1"/>
    <xf numFmtId="0" fontId="37" fillId="56" borderId="17" xfId="293" applyFont="1" applyFill="1" applyBorder="1" applyAlignment="1">
      <alignment vertical="top"/>
    </xf>
    <xf numFmtId="0" fontId="8" fillId="52" borderId="18" xfId="293" applyFill="1" applyBorder="1" applyAlignment="1">
      <alignment vertical="center"/>
    </xf>
    <xf numFmtId="0" fontId="8" fillId="0" borderId="17" xfId="293" applyBorder="1" applyAlignment="1">
      <alignment wrapText="1"/>
    </xf>
    <xf numFmtId="0" fontId="8" fillId="0" borderId="17" xfId="293" applyBorder="1"/>
    <xf numFmtId="0" fontId="8" fillId="0" borderId="17" xfId="293" applyBorder="1" applyAlignment="1">
      <alignment vertical="top" wrapText="1"/>
    </xf>
    <xf numFmtId="0" fontId="8" fillId="0" borderId="17" xfId="293" quotePrefix="1" applyBorder="1" applyAlignment="1">
      <alignment wrapText="1"/>
    </xf>
    <xf numFmtId="0" fontId="8" fillId="0" borderId="17" xfId="293" quotePrefix="1" applyBorder="1" applyAlignment="1">
      <alignment vertical="top" wrapText="1"/>
    </xf>
    <xf numFmtId="0" fontId="72" fillId="0" borderId="17" xfId="293" quotePrefix="1" applyFont="1" applyBorder="1" applyAlignment="1">
      <alignment wrapText="1"/>
    </xf>
    <xf numFmtId="0" fontId="7" fillId="0" borderId="17" xfId="293" applyFont="1" applyBorder="1" applyAlignment="1">
      <alignment vertical="top" wrapText="1"/>
    </xf>
    <xf numFmtId="0" fontId="6" fillId="0" borderId="17" xfId="293" applyFont="1" applyBorder="1" applyAlignment="1">
      <alignment vertical="top" wrapText="1"/>
    </xf>
    <xf numFmtId="0" fontId="6" fillId="0" borderId="17" xfId="293" applyFont="1" applyBorder="1" applyAlignment="1">
      <alignment wrapText="1"/>
    </xf>
    <xf numFmtId="0" fontId="5" fillId="0" borderId="17" xfId="293" applyFont="1" applyBorder="1" applyAlignment="1">
      <alignment vertical="top" wrapText="1"/>
    </xf>
    <xf numFmtId="0" fontId="4" fillId="0" borderId="17" xfId="293" applyFont="1" applyBorder="1" applyAlignment="1">
      <alignment vertical="top" wrapText="1"/>
    </xf>
    <xf numFmtId="0" fontId="4" fillId="0" borderId="17" xfId="293" quotePrefix="1" applyFont="1" applyBorder="1" applyAlignment="1">
      <alignment vertical="top" wrapText="1"/>
    </xf>
    <xf numFmtId="3" fontId="11" fillId="47" borderId="17" xfId="0" applyNumberFormat="1" applyFont="1" applyFill="1" applyBorder="1" applyAlignment="1">
      <alignment horizontal="center" vertical="center"/>
    </xf>
    <xf numFmtId="0" fontId="11" fillId="42" borderId="29" xfId="0" applyFont="1" applyFill="1" applyBorder="1" applyAlignment="1">
      <alignment horizontal="center" vertical="center" wrapText="1"/>
    </xf>
    <xf numFmtId="0" fontId="3" fillId="0" borderId="17" xfId="293" applyFont="1" applyBorder="1" applyAlignment="1">
      <alignment vertical="top" wrapText="1"/>
    </xf>
    <xf numFmtId="0" fontId="49" fillId="42" borderId="36" xfId="0" applyFont="1" applyFill="1" applyBorder="1" applyAlignment="1">
      <alignment horizontal="center"/>
    </xf>
    <xf numFmtId="0" fontId="49" fillId="45" borderId="39" xfId="0" applyFont="1" applyFill="1" applyBorder="1" applyAlignment="1">
      <alignment horizontal="center" wrapText="1"/>
    </xf>
    <xf numFmtId="0" fontId="11" fillId="42" borderId="29" xfId="0" applyFont="1" applyFill="1" applyBorder="1" applyAlignment="1">
      <alignment vertical="center"/>
    </xf>
    <xf numFmtId="0" fontId="11" fillId="45" borderId="74" xfId="0" applyFont="1" applyFill="1" applyBorder="1" applyAlignment="1">
      <alignment horizontal="center" vertical="center" wrapText="1"/>
    </xf>
    <xf numFmtId="0" fontId="11" fillId="45" borderId="23" xfId="0" applyFont="1" applyFill="1" applyBorder="1" applyAlignment="1">
      <alignment horizontal="center" vertical="center" wrapText="1"/>
    </xf>
    <xf numFmtId="3" fontId="11" fillId="46" borderId="17" xfId="291" applyNumberFormat="1" applyFont="1" applyFill="1" applyBorder="1" applyAlignment="1">
      <alignment horizontal="center" vertical="center"/>
    </xf>
    <xf numFmtId="3" fontId="11" fillId="47" borderId="17" xfId="0" applyNumberFormat="1" applyFont="1" applyFill="1" applyBorder="1" applyAlignment="1">
      <alignment vertical="center"/>
    </xf>
    <xf numFmtId="3" fontId="11" fillId="46" borderId="23" xfId="291" applyNumberFormat="1" applyFont="1" applyFill="1" applyBorder="1" applyAlignment="1">
      <alignment horizontal="center" vertical="center"/>
    </xf>
    <xf numFmtId="3" fontId="11" fillId="47" borderId="23" xfId="0" applyNumberFormat="1" applyFont="1" applyFill="1" applyBorder="1" applyAlignment="1">
      <alignment vertical="center"/>
    </xf>
    <xf numFmtId="0" fontId="53" fillId="49" borderId="0" xfId="0" applyFont="1" applyFill="1" applyAlignment="1">
      <alignment horizontal="center"/>
    </xf>
    <xf numFmtId="0" fontId="53" fillId="57" borderId="75" xfId="0" applyFont="1" applyFill="1" applyBorder="1"/>
    <xf numFmtId="0" fontId="0" fillId="0" borderId="75" xfId="0" applyBorder="1"/>
    <xf numFmtId="0" fontId="11" fillId="0" borderId="75" xfId="0" applyFont="1" applyBorder="1"/>
    <xf numFmtId="0" fontId="75" fillId="0" borderId="0" xfId="0" applyFont="1"/>
    <xf numFmtId="9" fontId="11" fillId="0" borderId="75" xfId="294" applyFont="1" applyFill="1" applyBorder="1"/>
    <xf numFmtId="0" fontId="71" fillId="0" borderId="0" xfId="0" applyFont="1"/>
    <xf numFmtId="14" fontId="71" fillId="0" borderId="0" xfId="0" applyNumberFormat="1" applyFont="1"/>
    <xf numFmtId="14" fontId="0" fillId="0" borderId="0" xfId="0" applyNumberFormat="1"/>
    <xf numFmtId="9" fontId="11" fillId="0" borderId="75" xfId="294" applyFont="1" applyBorder="1"/>
    <xf numFmtId="1" fontId="75" fillId="0" borderId="0" xfId="0" applyNumberFormat="1" applyFont="1"/>
    <xf numFmtId="1" fontId="76" fillId="0" borderId="0" xfId="0" applyNumberFormat="1" applyFont="1"/>
    <xf numFmtId="0" fontId="76" fillId="0" borderId="0" xfId="0" applyFont="1"/>
    <xf numFmtId="1" fontId="0" fillId="0" borderId="0" xfId="0" applyNumberFormat="1"/>
    <xf numFmtId="0" fontId="76" fillId="0" borderId="0" xfId="294" applyNumberFormat="1" applyFont="1" applyFill="1" applyBorder="1"/>
    <xf numFmtId="0" fontId="0" fillId="0" borderId="0" xfId="294" applyNumberFormat="1" applyFont="1" applyBorder="1"/>
    <xf numFmtId="0" fontId="11" fillId="0" borderId="75" xfId="23" applyBorder="1"/>
    <xf numFmtId="9" fontId="11" fillId="0" borderId="75" xfId="294" applyFont="1" applyBorder="1" applyAlignment="1">
      <alignment horizontal="right"/>
    </xf>
    <xf numFmtId="0" fontId="77" fillId="0" borderId="75" xfId="0" applyFont="1" applyBorder="1" applyAlignment="1">
      <alignment horizontal="left" vertical="center" wrapText="1"/>
    </xf>
    <xf numFmtId="167" fontId="11" fillId="0" borderId="75" xfId="295" applyNumberFormat="1" applyFont="1" applyBorder="1"/>
    <xf numFmtId="1" fontId="71" fillId="0" borderId="0" xfId="0" applyNumberFormat="1" applyFont="1"/>
    <xf numFmtId="0" fontId="77" fillId="0" borderId="0" xfId="0" applyFont="1" applyAlignment="1">
      <alignment horizontal="center" vertical="center" wrapText="1"/>
    </xf>
    <xf numFmtId="9" fontId="0" fillId="0" borderId="0" xfId="294" applyFont="1" applyBorder="1"/>
    <xf numFmtId="166" fontId="11" fillId="0" borderId="75" xfId="0" applyNumberFormat="1" applyFont="1" applyBorder="1"/>
    <xf numFmtId="169" fontId="11" fillId="0" borderId="75" xfId="0" applyNumberFormat="1" applyFont="1" applyBorder="1"/>
    <xf numFmtId="0" fontId="78" fillId="0" borderId="0" xfId="0" applyFont="1"/>
    <xf numFmtId="43" fontId="0" fillId="0" borderId="0" xfId="0" applyNumberFormat="1"/>
    <xf numFmtId="167" fontId="11" fillId="0" borderId="75" xfId="295" applyNumberFormat="1" applyFont="1" applyFill="1" applyBorder="1"/>
    <xf numFmtId="0" fontId="53" fillId="57" borderId="75" xfId="0" applyFont="1" applyFill="1" applyBorder="1" applyAlignment="1">
      <alignment horizontal="right"/>
    </xf>
    <xf numFmtId="0" fontId="11" fillId="0" borderId="75" xfId="0" applyFont="1" applyBorder="1" applyAlignment="1">
      <alignment horizontal="right"/>
    </xf>
    <xf numFmtId="9" fontId="11" fillId="0" borderId="75" xfId="294" applyFont="1" applyFill="1" applyBorder="1" applyAlignment="1">
      <alignment horizontal="right"/>
    </xf>
    <xf numFmtId="9" fontId="11" fillId="0" borderId="0" xfId="294" applyFont="1" applyFill="1" applyBorder="1" applyAlignment="1">
      <alignment horizontal="right"/>
    </xf>
    <xf numFmtId="9" fontId="0" fillId="0" borderId="0" xfId="294" applyFont="1" applyFill="1" applyBorder="1"/>
    <xf numFmtId="1" fontId="11" fillId="0" borderId="75" xfId="0" applyNumberFormat="1" applyFont="1" applyBorder="1" applyAlignment="1">
      <alignment vertical="center" wrapText="1"/>
    </xf>
    <xf numFmtId="0" fontId="11" fillId="60" borderId="75" xfId="0" applyFont="1" applyFill="1" applyBorder="1" applyAlignment="1">
      <alignment vertical="center"/>
    </xf>
    <xf numFmtId="2" fontId="11" fillId="0" borderId="0" xfId="0" applyNumberFormat="1" applyFont="1"/>
    <xf numFmtId="1" fontId="11" fillId="0" borderId="75" xfId="0" applyNumberFormat="1" applyFont="1" applyBorder="1" applyAlignment="1">
      <alignment horizontal="right" vertical="center" wrapText="1"/>
    </xf>
    <xf numFmtId="167" fontId="0" fillId="60" borderId="75" xfId="295" applyNumberFormat="1" applyFont="1" applyFill="1" applyBorder="1" applyAlignment="1">
      <alignment horizontal="left" vertical="center"/>
    </xf>
    <xf numFmtId="1" fontId="11" fillId="0" borderId="0" xfId="0" applyNumberFormat="1" applyFont="1"/>
    <xf numFmtId="9" fontId="0" fillId="0" borderId="75" xfId="294" applyFont="1" applyFill="1" applyBorder="1"/>
    <xf numFmtId="9" fontId="53" fillId="57" borderId="75" xfId="294" applyFont="1" applyFill="1" applyBorder="1"/>
    <xf numFmtId="43" fontId="0" fillId="60" borderId="75" xfId="295" applyFont="1" applyFill="1" applyBorder="1"/>
    <xf numFmtId="167" fontId="0" fillId="60" borderId="75" xfId="295" applyNumberFormat="1" applyFont="1" applyFill="1" applyBorder="1"/>
    <xf numFmtId="9" fontId="0" fillId="60" borderId="75" xfId="294" applyFont="1" applyFill="1" applyBorder="1"/>
    <xf numFmtId="9" fontId="11" fillId="60" borderId="75" xfId="294" applyFont="1" applyFill="1" applyBorder="1"/>
    <xf numFmtId="0" fontId="11" fillId="0" borderId="75" xfId="0" applyFont="1" applyBorder="1" applyAlignment="1">
      <alignment vertical="center"/>
    </xf>
    <xf numFmtId="170" fontId="11" fillId="0" borderId="75" xfId="294" applyNumberFormat="1" applyFont="1" applyFill="1" applyBorder="1" applyAlignment="1">
      <alignment horizontal="center" vertical="center"/>
    </xf>
    <xf numFmtId="0" fontId="78" fillId="0" borderId="0" xfId="0" applyFont="1" applyAlignment="1">
      <alignment horizontal="right"/>
    </xf>
    <xf numFmtId="0" fontId="29" fillId="0" borderId="0" xfId="0" applyFont="1" applyAlignment="1">
      <alignment vertical="center"/>
    </xf>
    <xf numFmtId="0" fontId="11" fillId="0" borderId="0" xfId="0" applyFont="1" applyAlignment="1">
      <alignment horizontal="right" vertical="center"/>
    </xf>
    <xf numFmtId="171" fontId="11" fillId="0" borderId="75" xfId="0" applyNumberFormat="1" applyFont="1" applyBorder="1" applyAlignment="1">
      <alignment horizontal="left" vertical="center"/>
    </xf>
    <xf numFmtId="0" fontId="11" fillId="0" borderId="0" xfId="0" applyFont="1" applyAlignment="1">
      <alignment horizontal="right"/>
    </xf>
    <xf numFmtId="0" fontId="0" fillId="0" borderId="0" xfId="0" applyAlignment="1">
      <alignment horizontal="right"/>
    </xf>
    <xf numFmtId="0" fontId="80" fillId="0" borderId="80" xfId="0" applyFont="1" applyBorder="1" applyAlignment="1">
      <alignment wrapText="1"/>
    </xf>
    <xf numFmtId="0" fontId="29" fillId="61" borderId="80" xfId="0" applyFont="1" applyFill="1" applyBorder="1" applyAlignment="1">
      <alignment wrapText="1"/>
    </xf>
    <xf numFmtId="0" fontId="29" fillId="63" borderId="75" xfId="0" applyFont="1" applyFill="1" applyBorder="1" applyAlignment="1">
      <alignment wrapText="1"/>
    </xf>
    <xf numFmtId="43" fontId="11" fillId="0" borderId="75" xfId="295" applyFont="1" applyBorder="1"/>
    <xf numFmtId="43" fontId="11" fillId="0" borderId="75" xfId="295" applyFont="1" applyFill="1" applyBorder="1"/>
    <xf numFmtId="9" fontId="11" fillId="0" borderId="75" xfId="0" applyNumberFormat="1" applyFont="1" applyBorder="1"/>
    <xf numFmtId="9" fontId="11" fillId="0" borderId="0" xfId="294" applyFont="1"/>
    <xf numFmtId="1" fontId="11" fillId="0" borderId="75" xfId="295" applyNumberFormat="1" applyFont="1" applyBorder="1"/>
    <xf numFmtId="0" fontId="11" fillId="0" borderId="75" xfId="295" applyNumberFormat="1" applyFont="1" applyBorder="1"/>
    <xf numFmtId="0" fontId="53" fillId="64" borderId="0" xfId="23" applyFont="1" applyFill="1"/>
    <xf numFmtId="4" fontId="53" fillId="64" borderId="0" xfId="23" applyNumberFormat="1" applyFont="1" applyFill="1"/>
    <xf numFmtId="0" fontId="81" fillId="0" borderId="0" xfId="23" applyFont="1"/>
    <xf numFmtId="0" fontId="11" fillId="65" borderId="0" xfId="23" applyFill="1"/>
    <xf numFmtId="4" fontId="11" fillId="65" borderId="0" xfId="23" applyNumberFormat="1" applyFill="1"/>
    <xf numFmtId="0" fontId="29" fillId="65" borderId="0" xfId="23" applyFont="1" applyFill="1"/>
    <xf numFmtId="0" fontId="82" fillId="0" borderId="0" xfId="23" applyFont="1"/>
    <xf numFmtId="0" fontId="11" fillId="66" borderId="0" xfId="23" applyFill="1"/>
    <xf numFmtId="4" fontId="11" fillId="66" borderId="0" xfId="23" applyNumberFormat="1" applyFill="1"/>
    <xf numFmtId="2" fontId="11" fillId="66" borderId="0" xfId="23" applyNumberFormat="1" applyFill="1"/>
    <xf numFmtId="2" fontId="29" fillId="66" borderId="0" xfId="23" applyNumberFormat="1" applyFont="1" applyFill="1"/>
    <xf numFmtId="0" fontId="29" fillId="0" borderId="0" xfId="23" applyFont="1"/>
    <xf numFmtId="0" fontId="11" fillId="42" borderId="0" xfId="23" applyFill="1"/>
    <xf numFmtId="0" fontId="0" fillId="42" borderId="0" xfId="0" applyFill="1"/>
    <xf numFmtId="4" fontId="11" fillId="42" borderId="0" xfId="23" applyNumberFormat="1" applyFill="1"/>
    <xf numFmtId="2" fontId="11" fillId="42" borderId="0" xfId="23" applyNumberFormat="1" applyFill="1"/>
    <xf numFmtId="0" fontId="29" fillId="42" borderId="0" xfId="0" applyFont="1" applyFill="1"/>
    <xf numFmtId="2" fontId="78" fillId="42" borderId="0" xfId="23" applyNumberFormat="1" applyFont="1" applyFill="1"/>
    <xf numFmtId="0" fontId="11" fillId="42" borderId="0" xfId="0" applyFont="1" applyFill="1"/>
    <xf numFmtId="0" fontId="11" fillId="50" borderId="0" xfId="23" applyFill="1"/>
    <xf numFmtId="0" fontId="11" fillId="50" borderId="0" xfId="0" applyFont="1" applyFill="1"/>
    <xf numFmtId="4" fontId="11" fillId="50" borderId="0" xfId="23" applyNumberFormat="1" applyFill="1"/>
    <xf numFmtId="2" fontId="11" fillId="50" borderId="0" xfId="23" applyNumberFormat="1" applyFill="1"/>
    <xf numFmtId="0" fontId="29" fillId="50" borderId="0" xfId="0" applyFont="1" applyFill="1"/>
    <xf numFmtId="2" fontId="78" fillId="50" borderId="0" xfId="23" applyNumberFormat="1" applyFont="1" applyFill="1"/>
    <xf numFmtId="0" fontId="2" fillId="42" borderId="0" xfId="0" applyFont="1" applyFill="1"/>
    <xf numFmtId="0" fontId="2" fillId="50" borderId="0" xfId="0" applyFont="1" applyFill="1"/>
    <xf numFmtId="0" fontId="11" fillId="53" borderId="0" xfId="23" applyFill="1"/>
    <xf numFmtId="0" fontId="11" fillId="53" borderId="0" xfId="0" applyFont="1" applyFill="1"/>
    <xf numFmtId="4" fontId="11" fillId="53" borderId="0" xfId="23" applyNumberFormat="1" applyFill="1"/>
    <xf numFmtId="2" fontId="11" fillId="53" borderId="0" xfId="23" applyNumberFormat="1" applyFill="1"/>
    <xf numFmtId="0" fontId="29" fillId="53" borderId="0" xfId="0" applyFont="1" applyFill="1"/>
    <xf numFmtId="2" fontId="78" fillId="53" borderId="0" xfId="23" applyNumberFormat="1" applyFont="1" applyFill="1"/>
    <xf numFmtId="0" fontId="11" fillId="62" borderId="0" xfId="23" applyFill="1"/>
    <xf numFmtId="0" fontId="11" fillId="62" borderId="0" xfId="0" applyFont="1" applyFill="1"/>
    <xf numFmtId="4" fontId="11" fillId="62" borderId="0" xfId="23" applyNumberFormat="1" applyFill="1"/>
    <xf numFmtId="2" fontId="11" fillId="62" borderId="0" xfId="23" applyNumberFormat="1" applyFill="1"/>
    <xf numFmtId="0" fontId="29" fillId="62" borderId="0" xfId="0" applyFont="1" applyFill="1"/>
    <xf numFmtId="2" fontId="78" fillId="62" borderId="0" xfId="23" applyNumberFormat="1" applyFont="1" applyFill="1"/>
    <xf numFmtId="0" fontId="74" fillId="53" borderId="0" xfId="0" applyFont="1" applyFill="1"/>
    <xf numFmtId="0" fontId="74" fillId="62" borderId="0" xfId="0" applyFont="1" applyFill="1"/>
    <xf numFmtId="0" fontId="11" fillId="67" borderId="0" xfId="23" applyFill="1"/>
    <xf numFmtId="0" fontId="11" fillId="67" borderId="0" xfId="0" applyFont="1" applyFill="1"/>
    <xf numFmtId="4" fontId="11" fillId="67" borderId="0" xfId="23" applyNumberFormat="1" applyFill="1"/>
    <xf numFmtId="2" fontId="11" fillId="67" borderId="0" xfId="23" applyNumberFormat="1" applyFill="1"/>
    <xf numFmtId="0" fontId="29" fillId="67" borderId="0" xfId="0" applyFont="1" applyFill="1"/>
    <xf numFmtId="2" fontId="78" fillId="67" borderId="0" xfId="23" applyNumberFormat="1" applyFont="1" applyFill="1"/>
    <xf numFmtId="0" fontId="11" fillId="66" borderId="0" xfId="0" applyFont="1" applyFill="1"/>
    <xf numFmtId="0" fontId="29" fillId="66" borderId="0" xfId="0" applyFont="1" applyFill="1"/>
    <xf numFmtId="2" fontId="78" fillId="66" borderId="0" xfId="23" applyNumberFormat="1" applyFont="1" applyFill="1"/>
    <xf numFmtId="0" fontId="2" fillId="67" borderId="0" xfId="0" applyFont="1" applyFill="1"/>
    <xf numFmtId="0" fontId="2" fillId="66" borderId="0" xfId="0" applyFont="1" applyFill="1"/>
    <xf numFmtId="0" fontId="11" fillId="43" borderId="0" xfId="23" applyFill="1"/>
    <xf numFmtId="4" fontId="11" fillId="43" borderId="0" xfId="23" applyNumberFormat="1" applyFill="1"/>
    <xf numFmtId="2" fontId="11" fillId="43" borderId="0" xfId="23" applyNumberFormat="1" applyFill="1"/>
    <xf numFmtId="0" fontId="29" fillId="43" borderId="0" xfId="23" applyFont="1" applyFill="1"/>
    <xf numFmtId="0" fontId="78" fillId="43" borderId="0" xfId="23" applyFont="1" applyFill="1"/>
    <xf numFmtId="0" fontId="11" fillId="61" borderId="0" xfId="23" applyFill="1"/>
    <xf numFmtId="4" fontId="11" fillId="61" borderId="0" xfId="23" applyNumberFormat="1" applyFill="1"/>
    <xf numFmtId="2" fontId="11" fillId="61" borderId="0" xfId="23" applyNumberFormat="1" applyFill="1"/>
    <xf numFmtId="0" fontId="29" fillId="61" borderId="0" xfId="23" applyFont="1" applyFill="1"/>
    <xf numFmtId="0" fontId="78" fillId="61" borderId="0" xfId="23" applyFont="1" applyFill="1"/>
    <xf numFmtId="0" fontId="11" fillId="63" borderId="0" xfId="23" applyFill="1"/>
    <xf numFmtId="4" fontId="11" fillId="63" borderId="0" xfId="23" applyNumberFormat="1" applyFill="1"/>
    <xf numFmtId="2" fontId="11" fillId="63" borderId="0" xfId="23" applyNumberFormat="1" applyFill="1"/>
    <xf numFmtId="0" fontId="29" fillId="63" borderId="0" xfId="23" applyFont="1" applyFill="1"/>
    <xf numFmtId="0" fontId="78" fillId="63" borderId="0" xfId="23" applyFont="1" applyFill="1"/>
    <xf numFmtId="0" fontId="11" fillId="68" borderId="0" xfId="23" applyFill="1"/>
    <xf numFmtId="4" fontId="11" fillId="68" borderId="0" xfId="23" applyNumberFormat="1" applyFill="1"/>
    <xf numFmtId="2" fontId="11" fillId="68" borderId="0" xfId="23" applyNumberFormat="1" applyFill="1"/>
    <xf numFmtId="0" fontId="29" fillId="68" borderId="0" xfId="23" applyFont="1" applyFill="1"/>
    <xf numFmtId="0" fontId="78" fillId="68" borderId="0" xfId="23" applyFont="1" applyFill="1"/>
    <xf numFmtId="0" fontId="11" fillId="69" borderId="0" xfId="23" applyFill="1"/>
    <xf numFmtId="4" fontId="11" fillId="69" borderId="0" xfId="23" applyNumberFormat="1" applyFill="1"/>
    <xf numFmtId="2" fontId="11" fillId="69" borderId="0" xfId="23" applyNumberFormat="1" applyFill="1"/>
    <xf numFmtId="0" fontId="29" fillId="69" borderId="0" xfId="23" applyFont="1" applyFill="1"/>
    <xf numFmtId="2" fontId="11" fillId="67" borderId="0" xfId="295" applyNumberFormat="1" applyFont="1" applyFill="1"/>
    <xf numFmtId="0" fontId="29" fillId="67" borderId="0" xfId="23" applyFont="1" applyFill="1"/>
    <xf numFmtId="0" fontId="78" fillId="67" borderId="0" xfId="23" applyFont="1" applyFill="1"/>
    <xf numFmtId="4" fontId="11" fillId="0" borderId="0" xfId="23" applyNumberFormat="1"/>
    <xf numFmtId="43" fontId="11" fillId="0" borderId="0" xfId="295" applyFont="1" applyFill="1"/>
    <xf numFmtId="4" fontId="29" fillId="0" borderId="0" xfId="23" applyNumberFormat="1" applyFont="1"/>
    <xf numFmtId="0" fontId="29" fillId="42" borderId="0" xfId="23" applyFont="1" applyFill="1"/>
    <xf numFmtId="0" fontId="11" fillId="70" borderId="0" xfId="23" applyFill="1"/>
    <xf numFmtId="0" fontId="11" fillId="71" borderId="0" xfId="23" applyFill="1"/>
    <xf numFmtId="4" fontId="11" fillId="71" borderId="0" xfId="23" applyNumberFormat="1" applyFill="1"/>
    <xf numFmtId="2" fontId="11" fillId="71" borderId="0" xfId="23" applyNumberFormat="1" applyFill="1"/>
    <xf numFmtId="0" fontId="29" fillId="71" borderId="0" xfId="23" applyFont="1" applyFill="1"/>
    <xf numFmtId="0" fontId="78" fillId="71" borderId="0" xfId="23" applyFont="1" applyFill="1"/>
    <xf numFmtId="0" fontId="29" fillId="66" borderId="0" xfId="23" applyFont="1" applyFill="1"/>
    <xf numFmtId="0" fontId="78" fillId="66" borderId="0" xfId="23" applyFont="1" applyFill="1"/>
    <xf numFmtId="0" fontId="11" fillId="54" borderId="0" xfId="23" applyFill="1"/>
    <xf numFmtId="0" fontId="83" fillId="54" borderId="0" xfId="23" applyFont="1" applyFill="1"/>
    <xf numFmtId="9" fontId="11" fillId="54" borderId="0" xfId="23" applyNumberFormat="1" applyFill="1"/>
    <xf numFmtId="4" fontId="11" fillId="54" borderId="0" xfId="23" applyNumberFormat="1" applyFill="1"/>
    <xf numFmtId="2" fontId="11" fillId="54" borderId="0" xfId="23" applyNumberFormat="1" applyFill="1"/>
    <xf numFmtId="2" fontId="11" fillId="0" borderId="0" xfId="23" applyNumberFormat="1"/>
    <xf numFmtId="0" fontId="84" fillId="0" borderId="0" xfId="0" applyFont="1"/>
    <xf numFmtId="0" fontId="85" fillId="57" borderId="75" xfId="0" applyFont="1" applyFill="1" applyBorder="1" applyAlignment="1">
      <alignment vertical="center"/>
    </xf>
    <xf numFmtId="167" fontId="86" fillId="0" borderId="75" xfId="295" applyNumberFormat="1" applyFont="1" applyBorder="1" applyAlignment="1">
      <alignment horizontal="center" vertical="center"/>
    </xf>
    <xf numFmtId="43" fontId="86" fillId="72" borderId="75" xfId="295" applyFont="1" applyFill="1" applyBorder="1" applyAlignment="1">
      <alignment horizontal="right" vertical="center"/>
    </xf>
    <xf numFmtId="43" fontId="11" fillId="0" borderId="0" xfId="295" applyFont="1"/>
    <xf numFmtId="43" fontId="0" fillId="0" borderId="0" xfId="295" applyFont="1"/>
    <xf numFmtId="0" fontId="29" fillId="0" borderId="0" xfId="23" applyFont="1" applyAlignment="1">
      <alignment vertical="top" wrapText="1"/>
    </xf>
    <xf numFmtId="0" fontId="29" fillId="0" borderId="0" xfId="23" applyFont="1" applyAlignment="1">
      <alignment horizontal="left" vertical="top" wrapText="1"/>
    </xf>
    <xf numFmtId="0" fontId="29" fillId="0" borderId="0" xfId="23" applyFont="1" applyAlignment="1">
      <alignment horizontal="center" vertical="top" wrapText="1"/>
    </xf>
    <xf numFmtId="0" fontId="11" fillId="0" borderId="0" xfId="23" applyAlignment="1">
      <alignment vertical="top" wrapText="1"/>
    </xf>
    <xf numFmtId="0" fontId="11" fillId="0" borderId="0" xfId="23" applyAlignment="1">
      <alignment vertical="top"/>
    </xf>
    <xf numFmtId="0" fontId="11" fillId="0" borderId="0" xfId="23" applyAlignment="1">
      <alignment horizontal="left" vertical="top"/>
    </xf>
    <xf numFmtId="0" fontId="11" fillId="0" borderId="0" xfId="23" applyAlignment="1">
      <alignment horizontal="center" vertical="top"/>
    </xf>
    <xf numFmtId="0" fontId="11" fillId="0" borderId="0" xfId="23" applyAlignment="1">
      <alignment horizontal="left" vertical="top" wrapText="1"/>
    </xf>
    <xf numFmtId="3" fontId="11" fillId="0" borderId="0" xfId="23" applyNumberFormat="1" applyAlignment="1">
      <alignment horizontal="left" vertical="top" wrapText="1"/>
    </xf>
    <xf numFmtId="9" fontId="0" fillId="0" borderId="0" xfId="294" applyFont="1" applyFill="1" applyAlignment="1">
      <alignment horizontal="left" vertical="top" wrapText="1"/>
    </xf>
    <xf numFmtId="14" fontId="0" fillId="0" borderId="0" xfId="294" applyNumberFormat="1" applyFont="1" applyFill="1" applyAlignment="1">
      <alignment horizontal="left" vertical="top" wrapText="1"/>
    </xf>
    <xf numFmtId="14" fontId="11" fillId="0" borderId="0" xfId="23" applyNumberFormat="1" applyAlignment="1">
      <alignment horizontal="left" vertical="top" wrapText="1"/>
    </xf>
    <xf numFmtId="37" fontId="11" fillId="0" borderId="0" xfId="23" applyNumberFormat="1" applyAlignment="1">
      <alignment horizontal="left" vertical="top"/>
    </xf>
    <xf numFmtId="37" fontId="11" fillId="0" borderId="0" xfId="23" applyNumberFormat="1" applyAlignment="1">
      <alignment horizontal="left" vertical="top" wrapText="1"/>
    </xf>
    <xf numFmtId="168" fontId="11" fillId="0" borderId="0" xfId="23" applyNumberFormat="1" applyAlignment="1">
      <alignment horizontal="left" vertical="top" wrapText="1"/>
    </xf>
    <xf numFmtId="2" fontId="11" fillId="0" borderId="0" xfId="23" applyNumberFormat="1" applyAlignment="1">
      <alignment horizontal="center" vertical="top"/>
    </xf>
    <xf numFmtId="1" fontId="11" fillId="0" borderId="0" xfId="23" applyNumberFormat="1" applyAlignment="1">
      <alignment horizontal="left" vertical="top" wrapText="1"/>
    </xf>
    <xf numFmtId="0" fontId="11" fillId="0" borderId="0" xfId="294" applyNumberFormat="1" applyFont="1" applyFill="1" applyAlignment="1">
      <alignment horizontal="left" vertical="top" wrapText="1"/>
    </xf>
    <xf numFmtId="0" fontId="11" fillId="0" borderId="0" xfId="297" applyAlignment="1">
      <alignment horizontal="center" vertical="top"/>
    </xf>
    <xf numFmtId="9" fontId="11" fillId="0" borderId="0" xfId="294" applyFont="1" applyFill="1" applyAlignment="1">
      <alignment horizontal="left" vertical="top" wrapText="1"/>
    </xf>
    <xf numFmtId="9" fontId="11" fillId="0" borderId="0" xfId="23" applyNumberFormat="1" applyAlignment="1">
      <alignment horizontal="left" vertical="top" wrapText="1"/>
    </xf>
    <xf numFmtId="9" fontId="11" fillId="0" borderId="0" xfId="23" applyNumberFormat="1" applyAlignment="1">
      <alignment horizontal="left" vertical="top"/>
    </xf>
    <xf numFmtId="0" fontId="11" fillId="0" borderId="0" xfId="23" quotePrefix="1" applyAlignment="1">
      <alignment horizontal="center" vertical="top"/>
    </xf>
    <xf numFmtId="0" fontId="1" fillId="0" borderId="17" xfId="293" applyFont="1" applyBorder="1" applyAlignment="1">
      <alignment vertical="top" wrapText="1"/>
    </xf>
    <xf numFmtId="3" fontId="11" fillId="41" borderId="17" xfId="291" applyNumberFormat="1" applyFont="1" applyFill="1" applyBorder="1" applyAlignment="1">
      <alignment horizontal="center" vertical="center"/>
    </xf>
    <xf numFmtId="3" fontId="11" fillId="47" borderId="17" xfId="0" applyNumberFormat="1" applyFont="1" applyFill="1" applyBorder="1" applyAlignment="1">
      <alignment horizontal="center" vertical="center"/>
    </xf>
    <xf numFmtId="3" fontId="11" fillId="47" borderId="23" xfId="0" applyNumberFormat="1" applyFont="1" applyFill="1" applyBorder="1" applyAlignment="1">
      <alignment horizontal="center" vertical="center"/>
    </xf>
    <xf numFmtId="3" fontId="11" fillId="46" borderId="18" xfId="0" applyNumberFormat="1" applyFont="1" applyFill="1" applyBorder="1" applyAlignment="1">
      <alignment horizontal="center" vertical="center"/>
    </xf>
    <xf numFmtId="3" fontId="11" fillId="46" borderId="24" xfId="0" applyNumberFormat="1" applyFont="1" applyFill="1" applyBorder="1" applyAlignment="1">
      <alignment horizontal="center" vertical="center"/>
    </xf>
    <xf numFmtId="3" fontId="11" fillId="46" borderId="22" xfId="0" applyNumberFormat="1" applyFont="1" applyFill="1" applyBorder="1" applyAlignment="1">
      <alignment horizontal="center" vertical="center"/>
    </xf>
    <xf numFmtId="0" fontId="11" fillId="41" borderId="17" xfId="0" applyFont="1" applyFill="1" applyBorder="1" applyAlignment="1">
      <alignment horizontal="center" vertical="center"/>
    </xf>
    <xf numFmtId="0" fontId="11" fillId="46" borderId="17" xfId="0" applyFont="1" applyFill="1" applyBorder="1" applyAlignment="1">
      <alignment horizontal="center" vertical="center"/>
    </xf>
    <xf numFmtId="0" fontId="29" fillId="45" borderId="18" xfId="0" applyFont="1" applyFill="1" applyBorder="1" applyAlignment="1">
      <alignment horizontal="right" vertical="center"/>
    </xf>
    <xf numFmtId="0" fontId="29" fillId="45" borderId="24" xfId="0" applyFont="1" applyFill="1" applyBorder="1" applyAlignment="1">
      <alignment horizontal="right" vertical="center"/>
    </xf>
    <xf numFmtId="0" fontId="11" fillId="47" borderId="17" xfId="0" applyFont="1" applyFill="1" applyBorder="1" applyAlignment="1">
      <alignment horizontal="center" vertical="center"/>
    </xf>
    <xf numFmtId="3" fontId="11" fillId="48" borderId="17" xfId="0" applyNumberFormat="1" applyFont="1" applyFill="1" applyBorder="1" applyAlignment="1">
      <alignment horizontal="center" vertical="center"/>
    </xf>
    <xf numFmtId="0" fontId="11" fillId="48" borderId="22" xfId="0" applyFont="1" applyFill="1" applyBorder="1" applyAlignment="1">
      <alignment horizontal="center" vertical="center"/>
    </xf>
    <xf numFmtId="0" fontId="11" fillId="48" borderId="17" xfId="0" applyFont="1" applyFill="1" applyBorder="1" applyAlignment="1">
      <alignment horizontal="center" vertical="center"/>
    </xf>
    <xf numFmtId="0" fontId="11" fillId="48" borderId="17" xfId="0" applyFont="1" applyFill="1" applyBorder="1" applyAlignment="1">
      <alignment horizontal="center" vertical="center" wrapText="1"/>
    </xf>
    <xf numFmtId="1" fontId="11" fillId="48" borderId="17" xfId="0" applyNumberFormat="1" applyFont="1" applyFill="1" applyBorder="1" applyAlignment="1">
      <alignment horizontal="center" vertical="center"/>
    </xf>
    <xf numFmtId="0" fontId="11" fillId="0" borderId="74" xfId="0" applyFont="1" applyBorder="1" applyAlignment="1">
      <alignment vertical="center"/>
    </xf>
    <xf numFmtId="0" fontId="60" fillId="43" borderId="26" xfId="0" applyFont="1" applyFill="1" applyBorder="1" applyAlignment="1">
      <alignment vertical="center"/>
    </xf>
    <xf numFmtId="2" fontId="49" fillId="0" borderId="0" xfId="0" applyNumberFormat="1" applyFont="1" applyFill="1" applyBorder="1" applyAlignment="1">
      <alignment horizontal="center" vertical="center" wrapText="1"/>
    </xf>
    <xf numFmtId="167" fontId="11" fillId="48" borderId="17" xfId="291" applyNumberFormat="1" applyFont="1" applyFill="1" applyBorder="1" applyAlignment="1">
      <alignment horizontal="center" vertical="center"/>
    </xf>
    <xf numFmtId="0" fontId="11" fillId="41" borderId="17" xfId="0" applyFont="1" applyFill="1" applyBorder="1" applyAlignment="1">
      <alignment horizontal="center" vertical="center"/>
    </xf>
    <xf numFmtId="0" fontId="11" fillId="41" borderId="17" xfId="0" applyFont="1" applyFill="1" applyBorder="1" applyAlignment="1">
      <alignment horizontal="center" vertical="center"/>
    </xf>
    <xf numFmtId="0" fontId="47" fillId="42" borderId="19" xfId="0" applyFont="1" applyFill="1" applyBorder="1" applyAlignment="1">
      <alignment horizontal="center" vertical="center" wrapText="1"/>
    </xf>
    <xf numFmtId="0" fontId="49" fillId="42" borderId="38" xfId="0" applyFont="1" applyFill="1" applyBorder="1" applyAlignment="1">
      <alignment horizontal="center" vertical="center" wrapText="1"/>
    </xf>
    <xf numFmtId="0" fontId="60" fillId="43" borderId="26" xfId="0" applyFont="1" applyFill="1" applyBorder="1" applyAlignment="1">
      <alignment horizontal="left" vertical="center"/>
    </xf>
    <xf numFmtId="11" fontId="11" fillId="0" borderId="0" xfId="23" applyNumberFormat="1" applyAlignment="1">
      <alignment horizontal="center" vertical="top"/>
    </xf>
    <xf numFmtId="1" fontId="11" fillId="0" borderId="75" xfId="0" applyNumberFormat="1" applyFont="1" applyBorder="1" applyAlignment="1">
      <alignment horizontal="right"/>
    </xf>
    <xf numFmtId="14" fontId="11" fillId="0" borderId="75" xfId="0" applyNumberFormat="1" applyFont="1" applyBorder="1" applyAlignment="1">
      <alignment horizontal="right"/>
    </xf>
    <xf numFmtId="166" fontId="11" fillId="0" borderId="75" xfId="0" quotePrefix="1" applyNumberFormat="1" applyFont="1" applyBorder="1" applyAlignment="1">
      <alignment horizontal="right"/>
    </xf>
    <xf numFmtId="0" fontId="11" fillId="0" borderId="75" xfId="0" quotePrefix="1" applyFont="1" applyBorder="1" applyAlignment="1">
      <alignment horizontal="right"/>
    </xf>
    <xf numFmtId="1" fontId="11" fillId="0" borderId="75" xfId="0" quotePrefix="1" applyNumberFormat="1" applyFont="1" applyBorder="1" applyAlignment="1">
      <alignment horizontal="right"/>
    </xf>
    <xf numFmtId="0" fontId="80" fillId="54" borderId="80" xfId="0" applyFont="1" applyFill="1" applyBorder="1" applyAlignment="1">
      <alignment wrapText="1"/>
    </xf>
    <xf numFmtId="0" fontId="80" fillId="54" borderId="81" xfId="0" applyFont="1" applyFill="1" applyBorder="1" applyAlignment="1">
      <alignment wrapText="1"/>
    </xf>
    <xf numFmtId="0" fontId="80" fillId="53" borderId="80" xfId="0" applyFont="1" applyFill="1" applyBorder="1" applyAlignment="1">
      <alignment wrapText="1"/>
    </xf>
    <xf numFmtId="0" fontId="47" fillId="0" borderId="0" xfId="0" applyFont="1" applyAlignment="1">
      <alignment horizontal="left"/>
    </xf>
    <xf numFmtId="0" fontId="80" fillId="62" borderId="80" xfId="0" applyFont="1" applyFill="1" applyBorder="1" applyAlignment="1">
      <alignment wrapText="1"/>
    </xf>
    <xf numFmtId="14" fontId="11" fillId="0" borderId="0" xfId="0" applyNumberFormat="1" applyFont="1"/>
    <xf numFmtId="2" fontId="29" fillId="50" borderId="0" xfId="23" applyNumberFormat="1" applyFont="1" applyFill="1"/>
    <xf numFmtId="0" fontId="11" fillId="65" borderId="0" xfId="295" applyNumberFormat="1" applyFont="1" applyFill="1" applyBorder="1"/>
    <xf numFmtId="0" fontId="29" fillId="0" borderId="0" xfId="0" applyFont="1" applyFill="1" applyBorder="1" applyAlignment="1">
      <alignment vertical="center"/>
    </xf>
    <xf numFmtId="0" fontId="47" fillId="0" borderId="0" xfId="0" applyFont="1" applyBorder="1"/>
    <xf numFmtId="167" fontId="0" fillId="0" borderId="0" xfId="291" applyNumberFormat="1" applyFont="1" applyFill="1" applyBorder="1" applyAlignment="1">
      <alignment horizontal="center" vertical="center"/>
    </xf>
    <xf numFmtId="0" fontId="54" fillId="43" borderId="75" xfId="0" applyFont="1" applyFill="1" applyBorder="1"/>
    <xf numFmtId="0" fontId="54" fillId="0" borderId="0" xfId="0" applyFont="1" applyAlignment="1">
      <alignment vertical="center"/>
    </xf>
    <xf numFmtId="0" fontId="54" fillId="43" borderId="75" xfId="0" applyFont="1" applyFill="1" applyBorder="1" applyAlignment="1">
      <alignment vertical="center" wrapText="1"/>
    </xf>
    <xf numFmtId="43" fontId="54" fillId="43" borderId="75" xfId="0" applyNumberFormat="1" applyFont="1" applyFill="1" applyBorder="1" applyAlignment="1">
      <alignment vertical="center" wrapText="1"/>
    </xf>
    <xf numFmtId="0" fontId="46" fillId="0" borderId="0" xfId="0" applyFont="1" applyFill="1" applyBorder="1" applyAlignment="1">
      <alignment vertical="center"/>
    </xf>
    <xf numFmtId="2" fontId="48" fillId="42" borderId="25" xfId="0" applyNumberFormat="1" applyFont="1" applyFill="1" applyBorder="1" applyAlignment="1">
      <alignment vertical="center"/>
    </xf>
    <xf numFmtId="43" fontId="46" fillId="41" borderId="17" xfId="291" applyNumberFormat="1" applyFont="1" applyFill="1" applyBorder="1" applyAlignment="1">
      <alignment horizontal="left" vertical="center"/>
    </xf>
    <xf numFmtId="0" fontId="48" fillId="42" borderId="18" xfId="0" applyFont="1" applyFill="1" applyBorder="1" applyAlignment="1">
      <alignment vertical="center"/>
    </xf>
    <xf numFmtId="0" fontId="46" fillId="9" borderId="0" xfId="0" applyFont="1" applyFill="1" applyBorder="1" applyAlignment="1">
      <alignment horizontal="left" vertical="center"/>
    </xf>
    <xf numFmtId="0" fontId="48" fillId="42" borderId="25" xfId="0" applyFont="1" applyFill="1" applyBorder="1" applyAlignment="1">
      <alignment vertical="center"/>
    </xf>
    <xf numFmtId="2" fontId="48" fillId="42" borderId="0" xfId="0" applyNumberFormat="1" applyFont="1" applyFill="1" applyBorder="1" applyAlignment="1">
      <alignment vertical="center"/>
    </xf>
    <xf numFmtId="0" fontId="48" fillId="0" borderId="0" xfId="0" applyFont="1" applyFill="1" applyBorder="1" applyAlignment="1">
      <alignment horizontal="center" vertical="center"/>
    </xf>
    <xf numFmtId="0" fontId="48" fillId="42" borderId="75" xfId="0" applyFont="1" applyFill="1" applyBorder="1" applyAlignment="1">
      <alignment vertical="center"/>
    </xf>
    <xf numFmtId="9" fontId="46" fillId="60" borderId="75" xfId="294" applyFont="1" applyFill="1" applyBorder="1" applyAlignment="1">
      <alignment horizontal="right"/>
    </xf>
    <xf numFmtId="167" fontId="46" fillId="0" borderId="0" xfId="291" applyNumberFormat="1" applyFont="1" applyFill="1" applyBorder="1" applyAlignment="1">
      <alignment horizontal="center" vertical="center"/>
    </xf>
    <xf numFmtId="0" fontId="46" fillId="60" borderId="75" xfId="294" applyNumberFormat="1" applyFont="1" applyFill="1" applyBorder="1" applyAlignment="1">
      <alignment horizontal="right"/>
    </xf>
    <xf numFmtId="0" fontId="48" fillId="0" borderId="0" xfId="0" applyFont="1" applyFill="1" applyBorder="1" applyAlignment="1">
      <alignment vertical="center"/>
    </xf>
    <xf numFmtId="0" fontId="54" fillId="43" borderId="75" xfId="0" applyFont="1" applyFill="1" applyBorder="1" applyAlignment="1">
      <alignment horizontal="left" vertical="center" wrapText="1"/>
    </xf>
    <xf numFmtId="0" fontId="46" fillId="58" borderId="75" xfId="0" applyFont="1" applyFill="1" applyBorder="1" applyAlignment="1">
      <alignment horizontal="center" vertical="center" wrapText="1"/>
    </xf>
    <xf numFmtId="0" fontId="89" fillId="0" borderId="75" xfId="0" applyFont="1" applyBorder="1" applyAlignment="1">
      <alignment horizontal="center" vertical="center" wrapText="1"/>
    </xf>
    <xf numFmtId="44" fontId="46" fillId="58" borderId="75" xfId="296" applyFont="1" applyFill="1" applyBorder="1"/>
    <xf numFmtId="167" fontId="46" fillId="0" borderId="75" xfId="291" applyNumberFormat="1" applyFont="1" applyFill="1" applyBorder="1" applyAlignment="1">
      <alignment horizontal="center" vertical="center"/>
    </xf>
    <xf numFmtId="2" fontId="48" fillId="42" borderId="75" xfId="0" applyNumberFormat="1" applyFont="1" applyFill="1" applyBorder="1" applyAlignment="1">
      <alignment vertical="center"/>
    </xf>
    <xf numFmtId="167" fontId="46" fillId="59" borderId="75" xfId="295" applyNumberFormat="1" applyFont="1" applyFill="1" applyBorder="1"/>
    <xf numFmtId="167" fontId="46" fillId="59" borderId="75" xfId="0" applyNumberFormat="1" applyFont="1" applyFill="1" applyBorder="1"/>
    <xf numFmtId="0" fontId="54" fillId="43" borderId="75" xfId="0" applyFont="1" applyFill="1" applyBorder="1" applyAlignment="1">
      <alignment vertical="center"/>
    </xf>
    <xf numFmtId="1" fontId="54" fillId="43" borderId="75" xfId="0" applyNumberFormat="1" applyFont="1" applyFill="1" applyBorder="1" applyAlignment="1">
      <alignment vertical="center"/>
    </xf>
    <xf numFmtId="3" fontId="46" fillId="59" borderId="75" xfId="0" applyNumberFormat="1" applyFont="1" applyFill="1" applyBorder="1"/>
    <xf numFmtId="43" fontId="46" fillId="59" borderId="75" xfId="0" applyNumberFormat="1" applyFont="1" applyFill="1" applyBorder="1"/>
    <xf numFmtId="0" fontId="46" fillId="59" borderId="75" xfId="0" applyFont="1" applyFill="1" applyBorder="1"/>
    <xf numFmtId="9" fontId="89" fillId="0" borderId="0" xfId="294" applyFont="1" applyFill="1" applyBorder="1"/>
    <xf numFmtId="0" fontId="29" fillId="42" borderId="75" xfId="0" applyFont="1" applyFill="1" applyBorder="1"/>
    <xf numFmtId="9" fontId="54" fillId="43" borderId="87" xfId="294" applyFont="1" applyFill="1" applyBorder="1" applyAlignment="1">
      <alignment vertical="center" wrapText="1"/>
    </xf>
    <xf numFmtId="9" fontId="78" fillId="0" borderId="0" xfId="294" applyFont="1" applyFill="1" applyBorder="1"/>
    <xf numFmtId="0" fontId="11" fillId="0" borderId="75" xfId="0" applyFont="1" applyFill="1" applyBorder="1" applyAlignment="1">
      <alignment horizontal="left" vertical="center"/>
    </xf>
    <xf numFmtId="0" fontId="51" fillId="44" borderId="0" xfId="0" applyFont="1" applyFill="1" applyBorder="1" applyAlignment="1">
      <alignment horizontal="center" vertical="center" wrapText="1"/>
    </xf>
    <xf numFmtId="0" fontId="51" fillId="44" borderId="0" xfId="0" applyFont="1" applyFill="1" applyBorder="1" applyAlignment="1">
      <alignment horizontal="center" vertical="center"/>
    </xf>
    <xf numFmtId="0" fontId="47" fillId="41" borderId="0" xfId="0" applyFont="1" applyFill="1" applyAlignment="1">
      <alignment horizontal="left" vertical="center" wrapText="1"/>
    </xf>
    <xf numFmtId="0" fontId="67" fillId="42" borderId="24" xfId="0" applyFont="1" applyFill="1" applyBorder="1" applyAlignment="1">
      <alignment horizontal="left" vertical="center"/>
    </xf>
    <xf numFmtId="0" fontId="68" fillId="52" borderId="24" xfId="0" applyFont="1" applyFill="1" applyBorder="1" applyAlignment="1">
      <alignment horizontal="left" vertical="center"/>
    </xf>
    <xf numFmtId="0" fontId="63" fillId="45" borderId="24" xfId="0" applyFont="1" applyFill="1" applyBorder="1" applyAlignment="1">
      <alignment horizontal="left" vertical="center"/>
    </xf>
    <xf numFmtId="0" fontId="63" fillId="45" borderId="22" xfId="0" applyFont="1" applyFill="1" applyBorder="1" applyAlignment="1">
      <alignment horizontal="left" vertical="center"/>
    </xf>
    <xf numFmtId="0" fontId="11" fillId="51" borderId="24" xfId="0" applyFont="1" applyFill="1" applyBorder="1" applyAlignment="1">
      <alignment horizontal="left" vertical="center"/>
    </xf>
    <xf numFmtId="0" fontId="0" fillId="51" borderId="24" xfId="0" applyFill="1" applyBorder="1" applyAlignment="1">
      <alignment horizontal="left" vertical="center"/>
    </xf>
    <xf numFmtId="0" fontId="11" fillId="41" borderId="37" xfId="0" applyFont="1" applyFill="1" applyBorder="1" applyAlignment="1">
      <alignment horizontal="left" vertical="center"/>
    </xf>
    <xf numFmtId="0" fontId="11" fillId="45" borderId="24" xfId="0" applyFont="1" applyFill="1" applyBorder="1" applyAlignment="1">
      <alignment horizontal="left" vertical="center"/>
    </xf>
    <xf numFmtId="0" fontId="0" fillId="45" borderId="24" xfId="0" applyFill="1" applyBorder="1" applyAlignment="1">
      <alignment horizontal="left" vertical="center"/>
    </xf>
    <xf numFmtId="0" fontId="54" fillId="43" borderId="26" xfId="0" applyFont="1" applyFill="1" applyBorder="1" applyAlignment="1">
      <alignment horizontal="left" vertical="center"/>
    </xf>
    <xf numFmtId="0" fontId="11" fillId="41" borderId="17" xfId="0" applyFont="1" applyFill="1" applyBorder="1" applyAlignment="1">
      <alignment horizontal="center"/>
    </xf>
    <xf numFmtId="0" fontId="54" fillId="43" borderId="0" xfId="0" applyFont="1" applyFill="1" applyBorder="1" applyAlignment="1">
      <alignment horizontal="left" vertical="center"/>
    </xf>
    <xf numFmtId="0" fontId="54" fillId="43" borderId="26" xfId="0" applyFont="1" applyFill="1" applyBorder="1" applyAlignment="1">
      <alignment horizontal="left"/>
    </xf>
    <xf numFmtId="0" fontId="0" fillId="41" borderId="17" xfId="0" applyFill="1" applyBorder="1" applyAlignment="1">
      <alignment horizontal="center"/>
    </xf>
    <xf numFmtId="2" fontId="29" fillId="42" borderId="17" xfId="0" applyNumberFormat="1" applyFont="1" applyFill="1" applyBorder="1" applyAlignment="1">
      <alignment horizontal="center" vertical="center" wrapText="1"/>
    </xf>
    <xf numFmtId="0" fontId="11" fillId="41" borderId="23" xfId="0" applyFont="1" applyFill="1" applyBorder="1" applyAlignment="1">
      <alignment horizontal="center"/>
    </xf>
    <xf numFmtId="0" fontId="0" fillId="41" borderId="23" xfId="0" applyFill="1" applyBorder="1" applyAlignment="1">
      <alignment horizontal="center"/>
    </xf>
    <xf numFmtId="0" fontId="11" fillId="42" borderId="17" xfId="0" applyFont="1" applyFill="1" applyBorder="1" applyAlignment="1">
      <alignment horizontal="center" vertical="center" wrapText="1"/>
    </xf>
    <xf numFmtId="0" fontId="11" fillId="42" borderId="24" xfId="0" applyFont="1" applyFill="1" applyBorder="1" applyAlignment="1">
      <alignment horizontal="left" vertical="center"/>
    </xf>
    <xf numFmtId="0" fontId="11" fillId="42" borderId="22" xfId="0" applyFont="1" applyFill="1" applyBorder="1" applyAlignment="1">
      <alignment horizontal="left" vertical="center"/>
    </xf>
    <xf numFmtId="0" fontId="29" fillId="42" borderId="0" xfId="0" applyFont="1" applyFill="1" applyBorder="1" applyAlignment="1">
      <alignment horizontal="left" vertical="center" wrapText="1"/>
    </xf>
    <xf numFmtId="0" fontId="29" fillId="42" borderId="41" xfId="0" applyFont="1" applyFill="1" applyBorder="1" applyAlignment="1">
      <alignment horizontal="left" vertical="center" wrapText="1"/>
    </xf>
    <xf numFmtId="0" fontId="46" fillId="41" borderId="0" xfId="0" applyFont="1" applyFill="1" applyBorder="1" applyAlignment="1">
      <alignment horizontal="left" vertical="top" wrapText="1"/>
    </xf>
    <xf numFmtId="0" fontId="0" fillId="41" borderId="18" xfId="0" applyFill="1" applyBorder="1" applyAlignment="1">
      <alignment horizontal="center"/>
    </xf>
    <xf numFmtId="0" fontId="0" fillId="41" borderId="24" xfId="0" applyFill="1" applyBorder="1" applyAlignment="1">
      <alignment horizontal="center"/>
    </xf>
    <xf numFmtId="0" fontId="0" fillId="41" borderId="22" xfId="0" applyFill="1" applyBorder="1" applyAlignment="1">
      <alignment horizontal="center"/>
    </xf>
    <xf numFmtId="0" fontId="11" fillId="41" borderId="18" xfId="0" applyFont="1" applyFill="1" applyBorder="1" applyAlignment="1">
      <alignment horizontal="left" vertical="center"/>
    </xf>
    <xf numFmtId="0" fontId="11" fillId="41" borderId="24" xfId="0" applyFont="1" applyFill="1" applyBorder="1" applyAlignment="1">
      <alignment horizontal="left" vertical="center"/>
    </xf>
    <xf numFmtId="0" fontId="11" fillId="41" borderId="22" xfId="0" applyFont="1" applyFill="1" applyBorder="1" applyAlignment="1">
      <alignment horizontal="left" vertical="center"/>
    </xf>
    <xf numFmtId="0" fontId="29" fillId="42" borderId="24" xfId="0" applyFont="1" applyFill="1" applyBorder="1" applyAlignment="1">
      <alignment horizontal="left" vertical="center" wrapText="1"/>
    </xf>
    <xf numFmtId="0" fontId="0" fillId="41" borderId="36" xfId="0" applyFill="1" applyBorder="1" applyAlignment="1">
      <alignment horizontal="center" vertical="center"/>
    </xf>
    <xf numFmtId="0" fontId="0" fillId="41" borderId="37" xfId="0" applyFill="1" applyBorder="1" applyAlignment="1">
      <alignment horizontal="center" vertical="center"/>
    </xf>
    <xf numFmtId="0" fontId="0" fillId="41" borderId="38" xfId="0" applyFill="1" applyBorder="1" applyAlignment="1">
      <alignment horizontal="center" vertical="center"/>
    </xf>
    <xf numFmtId="0" fontId="0" fillId="41" borderId="25" xfId="0" applyFill="1" applyBorder="1" applyAlignment="1">
      <alignment horizontal="center" vertical="center"/>
    </xf>
    <xf numFmtId="0" fontId="0" fillId="41" borderId="26" xfId="0" applyFill="1" applyBorder="1" applyAlignment="1">
      <alignment horizontal="center" vertical="center"/>
    </xf>
    <xf numFmtId="0" fontId="0" fillId="41" borderId="19" xfId="0" applyFill="1" applyBorder="1" applyAlignment="1">
      <alignment horizontal="center" vertical="center"/>
    </xf>
    <xf numFmtId="0" fontId="11" fillId="41" borderId="18" xfId="0" applyFont="1" applyFill="1" applyBorder="1" applyAlignment="1">
      <alignment horizontal="center" vertical="center"/>
    </xf>
    <xf numFmtId="0" fontId="11" fillId="41" borderId="22" xfId="0" applyFont="1" applyFill="1" applyBorder="1" applyAlignment="1">
      <alignment horizontal="center" vertical="center"/>
    </xf>
    <xf numFmtId="0" fontId="11" fillId="42" borderId="36" xfId="0" applyFont="1" applyFill="1" applyBorder="1" applyAlignment="1">
      <alignment horizontal="center" vertical="center" wrapText="1"/>
    </xf>
    <xf numFmtId="0" fontId="11" fillId="42" borderId="38" xfId="0" applyFont="1" applyFill="1" applyBorder="1" applyAlignment="1">
      <alignment horizontal="center" vertical="center" wrapText="1"/>
    </xf>
    <xf numFmtId="0" fontId="11" fillId="42" borderId="25" xfId="0" applyFont="1" applyFill="1" applyBorder="1" applyAlignment="1">
      <alignment horizontal="center" vertical="center" wrapText="1"/>
    </xf>
    <xf numFmtId="0" fontId="11" fillId="42" borderId="19" xfId="0" applyFont="1" applyFill="1" applyBorder="1" applyAlignment="1">
      <alignment horizontal="center" vertical="center" wrapText="1"/>
    </xf>
    <xf numFmtId="0" fontId="54" fillId="43" borderId="0" xfId="0" applyFont="1" applyFill="1" applyAlignment="1">
      <alignment horizontal="left" vertical="center"/>
    </xf>
    <xf numFmtId="0" fontId="11" fillId="42" borderId="37" xfId="0" applyFont="1" applyFill="1" applyBorder="1" applyAlignment="1">
      <alignment horizontal="center" vertical="center" wrapText="1"/>
    </xf>
    <xf numFmtId="0" fontId="11" fillId="42" borderId="26" xfId="0" applyFont="1" applyFill="1" applyBorder="1" applyAlignment="1">
      <alignment horizontal="center" vertical="center" wrapText="1"/>
    </xf>
    <xf numFmtId="0" fontId="11" fillId="42" borderId="39" xfId="0" applyFont="1" applyFill="1" applyBorder="1" applyAlignment="1">
      <alignment horizontal="center" vertical="center" wrapText="1"/>
    </xf>
    <xf numFmtId="0" fontId="11" fillId="42" borderId="23" xfId="0" applyFont="1" applyFill="1" applyBorder="1" applyAlignment="1">
      <alignment horizontal="center" vertical="center" wrapText="1"/>
    </xf>
    <xf numFmtId="0" fontId="11" fillId="42" borderId="29" xfId="0" applyFont="1" applyFill="1" applyBorder="1" applyAlignment="1">
      <alignment horizontal="center" vertical="center" wrapText="1"/>
    </xf>
    <xf numFmtId="0" fontId="0" fillId="42" borderId="0" xfId="0" applyFill="1" applyAlignment="1">
      <alignment horizontal="center" vertical="center" wrapText="1"/>
    </xf>
    <xf numFmtId="0" fontId="0" fillId="42" borderId="25" xfId="0" applyFill="1" applyBorder="1" applyAlignment="1">
      <alignment horizontal="center" vertical="center" wrapText="1"/>
    </xf>
    <xf numFmtId="0" fontId="0" fillId="42" borderId="26" xfId="0" applyFill="1" applyBorder="1" applyAlignment="1">
      <alignment horizontal="center" vertical="center" wrapText="1"/>
    </xf>
    <xf numFmtId="0" fontId="11" fillId="41" borderId="17" xfId="0" applyFont="1" applyFill="1" applyBorder="1" applyAlignment="1">
      <alignment horizontal="left" vertical="center"/>
    </xf>
    <xf numFmtId="0" fontId="29" fillId="42" borderId="22" xfId="0" applyFont="1" applyFill="1" applyBorder="1" applyAlignment="1">
      <alignment horizontal="left" vertical="center" wrapText="1"/>
    </xf>
    <xf numFmtId="0" fontId="29" fillId="42" borderId="26" xfId="0" applyFont="1" applyFill="1" applyBorder="1" applyAlignment="1">
      <alignment horizontal="left" vertical="center" wrapText="1"/>
    </xf>
    <xf numFmtId="0" fontId="11" fillId="41" borderId="18" xfId="0" applyFont="1" applyFill="1" applyBorder="1" applyAlignment="1">
      <alignment horizontal="center"/>
    </xf>
    <xf numFmtId="0" fontId="11" fillId="45" borderId="0" xfId="0" applyFont="1" applyFill="1" applyAlignment="1">
      <alignment horizontal="center" vertical="center"/>
    </xf>
    <xf numFmtId="0" fontId="0" fillId="45" borderId="0" xfId="0" applyFill="1" applyAlignment="1">
      <alignment horizontal="center" vertical="center"/>
    </xf>
    <xf numFmtId="0" fontId="11" fillId="42" borderId="0" xfId="0" applyFont="1" applyFill="1" applyAlignment="1">
      <alignment horizontal="center" vertical="center"/>
    </xf>
    <xf numFmtId="0" fontId="0" fillId="42" borderId="0" xfId="0" applyFill="1" applyAlignment="1">
      <alignment horizontal="center" vertical="center"/>
    </xf>
    <xf numFmtId="43" fontId="0" fillId="60" borderId="82" xfId="295" applyFont="1" applyFill="1" applyBorder="1" applyAlignment="1">
      <alignment horizontal="center"/>
    </xf>
    <xf numFmtId="43" fontId="0" fillId="60" borderId="83" xfId="295" applyFont="1" applyFill="1" applyBorder="1" applyAlignment="1">
      <alignment horizontal="center"/>
    </xf>
    <xf numFmtId="43" fontId="0" fillId="60" borderId="84" xfId="295" applyFont="1" applyFill="1" applyBorder="1" applyAlignment="1">
      <alignment horizontal="center"/>
    </xf>
    <xf numFmtId="0" fontId="54" fillId="43" borderId="75" xfId="0" applyFont="1" applyFill="1" applyBorder="1" applyAlignment="1">
      <alignment horizontal="left" vertical="center" wrapText="1"/>
    </xf>
    <xf numFmtId="0" fontId="46" fillId="0" borderId="75" xfId="0" applyFont="1" applyBorder="1" applyAlignment="1">
      <alignment horizontal="right" vertical="center"/>
    </xf>
    <xf numFmtId="0" fontId="54" fillId="43" borderId="85" xfId="0" applyFont="1" applyFill="1" applyBorder="1" applyAlignment="1">
      <alignment horizontal="center" vertical="center" wrapText="1"/>
    </xf>
    <xf numFmtId="0" fontId="54" fillId="43" borderId="0" xfId="0" applyFont="1" applyFill="1" applyAlignment="1">
      <alignment horizontal="center" vertical="center" wrapText="1"/>
    </xf>
    <xf numFmtId="0" fontId="54" fillId="43" borderId="86" xfId="0" applyFont="1" applyFill="1" applyBorder="1" applyAlignment="1">
      <alignment horizontal="center" vertical="center" wrapText="1"/>
    </xf>
    <xf numFmtId="0" fontId="46" fillId="0" borderId="75" xfId="0" applyFont="1" applyFill="1" applyBorder="1" applyAlignment="1">
      <alignment horizontal="right" vertical="center"/>
    </xf>
    <xf numFmtId="167" fontId="46" fillId="0" borderId="75" xfId="291" applyNumberFormat="1" applyFont="1" applyFill="1" applyBorder="1" applyAlignment="1">
      <alignment horizontal="right" vertical="center"/>
    </xf>
    <xf numFmtId="0" fontId="46" fillId="41" borderId="24" xfId="0" applyFont="1" applyFill="1" applyBorder="1" applyAlignment="1">
      <alignment horizontal="left" vertical="center"/>
    </xf>
    <xf numFmtId="0" fontId="46" fillId="41" borderId="22" xfId="0" applyFont="1" applyFill="1" applyBorder="1" applyAlignment="1">
      <alignment horizontal="left" vertical="center"/>
    </xf>
    <xf numFmtId="0" fontId="46" fillId="41" borderId="26" xfId="0" applyFont="1" applyFill="1" applyBorder="1" applyAlignment="1">
      <alignment horizontal="left" vertical="center"/>
    </xf>
    <xf numFmtId="0" fontId="46" fillId="41" borderId="19" xfId="0" applyFont="1" applyFill="1" applyBorder="1" applyAlignment="1">
      <alignment horizontal="left" vertical="center"/>
    </xf>
    <xf numFmtId="0" fontId="46" fillId="42" borderId="24" xfId="0" applyFont="1" applyFill="1" applyBorder="1" applyAlignment="1">
      <alignment horizontal="left" vertical="center"/>
    </xf>
    <xf numFmtId="0" fontId="46" fillId="42" borderId="22" xfId="0" applyFont="1" applyFill="1" applyBorder="1" applyAlignment="1">
      <alignment horizontal="left" vertical="center"/>
    </xf>
    <xf numFmtId="0" fontId="48" fillId="0" borderId="0" xfId="0" applyFont="1" applyFill="1" applyBorder="1" applyAlignment="1">
      <alignment horizontal="center" vertical="center"/>
    </xf>
    <xf numFmtId="0" fontId="54" fillId="0" borderId="0" xfId="0" applyFont="1" applyFill="1" applyBorder="1" applyAlignment="1">
      <alignment horizontal="left" vertical="center"/>
    </xf>
    <xf numFmtId="167" fontId="46" fillId="0" borderId="82" xfId="291" applyNumberFormat="1" applyFont="1" applyFill="1" applyBorder="1" applyAlignment="1">
      <alignment horizontal="right" vertical="center"/>
    </xf>
    <xf numFmtId="167" fontId="46" fillId="0" borderId="83" xfId="291" applyNumberFormat="1" applyFont="1" applyFill="1" applyBorder="1" applyAlignment="1">
      <alignment horizontal="right" vertical="center"/>
    </xf>
    <xf numFmtId="167" fontId="46" fillId="0" borderId="84" xfId="291" applyNumberFormat="1" applyFont="1" applyFill="1" applyBorder="1" applyAlignment="1">
      <alignment horizontal="right" vertical="center"/>
    </xf>
    <xf numFmtId="167" fontId="46" fillId="0" borderId="75" xfId="291" applyNumberFormat="1" applyFont="1" applyFill="1" applyBorder="1" applyAlignment="1">
      <alignment horizontal="center" vertical="center"/>
    </xf>
    <xf numFmtId="0" fontId="54" fillId="43" borderId="75" xfId="0" applyFont="1" applyFill="1" applyBorder="1" applyAlignment="1">
      <alignment horizontal="center" vertical="center" wrapText="1"/>
    </xf>
    <xf numFmtId="167" fontId="46" fillId="0" borderId="0" xfId="291" applyNumberFormat="1" applyFont="1" applyFill="1" applyBorder="1" applyAlignment="1">
      <alignment horizontal="center" vertical="center"/>
    </xf>
    <xf numFmtId="0" fontId="46" fillId="0" borderId="82" xfId="0" applyFont="1" applyBorder="1" applyAlignment="1">
      <alignment horizontal="right"/>
    </xf>
    <xf numFmtId="0" fontId="46" fillId="0" borderId="83" xfId="0" applyFont="1" applyBorder="1" applyAlignment="1">
      <alignment horizontal="right"/>
    </xf>
    <xf numFmtId="0" fontId="46" fillId="0" borderId="84" xfId="0" applyFont="1" applyBorder="1" applyAlignment="1">
      <alignment horizontal="right"/>
    </xf>
    <xf numFmtId="0" fontId="46" fillId="0" borderId="82" xfId="0" applyFont="1" applyBorder="1" applyAlignment="1">
      <alignment horizontal="right" vertical="center"/>
    </xf>
    <xf numFmtId="0" fontId="46" fillId="0" borderId="83" xfId="0" applyFont="1" applyBorder="1" applyAlignment="1">
      <alignment horizontal="right" vertical="center"/>
    </xf>
    <xf numFmtId="0" fontId="46" fillId="0" borderId="84" xfId="0" applyFont="1" applyBorder="1" applyAlignment="1">
      <alignment horizontal="right" vertical="center"/>
    </xf>
    <xf numFmtId="0" fontId="46" fillId="0" borderId="0" xfId="0" applyFont="1" applyFill="1" applyBorder="1" applyAlignment="1">
      <alignment horizontal="left" vertical="center"/>
    </xf>
    <xf numFmtId="0" fontId="46" fillId="0" borderId="75" xfId="0" applyFont="1" applyBorder="1" applyAlignment="1">
      <alignment horizontal="right" vertical="center" wrapText="1"/>
    </xf>
    <xf numFmtId="0" fontId="54" fillId="43" borderId="75" xfId="0" applyFont="1" applyFill="1" applyBorder="1" applyAlignment="1">
      <alignment horizontal="left" vertical="center"/>
    </xf>
    <xf numFmtId="0" fontId="51" fillId="44" borderId="0" xfId="23" applyFont="1" applyFill="1" applyAlignment="1">
      <alignment horizontal="center" vertical="center" wrapText="1"/>
    </xf>
    <xf numFmtId="0" fontId="50" fillId="44" borderId="0" xfId="23" applyFont="1" applyFill="1" applyAlignment="1">
      <alignment horizontal="center" vertical="center"/>
    </xf>
    <xf numFmtId="0" fontId="54" fillId="43" borderId="0" xfId="23" applyFont="1" applyFill="1" applyAlignment="1">
      <alignment horizontal="left" vertical="center"/>
    </xf>
    <xf numFmtId="14" fontId="11" fillId="46" borderId="18" xfId="23" applyNumberFormat="1" applyFill="1" applyBorder="1" applyAlignment="1">
      <alignment horizontal="center" vertical="center"/>
    </xf>
    <xf numFmtId="0" fontId="11" fillId="46" borderId="24" xfId="23" applyFill="1" applyBorder="1" applyAlignment="1">
      <alignment horizontal="center" vertical="center"/>
    </xf>
    <xf numFmtId="0" fontId="11" fillId="46" borderId="22" xfId="23" applyFill="1" applyBorder="1" applyAlignment="1">
      <alignment horizontal="center" vertical="center"/>
    </xf>
    <xf numFmtId="14" fontId="11" fillId="41" borderId="18" xfId="23" applyNumberFormat="1" applyFill="1" applyBorder="1" applyAlignment="1">
      <alignment horizontal="center" vertical="center"/>
    </xf>
    <xf numFmtId="0" fontId="11" fillId="41" borderId="22" xfId="23" applyFill="1" applyBorder="1" applyAlignment="1">
      <alignment horizontal="center" vertical="center"/>
    </xf>
    <xf numFmtId="0" fontId="49" fillId="42" borderId="36" xfId="23" applyFont="1" applyFill="1" applyBorder="1" applyAlignment="1">
      <alignment horizontal="right" vertical="center"/>
    </xf>
    <xf numFmtId="0" fontId="49" fillId="42" borderId="25" xfId="23" applyFont="1" applyFill="1" applyBorder="1" applyAlignment="1">
      <alignment horizontal="right" vertical="center"/>
    </xf>
    <xf numFmtId="0" fontId="47" fillId="42" borderId="37" xfId="23" applyFont="1" applyFill="1" applyBorder="1" applyAlignment="1">
      <alignment horizontal="left" vertical="center"/>
    </xf>
    <xf numFmtId="0" fontId="47" fillId="42" borderId="38" xfId="23" applyFont="1" applyFill="1" applyBorder="1" applyAlignment="1">
      <alignment horizontal="left" vertical="center"/>
    </xf>
    <xf numFmtId="0" fontId="47" fillId="42" borderId="26" xfId="23" applyFont="1" applyFill="1" applyBorder="1" applyAlignment="1">
      <alignment horizontal="left" vertical="center"/>
    </xf>
    <xf numFmtId="0" fontId="47" fillId="42" borderId="19" xfId="23" applyFont="1" applyFill="1" applyBorder="1" applyAlignment="1">
      <alignment horizontal="left" vertical="center"/>
    </xf>
    <xf numFmtId="0" fontId="11" fillId="46" borderId="37" xfId="23" applyFill="1" applyBorder="1" applyAlignment="1">
      <alignment horizontal="center" vertical="center"/>
    </xf>
    <xf numFmtId="0" fontId="11" fillId="46" borderId="38" xfId="23" applyFill="1" applyBorder="1" applyAlignment="1">
      <alignment horizontal="center" vertical="center"/>
    </xf>
    <xf numFmtId="0" fontId="11" fillId="46" borderId="26" xfId="23" applyFill="1" applyBorder="1" applyAlignment="1">
      <alignment horizontal="center" vertical="center"/>
    </xf>
    <xf numFmtId="0" fontId="11" fillId="46" borderId="19" xfId="23" applyFill="1" applyBorder="1" applyAlignment="1">
      <alignment horizontal="center" vertical="center"/>
    </xf>
    <xf numFmtId="0" fontId="46" fillId="41" borderId="0" xfId="23" applyFont="1" applyFill="1" applyAlignment="1">
      <alignment horizontal="left" vertical="top" wrapText="1"/>
    </xf>
    <xf numFmtId="0" fontId="48" fillId="54" borderId="0" xfId="23" applyFont="1" applyFill="1" applyAlignment="1">
      <alignment horizontal="left" vertical="center" wrapText="1"/>
    </xf>
    <xf numFmtId="0" fontId="46" fillId="54" borderId="0" xfId="23" applyFont="1" applyFill="1" applyAlignment="1">
      <alignment horizontal="left" vertical="center" wrapText="1"/>
    </xf>
    <xf numFmtId="0" fontId="47" fillId="42" borderId="71" xfId="23" applyFont="1" applyFill="1" applyBorder="1" applyAlignment="1">
      <alignment horizontal="left" vertical="center"/>
    </xf>
    <xf numFmtId="0" fontId="47" fillId="42" borderId="31" xfId="23" applyFont="1" applyFill="1" applyBorder="1" applyAlignment="1">
      <alignment horizontal="left" vertical="center"/>
    </xf>
    <xf numFmtId="0" fontId="11" fillId="46" borderId="18" xfId="23" applyFill="1" applyBorder="1" applyAlignment="1">
      <alignment horizontal="center" vertical="center"/>
    </xf>
    <xf numFmtId="0" fontId="47" fillId="42" borderId="0" xfId="23" applyFont="1" applyFill="1" applyAlignment="1">
      <alignment horizontal="left" vertical="center"/>
    </xf>
    <xf numFmtId="0" fontId="11" fillId="55" borderId="18" xfId="23" applyFill="1" applyBorder="1" applyAlignment="1">
      <alignment horizontal="center" vertical="center"/>
    </xf>
    <xf numFmtId="0" fontId="11" fillId="55" borderId="24" xfId="23" applyFill="1" applyBorder="1" applyAlignment="1">
      <alignment horizontal="center" vertical="center"/>
    </xf>
    <xf numFmtId="0" fontId="11" fillId="55" borderId="22" xfId="23" applyFill="1" applyBorder="1" applyAlignment="1">
      <alignment horizontal="center" vertical="center"/>
    </xf>
    <xf numFmtId="0" fontId="47" fillId="42" borderId="33" xfId="23" applyFont="1" applyFill="1" applyBorder="1" applyAlignment="1">
      <alignment horizontal="left" vertical="center"/>
    </xf>
    <xf numFmtId="0" fontId="47" fillId="42" borderId="20" xfId="23" applyFont="1" applyFill="1" applyBorder="1" applyAlignment="1">
      <alignment horizontal="left" vertical="center"/>
    </xf>
    <xf numFmtId="0" fontId="11" fillId="41" borderId="18" xfId="23" applyFill="1" applyBorder="1" applyAlignment="1">
      <alignment horizontal="center" vertical="center"/>
    </xf>
    <xf numFmtId="0" fontId="11" fillId="41" borderId="24" xfId="23" applyFill="1" applyBorder="1" applyAlignment="1">
      <alignment horizontal="center" vertical="center"/>
    </xf>
    <xf numFmtId="0" fontId="47" fillId="42" borderId="35" xfId="23" applyFont="1" applyFill="1" applyBorder="1" applyAlignment="1">
      <alignment horizontal="left" vertical="center"/>
    </xf>
    <xf numFmtId="0" fontId="47" fillId="42" borderId="40" xfId="23" applyFont="1" applyFill="1" applyBorder="1" applyAlignment="1">
      <alignment horizontal="left" vertical="center"/>
    </xf>
    <xf numFmtId="0" fontId="47" fillId="42" borderId="32" xfId="23" applyFont="1" applyFill="1" applyBorder="1" applyAlignment="1">
      <alignment horizontal="center" vertical="center"/>
    </xf>
    <xf numFmtId="0" fontId="47" fillId="42" borderId="20" xfId="23" applyFont="1" applyFill="1" applyBorder="1" applyAlignment="1">
      <alignment horizontal="center" vertical="center"/>
    </xf>
    <xf numFmtId="0" fontId="11" fillId="41" borderId="36" xfId="23" applyFill="1" applyBorder="1" applyAlignment="1">
      <alignment horizontal="left" vertical="center"/>
    </xf>
    <xf numFmtId="0" fontId="11" fillId="41" borderId="37" xfId="23" applyFill="1" applyBorder="1" applyAlignment="1">
      <alignment horizontal="left" vertical="center"/>
    </xf>
    <xf numFmtId="0" fontId="11" fillId="41" borderId="38" xfId="23" applyFill="1" applyBorder="1" applyAlignment="1">
      <alignment horizontal="left" vertical="center"/>
    </xf>
    <xf numFmtId="0" fontId="11" fillId="41" borderId="25" xfId="23" applyFill="1" applyBorder="1" applyAlignment="1">
      <alignment horizontal="left" vertical="center"/>
    </xf>
    <xf numFmtId="0" fontId="11" fillId="41" borderId="26" xfId="23" applyFill="1" applyBorder="1" applyAlignment="1">
      <alignment horizontal="left" vertical="center"/>
    </xf>
    <xf numFmtId="0" fontId="11" fillId="41" borderId="19" xfId="23" applyFill="1" applyBorder="1" applyAlignment="1">
      <alignment horizontal="left" vertical="center"/>
    </xf>
    <xf numFmtId="0" fontId="0" fillId="41" borderId="36" xfId="0" applyFill="1" applyBorder="1" applyAlignment="1">
      <alignment horizontal="left" vertical="top" wrapText="1"/>
    </xf>
    <xf numFmtId="0" fontId="0" fillId="41" borderId="37" xfId="0" applyFill="1" applyBorder="1" applyAlignment="1">
      <alignment horizontal="left" vertical="top" wrapText="1"/>
    </xf>
    <xf numFmtId="0" fontId="0" fillId="41" borderId="25" xfId="0" applyFill="1" applyBorder="1" applyAlignment="1">
      <alignment horizontal="left" vertical="top" wrapText="1"/>
    </xf>
    <xf numFmtId="0" fontId="0" fillId="41" borderId="26" xfId="0" applyFill="1" applyBorder="1" applyAlignment="1">
      <alignment horizontal="left" vertical="top" wrapText="1"/>
    </xf>
    <xf numFmtId="0" fontId="51" fillId="44" borderId="10" xfId="0" applyFont="1" applyFill="1" applyBorder="1" applyAlignment="1">
      <alignment horizontal="center" vertical="center" wrapText="1"/>
    </xf>
    <xf numFmtId="0" fontId="48" fillId="54" borderId="0" xfId="0" applyFont="1" applyFill="1" applyBorder="1" applyAlignment="1">
      <alignment horizontal="left" vertical="center" wrapText="1"/>
    </xf>
    <xf numFmtId="0" fontId="46" fillId="54" borderId="0" xfId="0" applyFont="1" applyFill="1" applyBorder="1" applyAlignment="1">
      <alignment horizontal="left" vertical="center" wrapText="1"/>
    </xf>
    <xf numFmtId="0" fontId="46" fillId="41" borderId="0" xfId="0" applyFont="1" applyFill="1" applyBorder="1" applyAlignment="1">
      <alignment horizontal="left" vertical="center" wrapText="1"/>
    </xf>
    <xf numFmtId="0" fontId="29" fillId="42" borderId="38" xfId="0" applyFont="1" applyFill="1" applyBorder="1" applyAlignment="1">
      <alignment horizontal="center" vertical="center"/>
    </xf>
    <xf numFmtId="0" fontId="29" fillId="42" borderId="19" xfId="0" applyFont="1" applyFill="1" applyBorder="1" applyAlignment="1">
      <alignment horizontal="center" vertical="center"/>
    </xf>
    <xf numFmtId="0" fontId="29" fillId="42" borderId="37" xfId="0" applyFont="1" applyFill="1" applyBorder="1" applyAlignment="1">
      <alignment horizontal="center" vertical="center"/>
    </xf>
    <xf numFmtId="0" fontId="29" fillId="42" borderId="26" xfId="0" applyFont="1" applyFill="1" applyBorder="1" applyAlignment="1">
      <alignment horizontal="center" vertical="center"/>
    </xf>
    <xf numFmtId="0" fontId="46" fillId="41" borderId="0" xfId="0" quotePrefix="1" applyFont="1" applyFill="1" applyBorder="1" applyAlignment="1">
      <alignment horizontal="left" vertical="center" wrapText="1"/>
    </xf>
    <xf numFmtId="0" fontId="62" fillId="0" borderId="0" xfId="0" applyFont="1" applyAlignment="1">
      <alignment horizontal="center" vertical="center" wrapText="1"/>
    </xf>
    <xf numFmtId="0" fontId="29" fillId="45" borderId="18" xfId="0" applyFont="1" applyFill="1" applyBorder="1" applyAlignment="1">
      <alignment horizontal="right" vertical="center"/>
    </xf>
    <xf numFmtId="0" fontId="29" fillId="45" borderId="24" xfId="0" applyFont="1" applyFill="1" applyBorder="1" applyAlignment="1">
      <alignment horizontal="right" vertical="center"/>
    </xf>
    <xf numFmtId="0" fontId="11" fillId="46" borderId="18" xfId="0" applyFont="1" applyFill="1" applyBorder="1" applyAlignment="1">
      <alignment horizontal="center" vertical="center"/>
    </xf>
    <xf numFmtId="0" fontId="11" fillId="46" borderId="22" xfId="0" applyFont="1" applyFill="1" applyBorder="1" applyAlignment="1">
      <alignment horizontal="center" vertical="center"/>
    </xf>
    <xf numFmtId="3" fontId="11" fillId="46" borderId="18" xfId="0" applyNumberFormat="1" applyFont="1" applyFill="1" applyBorder="1" applyAlignment="1">
      <alignment horizontal="center" vertical="center"/>
    </xf>
    <xf numFmtId="3" fontId="11" fillId="46" borderId="24" xfId="0" applyNumberFormat="1" applyFont="1" applyFill="1" applyBorder="1" applyAlignment="1">
      <alignment horizontal="center" vertical="center"/>
    </xf>
    <xf numFmtId="3" fontId="11" fillId="46" borderId="22" xfId="0" applyNumberFormat="1" applyFont="1" applyFill="1" applyBorder="1" applyAlignment="1">
      <alignment horizontal="center" vertical="center"/>
    </xf>
    <xf numFmtId="0" fontId="11" fillId="45" borderId="37" xfId="0" applyFont="1" applyFill="1" applyBorder="1" applyAlignment="1">
      <alignment horizontal="left" vertical="center"/>
    </xf>
    <xf numFmtId="0" fontId="29" fillId="45" borderId="37" xfId="0" applyFont="1" applyFill="1" applyBorder="1" applyAlignment="1">
      <alignment horizontal="left" vertical="center"/>
    </xf>
    <xf numFmtId="0" fontId="29" fillId="45" borderId="38" xfId="0" applyFont="1" applyFill="1" applyBorder="1" applyAlignment="1">
      <alignment horizontal="left" vertical="center"/>
    </xf>
    <xf numFmtId="0" fontId="29" fillId="45" borderId="37" xfId="0" applyFont="1" applyFill="1" applyBorder="1" applyAlignment="1">
      <alignment horizontal="right" vertical="center"/>
    </xf>
    <xf numFmtId="0" fontId="11" fillId="46" borderId="24" xfId="0" applyFont="1" applyFill="1" applyBorder="1" applyAlignment="1">
      <alignment horizontal="center" vertical="center"/>
    </xf>
    <xf numFmtId="0" fontId="11" fillId="42" borderId="24" xfId="0" applyFont="1" applyFill="1" applyBorder="1" applyAlignment="1">
      <alignment horizontal="left" vertical="center" wrapText="1"/>
    </xf>
    <xf numFmtId="0" fontId="11" fillId="42" borderId="22" xfId="0" applyFont="1" applyFill="1" applyBorder="1" applyAlignment="1">
      <alignment horizontal="left" vertical="center" wrapText="1"/>
    </xf>
    <xf numFmtId="0" fontId="11" fillId="41" borderId="17" xfId="0" applyFont="1" applyFill="1" applyBorder="1" applyAlignment="1">
      <alignment horizontal="center" vertical="center"/>
    </xf>
    <xf numFmtId="9" fontId="11" fillId="46" borderId="18" xfId="292" applyFont="1" applyFill="1" applyBorder="1" applyAlignment="1">
      <alignment horizontal="center" vertical="center"/>
    </xf>
    <xf numFmtId="9" fontId="11" fillId="46" borderId="24" xfId="292" applyFont="1" applyFill="1" applyBorder="1" applyAlignment="1">
      <alignment horizontal="center" vertical="center"/>
    </xf>
    <xf numFmtId="9" fontId="11" fillId="46" borderId="22" xfId="292" applyFont="1" applyFill="1" applyBorder="1" applyAlignment="1">
      <alignment horizontal="center" vertical="center"/>
    </xf>
    <xf numFmtId="0" fontId="11" fillId="42" borderId="26" xfId="0" applyFont="1" applyFill="1" applyBorder="1" applyAlignment="1">
      <alignment horizontal="left" vertical="center"/>
    </xf>
    <xf numFmtId="0" fontId="11" fillId="42" borderId="19" xfId="0" applyFont="1" applyFill="1" applyBorder="1" applyAlignment="1">
      <alignment horizontal="left" vertical="center"/>
    </xf>
    <xf numFmtId="0" fontId="11" fillId="45" borderId="22" xfId="0" applyFont="1" applyFill="1" applyBorder="1" applyAlignment="1">
      <alignment horizontal="left" vertical="center"/>
    </xf>
    <xf numFmtId="0" fontId="11" fillId="42" borderId="37" xfId="0" applyFont="1" applyFill="1" applyBorder="1" applyAlignment="1">
      <alignment horizontal="left" vertical="center" wrapText="1"/>
    </xf>
    <xf numFmtId="0" fontId="11" fillId="42" borderId="38" xfId="0" applyFont="1" applyFill="1" applyBorder="1" applyAlignment="1">
      <alignment horizontal="left" vertical="center" wrapText="1"/>
    </xf>
    <xf numFmtId="0" fontId="11" fillId="42" borderId="26" xfId="0" applyFont="1" applyFill="1" applyBorder="1" applyAlignment="1">
      <alignment horizontal="left" vertical="center" wrapText="1"/>
    </xf>
    <xf numFmtId="0" fontId="11" fillId="42" borderId="19" xfId="0" applyFont="1" applyFill="1" applyBorder="1" applyAlignment="1">
      <alignment horizontal="left" vertical="center" wrapText="1"/>
    </xf>
    <xf numFmtId="0" fontId="29" fillId="42" borderId="36" xfId="0" applyFont="1" applyFill="1" applyBorder="1" applyAlignment="1">
      <alignment horizontal="right" vertical="center"/>
    </xf>
    <xf numFmtId="0" fontId="29" fillId="42" borderId="25" xfId="0" applyFont="1" applyFill="1" applyBorder="1" applyAlignment="1">
      <alignment horizontal="right" vertical="center"/>
    </xf>
    <xf numFmtId="0" fontId="52" fillId="43" borderId="26" xfId="0" applyFont="1" applyFill="1" applyBorder="1" applyAlignment="1">
      <alignment horizontal="center" vertical="center"/>
    </xf>
    <xf numFmtId="1" fontId="29" fillId="42" borderId="38" xfId="0" applyNumberFormat="1" applyFont="1" applyFill="1" applyBorder="1" applyAlignment="1">
      <alignment horizontal="left" vertical="center"/>
    </xf>
    <xf numFmtId="1" fontId="29" fillId="42" borderId="19" xfId="0" applyNumberFormat="1" applyFont="1" applyFill="1" applyBorder="1" applyAlignment="1">
      <alignment horizontal="left" vertical="center"/>
    </xf>
    <xf numFmtId="0" fontId="56" fillId="43" borderId="0" xfId="0" applyFont="1" applyFill="1" applyAlignment="1">
      <alignment horizontal="center" vertical="center" wrapText="1"/>
    </xf>
    <xf numFmtId="0" fontId="56" fillId="43" borderId="26" xfId="0" applyFont="1" applyFill="1" applyBorder="1" applyAlignment="1">
      <alignment horizontal="center" vertical="center" wrapText="1"/>
    </xf>
    <xf numFmtId="2" fontId="29" fillId="42" borderId="36" xfId="0" applyNumberFormat="1" applyFont="1" applyFill="1" applyBorder="1" applyAlignment="1">
      <alignment horizontal="center" vertical="center" wrapText="1"/>
    </xf>
    <xf numFmtId="2" fontId="29" fillId="42" borderId="37" xfId="0" applyNumberFormat="1" applyFont="1" applyFill="1" applyBorder="1" applyAlignment="1">
      <alignment horizontal="center" vertical="center" wrapText="1"/>
    </xf>
    <xf numFmtId="0" fontId="49" fillId="42" borderId="36" xfId="0" applyFont="1" applyFill="1" applyBorder="1" applyAlignment="1">
      <alignment horizontal="center"/>
    </xf>
    <xf numFmtId="0" fontId="49" fillId="42" borderId="37" xfId="0" applyFont="1" applyFill="1" applyBorder="1" applyAlignment="1">
      <alignment horizontal="center"/>
    </xf>
    <xf numFmtId="0" fontId="49" fillId="45" borderId="37" xfId="0" applyFont="1" applyFill="1" applyBorder="1" applyAlignment="1">
      <alignment horizontal="center" wrapText="1"/>
    </xf>
    <xf numFmtId="0" fontId="49" fillId="45" borderId="38" xfId="0" applyFont="1" applyFill="1" applyBorder="1" applyAlignment="1">
      <alignment horizontal="center" wrapText="1"/>
    </xf>
    <xf numFmtId="0" fontId="49" fillId="45" borderId="39" xfId="0" applyFont="1" applyFill="1" applyBorder="1" applyAlignment="1">
      <alignment horizontal="center" wrapText="1"/>
    </xf>
    <xf numFmtId="0" fontId="11" fillId="41" borderId="36" xfId="0" applyFont="1" applyFill="1" applyBorder="1" applyAlignment="1">
      <alignment horizontal="left" vertical="top" wrapText="1"/>
    </xf>
    <xf numFmtId="0" fontId="0" fillId="41" borderId="38" xfId="0" applyFill="1" applyBorder="1" applyAlignment="1">
      <alignment horizontal="left" vertical="top" wrapText="1"/>
    </xf>
    <xf numFmtId="0" fontId="0" fillId="41" borderId="19" xfId="0" applyFill="1" applyBorder="1" applyAlignment="1">
      <alignment horizontal="left" vertical="top" wrapText="1"/>
    </xf>
    <xf numFmtId="3" fontId="11" fillId="41" borderId="18" xfId="0" applyNumberFormat="1" applyFont="1" applyFill="1" applyBorder="1" applyAlignment="1">
      <alignment horizontal="center" vertical="center"/>
    </xf>
    <xf numFmtId="3" fontId="11" fillId="41" borderId="24" xfId="0" applyNumberFormat="1" applyFont="1" applyFill="1" applyBorder="1" applyAlignment="1">
      <alignment horizontal="center" vertical="center"/>
    </xf>
    <xf numFmtId="3" fontId="11" fillId="41" borderId="22" xfId="0" applyNumberFormat="1" applyFont="1" applyFill="1" applyBorder="1" applyAlignment="1">
      <alignment horizontal="center" vertical="center"/>
    </xf>
    <xf numFmtId="2" fontId="29" fillId="42" borderId="38" xfId="0" applyNumberFormat="1" applyFont="1" applyFill="1" applyBorder="1" applyAlignment="1">
      <alignment horizontal="center" vertical="center" wrapText="1"/>
    </xf>
    <xf numFmtId="0" fontId="11" fillId="46" borderId="17" xfId="0" applyFont="1" applyFill="1" applyBorder="1" applyAlignment="1">
      <alignment horizontal="center" vertical="center"/>
    </xf>
    <xf numFmtId="0" fontId="11" fillId="42" borderId="17" xfId="0" applyFont="1" applyFill="1" applyBorder="1" applyAlignment="1">
      <alignment horizontal="center" vertical="center"/>
    </xf>
    <xf numFmtId="3" fontId="11" fillId="41" borderId="17" xfId="291" applyNumberFormat="1" applyFont="1" applyFill="1" applyBorder="1" applyAlignment="1">
      <alignment horizontal="center" vertical="center"/>
    </xf>
    <xf numFmtId="3" fontId="11" fillId="47" borderId="17" xfId="0" applyNumberFormat="1" applyFont="1" applyFill="1" applyBorder="1" applyAlignment="1">
      <alignment horizontal="center" vertical="center"/>
    </xf>
    <xf numFmtId="0" fontId="11" fillId="42" borderId="0" xfId="0" applyFont="1" applyFill="1" applyAlignment="1">
      <alignment horizontal="center" vertical="center" wrapText="1"/>
    </xf>
    <xf numFmtId="0" fontId="11" fillId="42" borderId="41" xfId="0" applyFont="1" applyFill="1" applyBorder="1" applyAlignment="1">
      <alignment horizontal="center" vertical="center" wrapText="1"/>
    </xf>
    <xf numFmtId="0" fontId="11" fillId="45" borderId="29" xfId="0" applyFont="1" applyFill="1" applyBorder="1" applyAlignment="1">
      <alignment horizontal="center" vertical="center" wrapText="1"/>
    </xf>
    <xf numFmtId="0" fontId="11" fillId="45" borderId="41" xfId="0" applyFont="1" applyFill="1" applyBorder="1" applyAlignment="1">
      <alignment horizontal="center" vertical="center" wrapText="1"/>
    </xf>
    <xf numFmtId="0" fontId="11" fillId="45" borderId="23" xfId="0" applyFont="1" applyFill="1" applyBorder="1" applyAlignment="1">
      <alignment horizontal="center" vertical="center" wrapText="1"/>
    </xf>
    <xf numFmtId="0" fontId="11" fillId="42" borderId="23" xfId="0" applyFont="1" applyFill="1" applyBorder="1" applyAlignment="1">
      <alignment horizontal="center" vertical="center"/>
    </xf>
    <xf numFmtId="3" fontId="11" fillId="41" borderId="23" xfId="291" applyNumberFormat="1" applyFont="1" applyFill="1" applyBorder="1" applyAlignment="1">
      <alignment horizontal="center" vertical="center"/>
    </xf>
    <xf numFmtId="3" fontId="11" fillId="47" borderId="23" xfId="0" applyNumberFormat="1" applyFont="1" applyFill="1" applyBorder="1" applyAlignment="1">
      <alignment horizontal="center" vertical="center"/>
    </xf>
    <xf numFmtId="0" fontId="60" fillId="43" borderId="0" xfId="0" applyFont="1" applyFill="1" applyBorder="1" applyAlignment="1">
      <alignment horizontal="left" vertical="center"/>
    </xf>
    <xf numFmtId="0" fontId="0" fillId="41" borderId="29" xfId="0" applyFill="1" applyBorder="1" applyAlignment="1">
      <alignment horizontal="left" vertical="top" wrapText="1"/>
    </xf>
    <xf numFmtId="0" fontId="0" fillId="41" borderId="0" xfId="0" applyFill="1" applyBorder="1" applyAlignment="1">
      <alignment horizontal="left" vertical="top" wrapText="1"/>
    </xf>
    <xf numFmtId="0" fontId="47" fillId="42" borderId="25" xfId="0" applyFont="1" applyFill="1" applyBorder="1" applyAlignment="1">
      <alignment horizontal="center" vertical="center" wrapText="1"/>
    </xf>
    <xf numFmtId="0" fontId="47" fillId="42" borderId="19" xfId="0" applyFont="1" applyFill="1" applyBorder="1" applyAlignment="1">
      <alignment horizontal="center" vertical="center" wrapText="1"/>
    </xf>
    <xf numFmtId="0" fontId="49" fillId="42" borderId="36" xfId="0" applyFont="1" applyFill="1" applyBorder="1" applyAlignment="1">
      <alignment horizontal="center" vertical="center" wrapText="1"/>
    </xf>
    <xf numFmtId="0" fontId="49" fillId="42" borderId="38" xfId="0" applyFont="1" applyFill="1" applyBorder="1" applyAlignment="1">
      <alignment horizontal="center" vertical="center" wrapText="1"/>
    </xf>
    <xf numFmtId="0" fontId="60" fillId="43" borderId="26" xfId="0" applyFont="1" applyFill="1" applyBorder="1" applyAlignment="1">
      <alignment horizontal="left" vertical="center"/>
    </xf>
    <xf numFmtId="0" fontId="11" fillId="45" borderId="24" xfId="0" applyFont="1" applyFill="1" applyBorder="1" applyAlignment="1">
      <alignment horizontal="left" vertical="center" wrapText="1"/>
    </xf>
    <xf numFmtId="0" fontId="11" fillId="45" borderId="22" xfId="0" applyFont="1" applyFill="1" applyBorder="1" applyAlignment="1">
      <alignment horizontal="left" vertical="center" wrapText="1"/>
    </xf>
    <xf numFmtId="0" fontId="11" fillId="42" borderId="0" xfId="0" applyFont="1" applyFill="1" applyBorder="1" applyAlignment="1">
      <alignment horizontal="left" vertical="center" wrapText="1"/>
    </xf>
    <xf numFmtId="0" fontId="11" fillId="42" borderId="41" xfId="0" applyFont="1" applyFill="1" applyBorder="1" applyAlignment="1">
      <alignment horizontal="left" vertical="center" wrapText="1"/>
    </xf>
    <xf numFmtId="0" fontId="11" fillId="47" borderId="17" xfId="0" applyFont="1" applyFill="1" applyBorder="1" applyAlignment="1">
      <alignment horizontal="center" vertical="center"/>
    </xf>
    <xf numFmtId="0" fontId="11" fillId="45" borderId="26" xfId="0" applyFont="1" applyFill="1" applyBorder="1" applyAlignment="1">
      <alignment horizontal="left" vertical="center"/>
    </xf>
    <xf numFmtId="0" fontId="11" fillId="45" borderId="19" xfId="0" applyFont="1" applyFill="1" applyBorder="1" applyAlignment="1">
      <alignment horizontal="left" vertical="center"/>
    </xf>
    <xf numFmtId="0" fontId="11" fillId="47" borderId="17" xfId="0" applyFont="1" applyFill="1" applyBorder="1" applyAlignment="1">
      <alignment horizontal="center" vertical="center" wrapText="1"/>
    </xf>
    <xf numFmtId="0" fontId="54" fillId="43" borderId="26" xfId="0" applyFont="1" applyFill="1" applyBorder="1" applyAlignment="1">
      <alignment horizontal="center" vertical="center"/>
    </xf>
    <xf numFmtId="0" fontId="11" fillId="42" borderId="33" xfId="0" applyFont="1" applyFill="1" applyBorder="1" applyAlignment="1">
      <alignment horizontal="left" vertical="center" wrapText="1"/>
    </xf>
    <xf numFmtId="0" fontId="11" fillId="42" borderId="33" xfId="0" applyFont="1" applyFill="1" applyBorder="1" applyAlignment="1">
      <alignment horizontal="left" vertical="center"/>
    </xf>
    <xf numFmtId="0" fontId="11" fillId="42" borderId="20" xfId="0" applyFont="1" applyFill="1" applyBorder="1" applyAlignment="1">
      <alignment horizontal="left" vertical="center"/>
    </xf>
    <xf numFmtId="0" fontId="29" fillId="42" borderId="24" xfId="0" applyFont="1" applyFill="1" applyBorder="1" applyAlignment="1">
      <alignment horizontal="left" vertical="center"/>
    </xf>
    <xf numFmtId="0" fontId="29" fillId="42" borderId="22" xfId="0" applyFont="1" applyFill="1" applyBorder="1" applyAlignment="1">
      <alignment horizontal="left" vertical="center"/>
    </xf>
    <xf numFmtId="0" fontId="54" fillId="43" borderId="0" xfId="0" applyFont="1" applyFill="1" applyBorder="1" applyAlignment="1">
      <alignment horizontal="left" vertical="center" wrapText="1"/>
    </xf>
    <xf numFmtId="0" fontId="11" fillId="42" borderId="18" xfId="0" applyFont="1" applyFill="1" applyBorder="1" applyAlignment="1">
      <alignment horizontal="left" vertical="center"/>
    </xf>
    <xf numFmtId="3" fontId="11" fillId="48" borderId="17" xfId="0" applyNumberFormat="1" applyFont="1" applyFill="1" applyBorder="1" applyAlignment="1">
      <alignment horizontal="center" vertical="center"/>
    </xf>
    <xf numFmtId="0" fontId="11" fillId="48" borderId="17" xfId="0" applyNumberFormat="1" applyFont="1" applyFill="1" applyBorder="1" applyAlignment="1">
      <alignment horizontal="center" vertical="center"/>
    </xf>
    <xf numFmtId="2" fontId="29" fillId="42" borderId="36" xfId="0" applyNumberFormat="1" applyFont="1" applyFill="1" applyBorder="1" applyAlignment="1">
      <alignment horizontal="center" vertical="center"/>
    </xf>
    <xf numFmtId="2" fontId="29" fillId="42" borderId="25" xfId="0" applyNumberFormat="1" applyFont="1" applyFill="1" applyBorder="1" applyAlignment="1">
      <alignment horizontal="center" vertical="center"/>
    </xf>
    <xf numFmtId="2" fontId="29" fillId="42" borderId="29" xfId="0" applyNumberFormat="1" applyFont="1" applyFill="1" applyBorder="1" applyAlignment="1">
      <alignment horizontal="center" vertical="center"/>
    </xf>
    <xf numFmtId="0" fontId="53" fillId="49" borderId="46" xfId="0" applyFont="1" applyFill="1" applyBorder="1" applyAlignment="1">
      <alignment horizontal="center" vertical="center" wrapText="1"/>
    </xf>
    <xf numFmtId="0" fontId="11" fillId="48" borderId="18" xfId="0" applyFont="1" applyFill="1" applyBorder="1" applyAlignment="1">
      <alignment horizontal="center" vertical="center"/>
    </xf>
    <xf numFmtId="0" fontId="11" fillId="48" borderId="24" xfId="0" applyFont="1" applyFill="1" applyBorder="1" applyAlignment="1">
      <alignment horizontal="center" vertical="center"/>
    </xf>
    <xf numFmtId="0" fontId="11" fillId="48" borderId="22" xfId="0" applyFont="1" applyFill="1" applyBorder="1" applyAlignment="1">
      <alignment horizontal="center" vertical="center"/>
    </xf>
    <xf numFmtId="0" fontId="11" fillId="48" borderId="25" xfId="0" applyFont="1" applyFill="1" applyBorder="1" applyAlignment="1">
      <alignment horizontal="center" vertical="center"/>
    </xf>
    <xf numFmtId="0" fontId="11" fillId="48" borderId="19" xfId="0" applyFont="1" applyFill="1" applyBorder="1" applyAlignment="1">
      <alignment horizontal="center" vertical="center"/>
    </xf>
    <xf numFmtId="0" fontId="11" fillId="48" borderId="17" xfId="0" applyFont="1" applyFill="1" applyBorder="1" applyAlignment="1">
      <alignment horizontal="center" vertical="center"/>
    </xf>
    <xf numFmtId="0" fontId="64" fillId="42" borderId="18" xfId="0" applyFont="1" applyFill="1" applyBorder="1" applyAlignment="1">
      <alignment horizontal="left" vertical="center"/>
    </xf>
    <xf numFmtId="0" fontId="64" fillId="42" borderId="24" xfId="0" applyFont="1" applyFill="1" applyBorder="1" applyAlignment="1">
      <alignment horizontal="left" vertical="center"/>
    </xf>
    <xf numFmtId="0" fontId="52" fillId="43" borderId="26" xfId="0" applyFont="1" applyFill="1" applyBorder="1" applyAlignment="1">
      <alignment horizontal="left" vertical="center"/>
    </xf>
    <xf numFmtId="0" fontId="53" fillId="49" borderId="52" xfId="0" applyFont="1" applyFill="1" applyBorder="1" applyAlignment="1">
      <alignment horizontal="center" vertical="center" wrapText="1"/>
    </xf>
    <xf numFmtId="0" fontId="53" fillId="49" borderId="49" xfId="0" applyFont="1" applyFill="1" applyBorder="1" applyAlignment="1">
      <alignment horizontal="center" vertical="center" wrapText="1"/>
    </xf>
    <xf numFmtId="0" fontId="53" fillId="49" borderId="54" xfId="0" applyFont="1" applyFill="1" applyBorder="1" applyAlignment="1">
      <alignment horizontal="center" vertical="center" wrapText="1"/>
    </xf>
    <xf numFmtId="0" fontId="53" fillId="49" borderId="55" xfId="0" applyFont="1" applyFill="1" applyBorder="1" applyAlignment="1">
      <alignment horizontal="center" vertical="center" wrapText="1"/>
    </xf>
    <xf numFmtId="2" fontId="53" fillId="49" borderId="51" xfId="0" applyNumberFormat="1" applyFont="1" applyFill="1" applyBorder="1" applyAlignment="1">
      <alignment horizontal="center"/>
    </xf>
    <xf numFmtId="2" fontId="53" fillId="49" borderId="48" xfId="0" applyNumberFormat="1" applyFont="1" applyFill="1" applyBorder="1" applyAlignment="1">
      <alignment horizontal="center"/>
    </xf>
    <xf numFmtId="0" fontId="53" fillId="49" borderId="0" xfId="0" applyFont="1" applyFill="1" applyBorder="1" applyAlignment="1">
      <alignment horizontal="center" vertical="center" wrapText="1"/>
    </xf>
    <xf numFmtId="0" fontId="53" fillId="49" borderId="26" xfId="0" applyFont="1" applyFill="1" applyBorder="1" applyAlignment="1">
      <alignment horizontal="center" vertical="center" wrapText="1"/>
    </xf>
    <xf numFmtId="2" fontId="53" fillId="49" borderId="47" xfId="0" applyNumberFormat="1" applyFont="1" applyFill="1" applyBorder="1" applyAlignment="1">
      <alignment horizontal="center"/>
    </xf>
    <xf numFmtId="0" fontId="11" fillId="42" borderId="24" xfId="0" applyFont="1" applyFill="1" applyBorder="1" applyAlignment="1">
      <alignment horizontal="left"/>
    </xf>
    <xf numFmtId="0" fontId="11" fillId="42" borderId="22" xfId="0" applyFont="1" applyFill="1" applyBorder="1" applyAlignment="1">
      <alignment horizontal="left"/>
    </xf>
    <xf numFmtId="2" fontId="53" fillId="49" borderId="51" xfId="0" applyNumberFormat="1" applyFont="1" applyFill="1" applyBorder="1" applyAlignment="1">
      <alignment horizontal="center" vertical="center"/>
    </xf>
    <xf numFmtId="2" fontId="53" fillId="49" borderId="48" xfId="0" applyNumberFormat="1" applyFont="1" applyFill="1" applyBorder="1" applyAlignment="1">
      <alignment horizontal="center" vertical="center"/>
    </xf>
    <xf numFmtId="0" fontId="54" fillId="43" borderId="50" xfId="0" applyFont="1" applyFill="1" applyBorder="1" applyAlignment="1">
      <alignment horizontal="left" vertical="center"/>
    </xf>
    <xf numFmtId="2" fontId="53" fillId="49" borderId="47" xfId="0" applyNumberFormat="1" applyFont="1" applyFill="1" applyBorder="1" applyAlignment="1">
      <alignment horizontal="center" vertical="center"/>
    </xf>
    <xf numFmtId="0" fontId="54" fillId="49" borderId="47" xfId="0" applyFont="1" applyFill="1" applyBorder="1" applyAlignment="1">
      <alignment horizontal="left" wrapText="1"/>
    </xf>
    <xf numFmtId="0" fontId="54" fillId="49" borderId="48" xfId="0" applyFont="1" applyFill="1" applyBorder="1" applyAlignment="1">
      <alignment horizontal="left" wrapText="1"/>
    </xf>
    <xf numFmtId="0" fontId="54" fillId="49" borderId="0" xfId="0" applyFont="1" applyFill="1" applyBorder="1" applyAlignment="1">
      <alignment horizontal="left" wrapText="1"/>
    </xf>
    <xf numFmtId="0" fontId="54" fillId="49" borderId="49" xfId="0" applyFont="1" applyFill="1" applyBorder="1" applyAlignment="1">
      <alignment horizontal="left" wrapText="1"/>
    </xf>
    <xf numFmtId="0" fontId="53" fillId="49" borderId="0" xfId="0" applyFont="1" applyFill="1" applyAlignment="1">
      <alignment horizontal="center" vertical="center" wrapText="1"/>
    </xf>
    <xf numFmtId="0" fontId="11" fillId="48" borderId="54" xfId="0" applyFont="1" applyFill="1" applyBorder="1" applyAlignment="1">
      <alignment horizontal="center" vertical="center"/>
    </xf>
    <xf numFmtId="0" fontId="11" fillId="48" borderId="69" xfId="0" applyFont="1" applyFill="1" applyBorder="1" applyAlignment="1">
      <alignment horizontal="center" vertical="center"/>
    </xf>
    <xf numFmtId="0" fontId="54" fillId="49" borderId="0" xfId="0" applyFont="1" applyFill="1" applyBorder="1" applyAlignment="1">
      <alignment horizontal="left" vertical="top" wrapText="1"/>
    </xf>
    <xf numFmtId="0" fontId="54" fillId="49" borderId="49" xfId="0" applyFont="1" applyFill="1" applyBorder="1" applyAlignment="1">
      <alignment horizontal="left" vertical="top" wrapText="1"/>
    </xf>
    <xf numFmtId="0" fontId="54" fillId="49" borderId="26" xfId="0" applyFont="1" applyFill="1" applyBorder="1" applyAlignment="1">
      <alignment horizontal="left" vertical="top" wrapText="1"/>
    </xf>
    <xf numFmtId="0" fontId="54" fillId="49" borderId="55" xfId="0" applyFont="1" applyFill="1" applyBorder="1" applyAlignment="1">
      <alignment horizontal="left" vertical="top" wrapText="1"/>
    </xf>
    <xf numFmtId="0" fontId="11" fillId="47" borderId="18" xfId="0" applyFont="1" applyFill="1" applyBorder="1" applyAlignment="1">
      <alignment horizontal="center" vertical="center"/>
    </xf>
    <xf numFmtId="0" fontId="11" fillId="47" borderId="24" xfId="0" applyFont="1" applyFill="1" applyBorder="1" applyAlignment="1">
      <alignment horizontal="center" vertical="center"/>
    </xf>
    <xf numFmtId="0" fontId="11" fillId="47" borderId="22" xfId="0" applyFont="1" applyFill="1" applyBorder="1" applyAlignment="1">
      <alignment horizontal="center" vertical="center"/>
    </xf>
    <xf numFmtId="3" fontId="11" fillId="48" borderId="18" xfId="0" applyNumberFormat="1" applyFont="1" applyFill="1" applyBorder="1" applyAlignment="1">
      <alignment horizontal="center" vertical="center"/>
    </xf>
    <xf numFmtId="3" fontId="11" fillId="48" borderId="24" xfId="0" applyNumberFormat="1" applyFont="1" applyFill="1" applyBorder="1" applyAlignment="1">
      <alignment horizontal="center" vertical="center"/>
    </xf>
    <xf numFmtId="3" fontId="11" fillId="48" borderId="22" xfId="0" applyNumberFormat="1" applyFont="1" applyFill="1" applyBorder="1" applyAlignment="1">
      <alignment horizontal="center" vertical="center"/>
    </xf>
    <xf numFmtId="0" fontId="11" fillId="45" borderId="26" xfId="0" applyFont="1" applyFill="1" applyBorder="1" applyAlignment="1">
      <alignment horizontal="left" vertical="center" wrapText="1"/>
    </xf>
    <xf numFmtId="0" fontId="11" fillId="45" borderId="19" xfId="0" applyFont="1" applyFill="1" applyBorder="1" applyAlignment="1">
      <alignment horizontal="left" vertical="center" wrapText="1"/>
    </xf>
    <xf numFmtId="0" fontId="0" fillId="41" borderId="17" xfId="0" applyFill="1" applyBorder="1" applyAlignment="1">
      <alignment horizontal="left" vertical="top" wrapText="1"/>
    </xf>
    <xf numFmtId="0" fontId="47" fillId="42" borderId="37" xfId="0" applyFont="1" applyFill="1" applyBorder="1" applyAlignment="1">
      <alignment horizontal="left" vertical="center" wrapText="1"/>
    </xf>
    <xf numFmtId="0" fontId="47" fillId="42" borderId="0" xfId="0" applyFont="1" applyFill="1" applyBorder="1" applyAlignment="1">
      <alignment horizontal="left" vertical="center" wrapText="1"/>
    </xf>
    <xf numFmtId="0" fontId="47" fillId="42" borderId="26" xfId="0" applyFont="1" applyFill="1" applyBorder="1" applyAlignment="1">
      <alignment horizontal="left" vertical="center" wrapText="1"/>
    </xf>
    <xf numFmtId="0" fontId="47" fillId="42" borderId="24" xfId="0" applyFont="1" applyFill="1" applyBorder="1" applyAlignment="1">
      <alignment horizontal="left" vertical="center" wrapText="1"/>
    </xf>
    <xf numFmtId="0" fontId="47" fillId="42" borderId="22" xfId="0" applyFont="1" applyFill="1" applyBorder="1" applyAlignment="1">
      <alignment horizontal="left" vertical="center" wrapText="1"/>
    </xf>
    <xf numFmtId="0" fontId="52" fillId="49" borderId="46" xfId="0" applyFont="1" applyFill="1" applyBorder="1" applyAlignment="1">
      <alignment horizontal="center" vertical="center" wrapText="1"/>
    </xf>
    <xf numFmtId="0" fontId="52" fillId="49" borderId="59" xfId="0" applyFont="1" applyFill="1" applyBorder="1" applyAlignment="1">
      <alignment horizontal="center" vertical="center" wrapText="1"/>
    </xf>
    <xf numFmtId="0" fontId="29" fillId="45" borderId="27" xfId="0" applyFont="1" applyFill="1" applyBorder="1" applyAlignment="1">
      <alignment horizontal="right" vertical="center" wrapText="1"/>
    </xf>
    <xf numFmtId="0" fontId="29" fillId="45" borderId="28" xfId="0" applyFont="1" applyFill="1" applyBorder="1" applyAlignment="1">
      <alignment horizontal="right" vertical="center" wrapText="1"/>
    </xf>
    <xf numFmtId="2" fontId="49" fillId="42" borderId="36" xfId="0" applyNumberFormat="1" applyFont="1" applyFill="1" applyBorder="1" applyAlignment="1">
      <alignment horizontal="center" vertical="center" wrapText="1"/>
    </xf>
    <xf numFmtId="2" fontId="49" fillId="42" borderId="37" xfId="0" applyNumberFormat="1" applyFont="1" applyFill="1" applyBorder="1" applyAlignment="1">
      <alignment horizontal="center" vertical="center" wrapText="1"/>
    </xf>
    <xf numFmtId="2" fontId="49" fillId="42" borderId="38" xfId="0" applyNumberFormat="1" applyFont="1" applyFill="1" applyBorder="1" applyAlignment="1">
      <alignment horizontal="center" vertical="center" wrapText="1"/>
    </xf>
    <xf numFmtId="2" fontId="49" fillId="42" borderId="25" xfId="0" applyNumberFormat="1" applyFont="1" applyFill="1" applyBorder="1" applyAlignment="1">
      <alignment horizontal="center" vertical="center" wrapText="1"/>
    </xf>
    <xf numFmtId="2" fontId="49" fillId="42" borderId="26" xfId="0" applyNumberFormat="1" applyFont="1" applyFill="1" applyBorder="1" applyAlignment="1">
      <alignment horizontal="center" vertical="center" wrapText="1"/>
    </xf>
    <xf numFmtId="2" fontId="49" fillId="42" borderId="19" xfId="0" applyNumberFormat="1" applyFont="1" applyFill="1" applyBorder="1" applyAlignment="1">
      <alignment horizontal="center" vertical="center" wrapText="1"/>
    </xf>
    <xf numFmtId="2" fontId="49" fillId="42" borderId="29" xfId="0" applyNumberFormat="1" applyFont="1" applyFill="1" applyBorder="1" applyAlignment="1">
      <alignment horizontal="center" vertical="center" wrapText="1"/>
    </xf>
    <xf numFmtId="2" fontId="49" fillId="42" borderId="0" xfId="0" applyNumberFormat="1" applyFont="1" applyFill="1" applyBorder="1" applyAlignment="1">
      <alignment horizontal="center" vertical="center" wrapText="1"/>
    </xf>
    <xf numFmtId="2" fontId="49" fillId="42" borderId="41" xfId="0" applyNumberFormat="1" applyFont="1" applyFill="1" applyBorder="1" applyAlignment="1">
      <alignment horizontal="center" vertical="center" wrapText="1"/>
    </xf>
    <xf numFmtId="0" fontId="29" fillId="45" borderId="18" xfId="0" applyFont="1" applyFill="1" applyBorder="1" applyAlignment="1">
      <alignment horizontal="right" vertical="center" wrapText="1"/>
    </xf>
    <xf numFmtId="0" fontId="29" fillId="45" borderId="24" xfId="0" applyFont="1" applyFill="1" applyBorder="1" applyAlignment="1">
      <alignment horizontal="right" vertical="center" wrapText="1"/>
    </xf>
    <xf numFmtId="0" fontId="54" fillId="49" borderId="47" xfId="0" applyFont="1" applyFill="1" applyBorder="1" applyAlignment="1">
      <alignment horizontal="left" vertical="center" wrapText="1"/>
    </xf>
    <xf numFmtId="0" fontId="54" fillId="49" borderId="48" xfId="0" applyFont="1" applyFill="1" applyBorder="1" applyAlignment="1">
      <alignment horizontal="left" vertical="center" wrapText="1"/>
    </xf>
    <xf numFmtId="0" fontId="54" fillId="49" borderId="0" xfId="0" applyFont="1" applyFill="1" applyBorder="1" applyAlignment="1">
      <alignment horizontal="left" vertical="center" wrapText="1"/>
    </xf>
    <xf numFmtId="0" fontId="54" fillId="49" borderId="49" xfId="0" applyFont="1" applyFill="1" applyBorder="1" applyAlignment="1">
      <alignment horizontal="left" vertical="center" wrapText="1"/>
    </xf>
    <xf numFmtId="0" fontId="54" fillId="49" borderId="26" xfId="0" applyFont="1" applyFill="1" applyBorder="1" applyAlignment="1">
      <alignment horizontal="left" vertical="center" wrapText="1"/>
    </xf>
    <xf numFmtId="0" fontId="54" fillId="49" borderId="55" xfId="0" applyFont="1" applyFill="1" applyBorder="1" applyAlignment="1">
      <alignment horizontal="left" vertical="center" wrapText="1"/>
    </xf>
    <xf numFmtId="37" fontId="11" fillId="46" borderId="18" xfId="291" applyNumberFormat="1" applyFont="1" applyFill="1" applyBorder="1" applyAlignment="1">
      <alignment horizontal="center" vertical="center"/>
    </xf>
    <xf numFmtId="37" fontId="11" fillId="46" borderId="24" xfId="291" applyNumberFormat="1" applyFont="1" applyFill="1" applyBorder="1" applyAlignment="1">
      <alignment horizontal="center" vertical="center"/>
    </xf>
    <xf numFmtId="37" fontId="11" fillId="46" borderId="22" xfId="291" applyNumberFormat="1" applyFont="1" applyFill="1" applyBorder="1" applyAlignment="1">
      <alignment horizontal="center" vertical="center"/>
    </xf>
    <xf numFmtId="0" fontId="11" fillId="48" borderId="26" xfId="0" applyFont="1" applyFill="1" applyBorder="1" applyAlignment="1">
      <alignment horizontal="center" vertical="center"/>
    </xf>
    <xf numFmtId="0" fontId="47" fillId="42" borderId="33" xfId="0" applyFont="1" applyFill="1" applyBorder="1" applyAlignment="1">
      <alignment horizontal="left" vertical="center"/>
    </xf>
    <xf numFmtId="0" fontId="47" fillId="42" borderId="20" xfId="0" applyFont="1" applyFill="1" applyBorder="1" applyAlignment="1">
      <alignment horizontal="left" vertical="center"/>
    </xf>
    <xf numFmtId="1" fontId="11" fillId="46" borderId="17" xfId="0" applyNumberFormat="1" applyFont="1" applyFill="1" applyBorder="1" applyAlignment="1">
      <alignment horizontal="center" vertical="center"/>
    </xf>
    <xf numFmtId="9" fontId="11" fillId="48" borderId="25" xfId="0" applyNumberFormat="1" applyFont="1" applyFill="1" applyBorder="1" applyAlignment="1">
      <alignment horizontal="center" vertical="center"/>
    </xf>
    <xf numFmtId="9" fontId="11" fillId="48" borderId="26" xfId="0" applyNumberFormat="1" applyFont="1" applyFill="1" applyBorder="1" applyAlignment="1">
      <alignment horizontal="center" vertical="center"/>
    </xf>
    <xf numFmtId="9" fontId="11" fillId="48" borderId="19" xfId="0" applyNumberFormat="1" applyFont="1" applyFill="1" applyBorder="1" applyAlignment="1">
      <alignment horizontal="center" vertical="center"/>
    </xf>
    <xf numFmtId="0" fontId="49" fillId="50" borderId="53" xfId="0" applyFont="1" applyFill="1" applyBorder="1" applyAlignment="1">
      <alignment horizontal="center" vertical="center" wrapText="1"/>
    </xf>
    <xf numFmtId="0" fontId="49" fillId="50" borderId="60" xfId="0" applyFont="1" applyFill="1" applyBorder="1" applyAlignment="1">
      <alignment horizontal="center" vertical="center" wrapText="1"/>
    </xf>
    <xf numFmtId="0" fontId="49" fillId="50" borderId="61" xfId="0" applyFont="1" applyFill="1" applyBorder="1" applyAlignment="1">
      <alignment horizontal="center" vertical="center" wrapText="1"/>
    </xf>
    <xf numFmtId="0" fontId="49" fillId="50" borderId="62" xfId="0" applyFont="1" applyFill="1" applyBorder="1" applyAlignment="1">
      <alignment horizontal="center" vertical="center" wrapText="1"/>
    </xf>
    <xf numFmtId="0" fontId="49" fillId="50" borderId="63" xfId="0" applyFont="1" applyFill="1" applyBorder="1" applyAlignment="1">
      <alignment horizontal="center" vertical="center" wrapText="1"/>
    </xf>
    <xf numFmtId="0" fontId="48" fillId="50" borderId="61" xfId="0" applyFont="1" applyFill="1" applyBorder="1" applyAlignment="1">
      <alignment horizontal="left" vertical="center" wrapText="1"/>
    </xf>
    <xf numFmtId="0" fontId="48" fillId="50" borderId="62" xfId="0" applyFont="1" applyFill="1" applyBorder="1" applyAlignment="1">
      <alignment horizontal="left" vertical="center" wrapText="1"/>
    </xf>
    <xf numFmtId="0" fontId="48" fillId="50" borderId="63" xfId="0" applyFont="1" applyFill="1" applyBorder="1" applyAlignment="1">
      <alignment horizontal="left" vertical="center" wrapText="1"/>
    </xf>
    <xf numFmtId="0" fontId="48" fillId="50" borderId="53" xfId="0" applyFont="1" applyFill="1" applyBorder="1" applyAlignment="1">
      <alignment horizontal="left" vertical="center" wrapText="1"/>
    </xf>
    <xf numFmtId="0" fontId="48" fillId="50" borderId="0" xfId="0" applyFont="1" applyFill="1" applyBorder="1" applyAlignment="1">
      <alignment horizontal="left" vertical="center" wrapText="1"/>
    </xf>
    <xf numFmtId="0" fontId="48" fillId="50" borderId="60" xfId="0" applyFont="1" applyFill="1" applyBorder="1" applyAlignment="1">
      <alignment horizontal="left" vertical="center" wrapText="1"/>
    </xf>
    <xf numFmtId="0" fontId="47" fillId="42" borderId="24" xfId="0" applyFont="1" applyFill="1" applyBorder="1" applyAlignment="1">
      <alignment horizontal="left" vertical="center"/>
    </xf>
    <xf numFmtId="0" fontId="47" fillId="42" borderId="22" xfId="0" applyFont="1" applyFill="1" applyBorder="1" applyAlignment="1">
      <alignment horizontal="left" vertical="center"/>
    </xf>
    <xf numFmtId="0" fontId="47" fillId="42" borderId="35" xfId="0" applyFont="1" applyFill="1" applyBorder="1" applyAlignment="1">
      <alignment horizontal="left" vertical="center"/>
    </xf>
    <xf numFmtId="0" fontId="47" fillId="42" borderId="40" xfId="0" applyFont="1" applyFill="1" applyBorder="1" applyAlignment="1">
      <alignment horizontal="left" vertical="center"/>
    </xf>
    <xf numFmtId="0" fontId="63" fillId="50" borderId="53" xfId="0" applyFont="1" applyFill="1" applyBorder="1" applyAlignment="1">
      <alignment horizontal="center" vertical="top" wrapText="1"/>
    </xf>
    <xf numFmtId="0" fontId="63" fillId="50" borderId="0" xfId="0" applyFont="1" applyFill="1" applyBorder="1" applyAlignment="1">
      <alignment horizontal="center" vertical="top" wrapText="1"/>
    </xf>
    <xf numFmtId="0" fontId="63" fillId="50" borderId="60" xfId="0" applyFont="1" applyFill="1" applyBorder="1" applyAlignment="1">
      <alignment horizontal="center" vertical="top" wrapText="1"/>
    </xf>
    <xf numFmtId="0" fontId="63" fillId="50" borderId="28" xfId="0" applyFont="1" applyFill="1" applyBorder="1" applyAlignment="1">
      <alignment horizontal="center" vertical="top" wrapText="1"/>
    </xf>
    <xf numFmtId="0" fontId="63" fillId="50" borderId="26" xfId="0" applyFont="1" applyFill="1" applyBorder="1" applyAlignment="1">
      <alignment horizontal="center" vertical="top" wrapText="1"/>
    </xf>
    <xf numFmtId="0" fontId="63" fillId="50" borderId="69" xfId="0" applyFont="1" applyFill="1" applyBorder="1" applyAlignment="1">
      <alignment horizontal="center" vertical="top" wrapText="1"/>
    </xf>
    <xf numFmtId="0" fontId="47" fillId="50" borderId="53" xfId="0" applyFont="1" applyFill="1" applyBorder="1" applyAlignment="1">
      <alignment horizontal="center" wrapText="1"/>
    </xf>
    <xf numFmtId="0" fontId="47" fillId="50" borderId="0" xfId="0" applyFont="1" applyFill="1" applyBorder="1" applyAlignment="1">
      <alignment horizontal="center" wrapText="1"/>
    </xf>
    <xf numFmtId="0" fontId="47" fillId="50" borderId="60" xfId="0" applyFont="1" applyFill="1" applyBorder="1" applyAlignment="1">
      <alignment horizontal="center" wrapText="1"/>
    </xf>
    <xf numFmtId="0" fontId="0" fillId="48" borderId="17" xfId="0" applyFill="1" applyBorder="1" applyAlignment="1">
      <alignment horizontal="center" vertical="center"/>
    </xf>
    <xf numFmtId="0" fontId="47" fillId="50" borderId="0" xfId="0" applyFont="1" applyFill="1" applyBorder="1" applyAlignment="1">
      <alignment horizontal="center" vertical="center" wrapText="1"/>
    </xf>
    <xf numFmtId="0" fontId="47" fillId="50" borderId="60" xfId="0" applyFont="1" applyFill="1" applyBorder="1" applyAlignment="1">
      <alignment horizontal="center" vertical="center" wrapText="1"/>
    </xf>
    <xf numFmtId="0" fontId="47" fillId="50" borderId="26" xfId="0" applyFont="1" applyFill="1" applyBorder="1" applyAlignment="1">
      <alignment horizontal="center" vertical="center" wrapText="1"/>
    </xf>
    <xf numFmtId="0" fontId="47" fillId="50" borderId="69" xfId="0" applyFont="1" applyFill="1" applyBorder="1" applyAlignment="1">
      <alignment horizontal="center" vertical="center" wrapText="1"/>
    </xf>
    <xf numFmtId="2" fontId="49" fillId="50" borderId="62" xfId="0" applyNumberFormat="1" applyFont="1" applyFill="1" applyBorder="1" applyAlignment="1">
      <alignment horizontal="center" vertical="center" wrapText="1"/>
    </xf>
    <xf numFmtId="2" fontId="49" fillId="50" borderId="63" xfId="0" applyNumberFormat="1" applyFont="1" applyFill="1" applyBorder="1" applyAlignment="1">
      <alignment horizontal="center" vertical="center" wrapText="1"/>
    </xf>
    <xf numFmtId="0" fontId="11" fillId="48" borderId="18" xfId="0" applyFont="1" applyFill="1" applyBorder="1" applyAlignment="1">
      <alignment horizontal="center" vertical="center" wrapText="1"/>
    </xf>
    <xf numFmtId="0" fontId="11" fillId="48" borderId="24" xfId="0" applyFont="1" applyFill="1" applyBorder="1" applyAlignment="1">
      <alignment horizontal="center" vertical="center" wrapText="1"/>
    </xf>
    <xf numFmtId="0" fontId="11" fillId="48" borderId="22" xfId="0" applyFont="1" applyFill="1" applyBorder="1" applyAlignment="1">
      <alignment horizontal="center" vertical="center" wrapText="1"/>
    </xf>
    <xf numFmtId="0" fontId="47" fillId="50" borderId="53" xfId="0" applyFont="1" applyFill="1" applyBorder="1" applyAlignment="1">
      <alignment horizontal="center" vertical="center" wrapText="1"/>
    </xf>
    <xf numFmtId="1" fontId="11" fillId="46" borderId="23" xfId="0" applyNumberFormat="1" applyFont="1" applyFill="1" applyBorder="1" applyAlignment="1">
      <alignment horizontal="center" vertical="center"/>
    </xf>
    <xf numFmtId="9" fontId="11" fillId="48" borderId="18" xfId="0" applyNumberFormat="1" applyFont="1" applyFill="1" applyBorder="1" applyAlignment="1">
      <alignment horizontal="center" vertical="center"/>
    </xf>
    <xf numFmtId="9" fontId="11" fillId="48" borderId="24" xfId="0" applyNumberFormat="1" applyFont="1" applyFill="1" applyBorder="1" applyAlignment="1">
      <alignment horizontal="center" vertical="center"/>
    </xf>
    <xf numFmtId="9" fontId="11" fillId="48" borderId="22" xfId="0" applyNumberFormat="1" applyFont="1" applyFill="1" applyBorder="1" applyAlignment="1">
      <alignment horizontal="center" vertical="center"/>
    </xf>
    <xf numFmtId="37" fontId="11" fillId="48" borderId="17" xfId="291" applyNumberFormat="1" applyFont="1" applyFill="1" applyBorder="1" applyAlignment="1">
      <alignment horizontal="center" vertical="center"/>
    </xf>
    <xf numFmtId="0" fontId="11" fillId="48" borderId="23" xfId="0" applyFont="1" applyFill="1" applyBorder="1" applyAlignment="1">
      <alignment horizontal="center" vertical="center"/>
    </xf>
    <xf numFmtId="37" fontId="11" fillId="48" borderId="23" xfId="291" applyNumberFormat="1" applyFont="1" applyFill="1" applyBorder="1" applyAlignment="1">
      <alignment horizontal="center" vertical="center"/>
    </xf>
    <xf numFmtId="1" fontId="11" fillId="46" borderId="39" xfId="0" applyNumberFormat="1" applyFont="1" applyFill="1" applyBorder="1" applyAlignment="1">
      <alignment horizontal="center" vertical="center"/>
    </xf>
    <xf numFmtId="0" fontId="47" fillId="42" borderId="67" xfId="0" applyFont="1" applyFill="1" applyBorder="1" applyAlignment="1">
      <alignment horizontal="left" vertical="center"/>
    </xf>
    <xf numFmtId="0" fontId="47" fillId="42" borderId="68" xfId="0" applyFont="1" applyFill="1" applyBorder="1" applyAlignment="1">
      <alignment horizontal="left" vertical="center"/>
    </xf>
    <xf numFmtId="0" fontId="11" fillId="48" borderId="36" xfId="0" applyFont="1" applyFill="1" applyBorder="1" applyAlignment="1">
      <alignment horizontal="center" vertical="center"/>
    </xf>
    <xf numFmtId="0" fontId="11" fillId="48" borderId="37" xfId="0" applyFont="1" applyFill="1" applyBorder="1" applyAlignment="1">
      <alignment horizontal="center" vertical="center"/>
    </xf>
    <xf numFmtId="0" fontId="11" fillId="48" borderId="38" xfId="0" applyFont="1" applyFill="1" applyBorder="1" applyAlignment="1">
      <alignment horizontal="center" vertical="center"/>
    </xf>
    <xf numFmtId="0" fontId="11" fillId="46" borderId="17" xfId="0" applyFont="1" applyFill="1" applyBorder="1" applyAlignment="1">
      <alignment horizontal="center" vertical="center" wrapText="1"/>
    </xf>
    <xf numFmtId="0" fontId="0" fillId="46" borderId="17" xfId="0" applyFill="1" applyBorder="1" applyAlignment="1">
      <alignment horizontal="center" vertical="center" wrapText="1"/>
    </xf>
    <xf numFmtId="3" fontId="0" fillId="48" borderId="17" xfId="0" applyNumberFormat="1" applyFill="1" applyBorder="1" applyAlignment="1">
      <alignment horizontal="center" vertical="center"/>
    </xf>
    <xf numFmtId="0" fontId="0" fillId="46" borderId="17" xfId="0" applyFill="1" applyBorder="1" applyAlignment="1">
      <alignment horizontal="center" vertical="center"/>
    </xf>
    <xf numFmtId="3" fontId="0" fillId="48" borderId="24" xfId="0" applyNumberFormat="1" applyFill="1" applyBorder="1" applyAlignment="1">
      <alignment horizontal="center" vertical="center"/>
    </xf>
    <xf numFmtId="3" fontId="0" fillId="48" borderId="22" xfId="0" applyNumberFormat="1" applyFill="1" applyBorder="1" applyAlignment="1">
      <alignment horizontal="center" vertical="center"/>
    </xf>
    <xf numFmtId="2" fontId="49" fillId="50" borderId="62" xfId="0" applyNumberFormat="1" applyFont="1" applyFill="1" applyBorder="1" applyAlignment="1">
      <alignment horizontal="center" vertical="center"/>
    </xf>
    <xf numFmtId="2" fontId="49" fillId="50" borderId="63" xfId="0" applyNumberFormat="1" applyFont="1" applyFill="1" applyBorder="1" applyAlignment="1">
      <alignment horizontal="center" vertical="center"/>
    </xf>
    <xf numFmtId="9" fontId="11" fillId="48" borderId="36" xfId="0" applyNumberFormat="1" applyFont="1" applyFill="1" applyBorder="1" applyAlignment="1">
      <alignment horizontal="center" vertical="center"/>
    </xf>
    <xf numFmtId="9" fontId="11" fillId="48" borderId="37" xfId="0" applyNumberFormat="1" applyFont="1" applyFill="1" applyBorder="1" applyAlignment="1">
      <alignment horizontal="center" vertical="center"/>
    </xf>
    <xf numFmtId="9" fontId="11" fillId="48" borderId="38" xfId="0" applyNumberFormat="1" applyFont="1" applyFill="1" applyBorder="1" applyAlignment="1">
      <alignment horizontal="center" vertical="center"/>
    </xf>
    <xf numFmtId="0" fontId="0" fillId="46" borderId="24" xfId="0" applyFill="1" applyBorder="1" applyAlignment="1">
      <alignment horizontal="center" vertical="center"/>
    </xf>
    <xf numFmtId="0" fontId="0" fillId="46" borderId="22" xfId="0" applyFill="1" applyBorder="1" applyAlignment="1">
      <alignment horizontal="center" vertical="center"/>
    </xf>
    <xf numFmtId="0" fontId="29" fillId="45" borderId="25" xfId="0" applyFont="1" applyFill="1" applyBorder="1" applyAlignment="1">
      <alignment horizontal="right" vertical="center"/>
    </xf>
    <xf numFmtId="0" fontId="11" fillId="45" borderId="26" xfId="0" applyFont="1" applyFill="1" applyBorder="1" applyAlignment="1">
      <alignment horizontal="right" vertical="center"/>
    </xf>
    <xf numFmtId="3" fontId="11" fillId="47" borderId="18" xfId="0" applyNumberFormat="1" applyFont="1" applyFill="1" applyBorder="1" applyAlignment="1">
      <alignment horizontal="center" vertical="center"/>
    </xf>
    <xf numFmtId="3" fontId="11" fillId="47" borderId="24" xfId="0" applyNumberFormat="1" applyFont="1" applyFill="1" applyBorder="1" applyAlignment="1">
      <alignment horizontal="center" vertical="center"/>
    </xf>
    <xf numFmtId="3" fontId="11" fillId="47" borderId="22" xfId="0" applyNumberFormat="1" applyFont="1" applyFill="1" applyBorder="1" applyAlignment="1">
      <alignment horizontal="center" vertical="center"/>
    </xf>
    <xf numFmtId="3" fontId="11" fillId="41" borderId="18" xfId="0" applyNumberFormat="1" applyFont="1" applyFill="1" applyBorder="1" applyAlignment="1">
      <alignment horizontal="center" vertical="center" wrapText="1"/>
    </xf>
    <xf numFmtId="3" fontId="11" fillId="41" borderId="24" xfId="0" applyNumberFormat="1" applyFont="1" applyFill="1" applyBorder="1" applyAlignment="1">
      <alignment horizontal="center" vertical="center" wrapText="1"/>
    </xf>
    <xf numFmtId="3" fontId="11" fillId="41" borderId="22" xfId="0" applyNumberFormat="1" applyFont="1" applyFill="1" applyBorder="1" applyAlignment="1">
      <alignment horizontal="center" vertical="center" wrapText="1"/>
    </xf>
    <xf numFmtId="0" fontId="46" fillId="41" borderId="0" xfId="0" applyFont="1" applyFill="1" applyAlignment="1">
      <alignment horizontal="left" vertical="center" wrapText="1"/>
    </xf>
    <xf numFmtId="0" fontId="48" fillId="54" borderId="0" xfId="0" applyFont="1" applyFill="1" applyAlignment="1">
      <alignment horizontal="left" vertical="center" wrapText="1"/>
    </xf>
    <xf numFmtId="0" fontId="11" fillId="41" borderId="24" xfId="0" applyFont="1" applyFill="1" applyBorder="1" applyAlignment="1">
      <alignment horizontal="center" vertical="center"/>
    </xf>
    <xf numFmtId="0" fontId="47" fillId="42" borderId="19" xfId="0" applyFont="1" applyFill="1" applyBorder="1" applyAlignment="1">
      <alignment horizontal="left" vertical="center" wrapText="1"/>
    </xf>
    <xf numFmtId="0" fontId="0" fillId="48" borderId="17" xfId="0" applyFill="1" applyBorder="1" applyAlignment="1">
      <alignment horizontal="center" vertical="center" wrapText="1"/>
    </xf>
    <xf numFmtId="0" fontId="53" fillId="43" borderId="0" xfId="0" applyFont="1" applyFill="1" applyBorder="1" applyAlignment="1">
      <alignment horizontal="center" vertical="center"/>
    </xf>
    <xf numFmtId="0" fontId="53" fillId="43" borderId="41" xfId="0" applyFont="1" applyFill="1" applyBorder="1" applyAlignment="1">
      <alignment horizontal="center" vertical="center"/>
    </xf>
    <xf numFmtId="9" fontId="11" fillId="48" borderId="17" xfId="292" applyFont="1" applyFill="1" applyBorder="1" applyAlignment="1">
      <alignment horizontal="center" vertical="center"/>
    </xf>
    <xf numFmtId="0" fontId="49" fillId="50" borderId="62" xfId="0" applyFont="1" applyFill="1" applyBorder="1" applyAlignment="1">
      <alignment horizontal="center" vertical="center"/>
    </xf>
    <xf numFmtId="0" fontId="49" fillId="50" borderId="63" xfId="0" applyFont="1" applyFill="1" applyBorder="1" applyAlignment="1">
      <alignment horizontal="center" vertical="center"/>
    </xf>
    <xf numFmtId="0" fontId="54" fillId="43" borderId="0" xfId="0" applyFont="1" applyFill="1" applyAlignment="1">
      <alignment horizontal="left" vertical="center" wrapText="1"/>
    </xf>
    <xf numFmtId="0" fontId="47" fillId="50" borderId="28" xfId="0" applyFont="1" applyFill="1" applyBorder="1" applyAlignment="1">
      <alignment horizontal="center" vertical="center" wrapText="1"/>
    </xf>
    <xf numFmtId="2" fontId="49" fillId="50" borderId="53" xfId="0" applyNumberFormat="1" applyFont="1" applyFill="1" applyBorder="1" applyAlignment="1">
      <alignment horizontal="center" vertical="center" wrapText="1"/>
    </xf>
    <xf numFmtId="2" fontId="49" fillId="50" borderId="0" xfId="0" applyNumberFormat="1" applyFont="1" applyFill="1" applyBorder="1" applyAlignment="1">
      <alignment horizontal="center" vertical="center" wrapText="1"/>
    </xf>
    <xf numFmtId="2" fontId="49" fillId="50" borderId="60" xfId="0" applyNumberFormat="1" applyFont="1" applyFill="1" applyBorder="1" applyAlignment="1">
      <alignment horizontal="center" vertical="center" wrapText="1"/>
    </xf>
    <xf numFmtId="0" fontId="48" fillId="50" borderId="64" xfId="0" applyFont="1" applyFill="1" applyBorder="1" applyAlignment="1">
      <alignment horizontal="left" vertical="center" wrapText="1"/>
    </xf>
    <xf numFmtId="0" fontId="48" fillId="50" borderId="21" xfId="0" applyFont="1" applyFill="1" applyBorder="1" applyAlignment="1">
      <alignment horizontal="left" vertical="center" wrapText="1"/>
    </xf>
    <xf numFmtId="0" fontId="48" fillId="50" borderId="65" xfId="0" applyFont="1" applyFill="1" applyBorder="1" applyAlignment="1">
      <alignment horizontal="left" vertical="center" wrapText="1"/>
    </xf>
    <xf numFmtId="0" fontId="47" fillId="42" borderId="37" xfId="0" applyFont="1" applyFill="1" applyBorder="1" applyAlignment="1">
      <alignment vertical="center" wrapText="1"/>
    </xf>
    <xf numFmtId="0" fontId="47" fillId="42" borderId="38" xfId="0" applyFont="1" applyFill="1" applyBorder="1" applyAlignment="1">
      <alignment vertical="center" wrapText="1"/>
    </xf>
    <xf numFmtId="0" fontId="11" fillId="48" borderId="18" xfId="0" applyNumberFormat="1" applyFont="1" applyFill="1" applyBorder="1" applyAlignment="1">
      <alignment horizontal="center" vertical="center"/>
    </xf>
    <xf numFmtId="0" fontId="11" fillId="48" borderId="22" xfId="0" applyNumberFormat="1" applyFont="1" applyFill="1" applyBorder="1" applyAlignment="1">
      <alignment horizontal="center" vertical="center"/>
    </xf>
    <xf numFmtId="0" fontId="11" fillId="48" borderId="24" xfId="0" applyNumberFormat="1" applyFont="1" applyFill="1" applyBorder="1" applyAlignment="1">
      <alignment horizontal="center" vertical="center"/>
    </xf>
    <xf numFmtId="0" fontId="11" fillId="41" borderId="18" xfId="0" applyFont="1" applyFill="1" applyBorder="1" applyAlignment="1">
      <alignment horizontal="center" vertical="center" wrapText="1"/>
    </xf>
    <xf numFmtId="0" fontId="11" fillId="41" borderId="24" xfId="0" applyFont="1" applyFill="1" applyBorder="1" applyAlignment="1">
      <alignment horizontal="center" vertical="center" wrapText="1"/>
    </xf>
    <xf numFmtId="0" fontId="11" fillId="41" borderId="22" xfId="0" applyFont="1" applyFill="1" applyBorder="1" applyAlignment="1">
      <alignment horizontal="center" vertical="center" wrapText="1"/>
    </xf>
    <xf numFmtId="0" fontId="11" fillId="41" borderId="37" xfId="0" applyFont="1" applyFill="1" applyBorder="1" applyAlignment="1">
      <alignment horizontal="left" vertical="top" wrapText="1"/>
    </xf>
    <xf numFmtId="0" fontId="11" fillId="41" borderId="38" xfId="0" applyFont="1" applyFill="1" applyBorder="1" applyAlignment="1">
      <alignment horizontal="left" vertical="top" wrapText="1"/>
    </xf>
    <xf numFmtId="0" fontId="11" fillId="41" borderId="25" xfId="0" applyFont="1" applyFill="1" applyBorder="1" applyAlignment="1">
      <alignment horizontal="left" vertical="top" wrapText="1"/>
    </xf>
    <xf numFmtId="0" fontId="11" fillId="41" borderId="26" xfId="0" applyFont="1" applyFill="1" applyBorder="1" applyAlignment="1">
      <alignment horizontal="left" vertical="top" wrapText="1"/>
    </xf>
    <xf numFmtId="0" fontId="11" fillId="41" borderId="19" xfId="0" applyFont="1" applyFill="1" applyBorder="1" applyAlignment="1">
      <alignment horizontal="left" vertical="top" wrapText="1"/>
    </xf>
    <xf numFmtId="0" fontId="53" fillId="49" borderId="59" xfId="0" applyFont="1" applyFill="1" applyBorder="1" applyAlignment="1">
      <alignment horizontal="center" vertical="center" wrapText="1"/>
    </xf>
    <xf numFmtId="0" fontId="52" fillId="49" borderId="0" xfId="0" applyFont="1" applyFill="1" applyBorder="1" applyAlignment="1">
      <alignment horizontal="left" vertical="center" wrapText="1"/>
    </xf>
    <xf numFmtId="0" fontId="52" fillId="49" borderId="49" xfId="0" applyFont="1" applyFill="1" applyBorder="1" applyAlignment="1">
      <alignment horizontal="left" vertical="center" wrapText="1"/>
    </xf>
    <xf numFmtId="0" fontId="52" fillId="49" borderId="26" xfId="0" applyFont="1" applyFill="1" applyBorder="1" applyAlignment="1">
      <alignment horizontal="left" vertical="center" wrapText="1"/>
    </xf>
    <xf numFmtId="0" fontId="52" fillId="49" borderId="55" xfId="0" applyFont="1" applyFill="1" applyBorder="1" applyAlignment="1">
      <alignment horizontal="left" vertical="center" wrapText="1"/>
    </xf>
    <xf numFmtId="0" fontId="53" fillId="49" borderId="52" xfId="0" applyFont="1" applyFill="1" applyBorder="1" applyAlignment="1">
      <alignment horizontal="center"/>
    </xf>
    <xf numFmtId="0" fontId="53" fillId="49" borderId="49" xfId="0" applyFont="1" applyFill="1" applyBorder="1" applyAlignment="1">
      <alignment horizontal="center"/>
    </xf>
    <xf numFmtId="0" fontId="11" fillId="42" borderId="66" xfId="0" applyFont="1" applyFill="1" applyBorder="1" applyAlignment="1">
      <alignment horizontal="left" vertical="center" wrapText="1"/>
    </xf>
    <xf numFmtId="0" fontId="11" fillId="46" borderId="66" xfId="0" applyFont="1" applyFill="1" applyBorder="1" applyAlignment="1">
      <alignment horizontal="center" vertical="center" wrapText="1"/>
    </xf>
    <xf numFmtId="0" fontId="11" fillId="46" borderId="73" xfId="0" applyFont="1" applyFill="1" applyBorder="1" applyAlignment="1">
      <alignment horizontal="center" vertical="center" wrapText="1"/>
    </xf>
    <xf numFmtId="2" fontId="29" fillId="45" borderId="18" xfId="0" applyNumberFormat="1" applyFont="1" applyFill="1" applyBorder="1" applyAlignment="1">
      <alignment horizontal="right" vertical="center" wrapText="1"/>
    </xf>
    <xf numFmtId="2" fontId="29" fillId="45" borderId="24" xfId="0" applyNumberFormat="1" applyFont="1" applyFill="1" applyBorder="1" applyAlignment="1">
      <alignment horizontal="right" vertical="center" wrapText="1"/>
    </xf>
    <xf numFmtId="0" fontId="11" fillId="48" borderId="17" xfId="0" applyFont="1" applyFill="1" applyBorder="1" applyAlignment="1">
      <alignment horizontal="center" vertical="center" wrapText="1"/>
    </xf>
    <xf numFmtId="0" fontId="71" fillId="0" borderId="0" xfId="0" applyFont="1" applyAlignment="1">
      <alignment horizontal="left" vertical="top" wrapText="1"/>
    </xf>
    <xf numFmtId="0" fontId="54" fillId="43" borderId="0" xfId="0" applyFont="1" applyFill="1" applyBorder="1" applyAlignment="1">
      <alignment horizontal="center" vertical="center"/>
    </xf>
    <xf numFmtId="0" fontId="68" fillId="52" borderId="22" xfId="293" applyFont="1" applyFill="1" applyBorder="1" applyAlignment="1">
      <alignment horizontal="left" vertical="center"/>
    </xf>
    <xf numFmtId="0" fontId="68" fillId="52" borderId="17" xfId="293" applyFont="1" applyFill="1" applyBorder="1" applyAlignment="1">
      <alignment horizontal="left" vertical="center"/>
    </xf>
    <xf numFmtId="0" fontId="37" fillId="56" borderId="17" xfId="293" applyFont="1" applyFill="1" applyBorder="1" applyAlignment="1">
      <alignment horizontal="left"/>
    </xf>
    <xf numFmtId="0" fontId="73" fillId="52" borderId="22" xfId="293" applyFont="1" applyFill="1" applyBorder="1" applyAlignment="1">
      <alignment horizontal="left" vertical="center"/>
    </xf>
    <xf numFmtId="0" fontId="73" fillId="52" borderId="17" xfId="293" applyFont="1" applyFill="1" applyBorder="1" applyAlignment="1">
      <alignment horizontal="left" vertical="center"/>
    </xf>
    <xf numFmtId="0" fontId="73" fillId="52" borderId="24" xfId="293" applyFont="1" applyFill="1" applyBorder="1" applyAlignment="1">
      <alignment horizontal="left" vertical="center"/>
    </xf>
    <xf numFmtId="0" fontId="62" fillId="57" borderId="77" xfId="0" applyFont="1" applyFill="1" applyBorder="1" applyAlignment="1">
      <alignment horizontal="center"/>
    </xf>
    <xf numFmtId="0" fontId="62" fillId="57" borderId="78" xfId="0" applyFont="1" applyFill="1" applyBorder="1" applyAlignment="1">
      <alignment horizontal="center"/>
    </xf>
    <xf numFmtId="0" fontId="62" fillId="57" borderId="79" xfId="0" applyFont="1" applyFill="1" applyBorder="1" applyAlignment="1">
      <alignment horizontal="center"/>
    </xf>
    <xf numFmtId="0" fontId="53" fillId="57" borderId="77" xfId="0" applyFont="1" applyFill="1" applyBorder="1" applyAlignment="1">
      <alignment horizontal="center"/>
    </xf>
    <xf numFmtId="0" fontId="53" fillId="57" borderId="78" xfId="0" applyFont="1" applyFill="1" applyBorder="1" applyAlignment="1">
      <alignment horizontal="center"/>
    </xf>
    <xf numFmtId="0" fontId="53" fillId="57" borderId="79" xfId="0" applyFont="1" applyFill="1" applyBorder="1" applyAlignment="1">
      <alignment horizontal="center"/>
    </xf>
    <xf numFmtId="0" fontId="53" fillId="57" borderId="75" xfId="0" applyFont="1" applyFill="1" applyBorder="1" applyAlignment="1">
      <alignment horizontal="left"/>
    </xf>
    <xf numFmtId="0" fontId="53" fillId="57" borderId="75" xfId="23" applyFont="1" applyFill="1" applyBorder="1" applyAlignment="1">
      <alignment horizontal="left"/>
    </xf>
    <xf numFmtId="9" fontId="53" fillId="57" borderId="76" xfId="294" applyFont="1" applyFill="1" applyBorder="1" applyAlignment="1">
      <alignment horizontal="left"/>
    </xf>
  </cellXfs>
  <cellStyles count="298">
    <cellStyle name="20% - Accent1 2" xfId="213" xr:uid="{00000000-0005-0000-0000-000000000000}"/>
    <cellStyle name="20% - Accent2 2" xfId="214" xr:uid="{00000000-0005-0000-0000-000001000000}"/>
    <cellStyle name="20% - Accent3 2" xfId="215" xr:uid="{00000000-0005-0000-0000-000002000000}"/>
    <cellStyle name="20% - Accent4 2" xfId="216" xr:uid="{00000000-0005-0000-0000-000003000000}"/>
    <cellStyle name="20% - Accent5 2" xfId="217" xr:uid="{00000000-0005-0000-0000-000004000000}"/>
    <cellStyle name="20% - Accent6 2" xfId="218" xr:uid="{00000000-0005-0000-0000-000005000000}"/>
    <cellStyle name="40% - Accent1 2" xfId="219" xr:uid="{00000000-0005-0000-0000-000006000000}"/>
    <cellStyle name="40% - Accent2 2" xfId="220" xr:uid="{00000000-0005-0000-0000-000007000000}"/>
    <cellStyle name="40% - Accent3 2" xfId="221" xr:uid="{00000000-0005-0000-0000-000008000000}"/>
    <cellStyle name="40% - Accent4 2" xfId="222" xr:uid="{00000000-0005-0000-0000-000009000000}"/>
    <cellStyle name="40% - Accent5 2" xfId="223" xr:uid="{00000000-0005-0000-0000-00000A000000}"/>
    <cellStyle name="40% - Accent6 2" xfId="224" xr:uid="{00000000-0005-0000-0000-00000B000000}"/>
    <cellStyle name="60% - Accent1 2" xfId="225" xr:uid="{00000000-0005-0000-0000-00000C000000}"/>
    <cellStyle name="60% - Accent2 2" xfId="226" xr:uid="{00000000-0005-0000-0000-00000D000000}"/>
    <cellStyle name="60% - Accent3 2" xfId="227" xr:uid="{00000000-0005-0000-0000-00000E000000}"/>
    <cellStyle name="60% - Accent4 2" xfId="228" xr:uid="{00000000-0005-0000-0000-00000F000000}"/>
    <cellStyle name="60% - Accent5 2" xfId="229" xr:uid="{00000000-0005-0000-0000-000010000000}"/>
    <cellStyle name="60% - Accent6 2" xfId="230" xr:uid="{00000000-0005-0000-0000-000011000000}"/>
    <cellStyle name="Accent1 2" xfId="231" xr:uid="{00000000-0005-0000-0000-000012000000}"/>
    <cellStyle name="Accent2 2" xfId="232" xr:uid="{00000000-0005-0000-0000-000013000000}"/>
    <cellStyle name="Accent3 2" xfId="233" xr:uid="{00000000-0005-0000-0000-000014000000}"/>
    <cellStyle name="Accent4 2" xfId="234" xr:uid="{00000000-0005-0000-0000-000015000000}"/>
    <cellStyle name="Accent5 2" xfId="235" xr:uid="{00000000-0005-0000-0000-000016000000}"/>
    <cellStyle name="Accent6 2" xfId="236" xr:uid="{00000000-0005-0000-0000-000017000000}"/>
    <cellStyle name="Bad 2" xfId="237" xr:uid="{00000000-0005-0000-0000-000018000000}"/>
    <cellStyle name="Berekening" xfId="1" xr:uid="{00000000-0005-0000-0000-000019000000}"/>
    <cellStyle name="Calculation 2" xfId="238" xr:uid="{00000000-0005-0000-0000-00001A000000}"/>
    <cellStyle name="Check Cell 2" xfId="239" xr:uid="{00000000-0005-0000-0000-00001B000000}"/>
    <cellStyle name="Comma" xfId="291" builtinId="3"/>
    <cellStyle name="Comma 2" xfId="240" xr:uid="{00000000-0005-0000-0000-00001C000000}"/>
    <cellStyle name="Comma 3" xfId="241" xr:uid="{00000000-0005-0000-0000-00001D000000}"/>
    <cellStyle name="Comma 4" xfId="242" xr:uid="{00000000-0005-0000-0000-00001E000000}"/>
    <cellStyle name="Comma 5" xfId="243" xr:uid="{00000000-0005-0000-0000-00001F000000}"/>
    <cellStyle name="Comma 6" xfId="295" xr:uid="{757B5E90-48AA-493E-8A71-963B79DC9243}"/>
    <cellStyle name="Controlecel" xfId="2" xr:uid="{00000000-0005-0000-0000-000020000000}"/>
    <cellStyle name="Currency 2" xfId="244" xr:uid="{00000000-0005-0000-0000-000021000000}"/>
    <cellStyle name="Currency 3" xfId="245" xr:uid="{00000000-0005-0000-0000-000022000000}"/>
    <cellStyle name="Currency 4" xfId="296" xr:uid="{E8977B8E-A70D-4DD5-B3F9-143AFBAECB11}"/>
    <cellStyle name="Explanatory Text 2" xfId="246" xr:uid="{00000000-0005-0000-0000-000023000000}"/>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Gekoppelde cel" xfId="3" xr:uid="{00000000-0005-0000-0000-00008E000000}"/>
    <cellStyle name="Goed" xfId="4" xr:uid="{00000000-0005-0000-0000-00008F000000}"/>
    <cellStyle name="Good 2" xfId="247" xr:uid="{00000000-0005-0000-0000-000090000000}"/>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Input 2" xfId="248" xr:uid="{00000000-0005-0000-0000-0000FB000000}"/>
    <cellStyle name="Invoer" xfId="5" xr:uid="{00000000-0005-0000-0000-0000FC000000}"/>
    <cellStyle name="Kop 1" xfId="6" xr:uid="{00000000-0005-0000-0000-0000FD000000}"/>
    <cellStyle name="Kop 2" xfId="7" xr:uid="{00000000-0005-0000-0000-0000FE000000}"/>
    <cellStyle name="Kop 3" xfId="8" xr:uid="{00000000-0005-0000-0000-0000FF000000}"/>
    <cellStyle name="Kop 4" xfId="9" xr:uid="{00000000-0005-0000-0000-000000010000}"/>
    <cellStyle name="Linked Cell 2" xfId="249" xr:uid="{00000000-0005-0000-0000-000001010000}"/>
    <cellStyle name="Neutraal" xfId="10" xr:uid="{00000000-0005-0000-0000-000002010000}"/>
    <cellStyle name="Neutral 2" xfId="250" xr:uid="{00000000-0005-0000-0000-000003010000}"/>
    <cellStyle name="Normal" xfId="0" builtinId="0"/>
    <cellStyle name="Normal 10" xfId="293" xr:uid="{91272B2B-A2C8-4797-B034-8F863BB757FA}"/>
    <cellStyle name="Normal 2" xfId="11" xr:uid="{00000000-0005-0000-0000-000005010000}"/>
    <cellStyle name="Normal 2 2" xfId="251" xr:uid="{00000000-0005-0000-0000-000006010000}"/>
    <cellStyle name="Normal 3" xfId="22" xr:uid="{00000000-0005-0000-0000-000007010000}"/>
    <cellStyle name="Normal 3 2" xfId="212" xr:uid="{00000000-0005-0000-0000-000008010000}"/>
    <cellStyle name="Normal 4" xfId="23" xr:uid="{00000000-0005-0000-0000-000009010000}"/>
    <cellStyle name="Normal 4 2" xfId="297" xr:uid="{32B3D472-3EAF-402B-80FB-F421DEE7AC95}"/>
    <cellStyle name="Normal 5" xfId="21" xr:uid="{00000000-0005-0000-0000-00000A010000}"/>
    <cellStyle name="Normal 6" xfId="252" xr:uid="{00000000-0005-0000-0000-00000B010000}"/>
    <cellStyle name="Normal 6 2" xfId="253" xr:uid="{00000000-0005-0000-0000-00000C010000}"/>
    <cellStyle name="Normal 7" xfId="254" xr:uid="{00000000-0005-0000-0000-00000D010000}"/>
    <cellStyle name="Normal 8" xfId="255" xr:uid="{00000000-0005-0000-0000-00000E010000}"/>
    <cellStyle name="Normal 9" xfId="256" xr:uid="{00000000-0005-0000-0000-00000F010000}"/>
    <cellStyle name="Note 2" xfId="257" xr:uid="{00000000-0005-0000-0000-000013010000}"/>
    <cellStyle name="Note 3" xfId="258" xr:uid="{00000000-0005-0000-0000-000014010000}"/>
    <cellStyle name="Notitie" xfId="12" xr:uid="{00000000-0005-0000-0000-000015010000}"/>
    <cellStyle name="Ongeldig" xfId="13" xr:uid="{00000000-0005-0000-0000-000016010000}"/>
    <cellStyle name="Output 2" xfId="259" xr:uid="{00000000-0005-0000-0000-000017010000}"/>
    <cellStyle name="Percent" xfId="292" builtinId="5"/>
    <cellStyle name="Percent 2" xfId="260" xr:uid="{00000000-0005-0000-0000-000018010000}"/>
    <cellStyle name="Percent 3" xfId="261" xr:uid="{00000000-0005-0000-0000-000019010000}"/>
    <cellStyle name="Percent 4" xfId="262" xr:uid="{00000000-0005-0000-0000-00001A010000}"/>
    <cellStyle name="Percent 5" xfId="263" xr:uid="{00000000-0005-0000-0000-00001B010000}"/>
    <cellStyle name="Percent 6" xfId="264" xr:uid="{00000000-0005-0000-0000-00001C010000}"/>
    <cellStyle name="Percent 7" xfId="294" xr:uid="{F184AE4B-603D-43A8-AA33-4B280ADFE912}"/>
    <cellStyle name="Standaard_qualitative_risk_questions_v_1.2" xfId="14" xr:uid="{00000000-0005-0000-0000-00001D010000}"/>
    <cellStyle name="Titel" xfId="15" xr:uid="{00000000-0005-0000-0000-00001E010000}"/>
    <cellStyle name="Totaal" xfId="16" xr:uid="{00000000-0005-0000-0000-00001F010000}"/>
    <cellStyle name="Total 2" xfId="265" xr:uid="{00000000-0005-0000-0000-000020010000}"/>
    <cellStyle name="Uitvoer" xfId="17" xr:uid="{00000000-0005-0000-0000-000021010000}"/>
    <cellStyle name="Verklarende tekst" xfId="18" xr:uid="{00000000-0005-0000-0000-000022010000}"/>
    <cellStyle name="Waarschuwingstekst" xfId="19" xr:uid="{00000000-0005-0000-0000-000023010000}"/>
    <cellStyle name="Warning Text 2" xfId="266" xr:uid="{00000000-0005-0000-0000-000024010000}"/>
    <cellStyle name="عادي_استمارة الإنفاق" xfId="20" xr:uid="{00000000-0005-0000-0000-000025010000}"/>
  </cellStyles>
  <dxfs count="323">
    <dxf>
      <fill>
        <patternFill patternType="solid">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tint="0.79998168889431442"/>
        </patternFill>
      </fill>
    </dxf>
    <dxf>
      <fill>
        <patternFill>
          <bgColor rgb="FFFFEAA3"/>
        </patternFill>
      </fill>
    </dxf>
    <dxf>
      <fill>
        <patternFill>
          <bgColor rgb="FFFFEAA3"/>
        </patternFill>
      </fill>
    </dxf>
    <dxf>
      <fill>
        <patternFill>
          <bgColor rgb="FFFFEAA3"/>
        </patternFill>
      </fill>
    </dxf>
    <dxf>
      <font>
        <color theme="0" tint="-0.34998626667073579"/>
      </font>
      <fill>
        <patternFill>
          <bgColor theme="0" tint="-4.9989318521683403E-2"/>
        </patternFill>
      </fill>
      <border>
        <left/>
        <right/>
        <top/>
        <bottom/>
        <vertical/>
        <horizontal/>
      </border>
    </dxf>
    <dxf>
      <fill>
        <patternFill>
          <bgColor rgb="FFFFEAA3"/>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B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rgb="FFFFEAA3"/>
        </patternFill>
      </fill>
    </dxf>
    <dxf>
      <fill>
        <patternFill>
          <bgColor theme="5" tint="0.79998168889431442"/>
        </patternFill>
      </fill>
    </dxf>
    <dxf>
      <fill>
        <patternFill>
          <bgColor rgb="FFFFEBA3"/>
        </patternFill>
      </fill>
    </dxf>
    <dxf>
      <font>
        <color theme="0" tint="-0.24994659260841701"/>
      </font>
      <fill>
        <patternFill>
          <bgColor theme="0" tint="-4.9989318521683403E-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strike val="0"/>
        <color theme="0" tint="-0.24994659260841701"/>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bgColor theme="0"/>
        </patternFill>
      </fill>
      <border>
        <left/>
        <right/>
        <bottom/>
        <vertical/>
        <horizontal/>
      </border>
    </dxf>
    <dxf>
      <fill>
        <patternFill>
          <bgColor rgb="FFFFEAA3"/>
        </patternFill>
      </fill>
    </dxf>
    <dxf>
      <fill>
        <patternFill>
          <bgColor theme="6" tint="0.79998168889431442"/>
        </patternFill>
      </fill>
    </dxf>
    <dxf>
      <font>
        <color theme="0"/>
      </font>
      <fill>
        <patternFill>
          <bgColor theme="0"/>
        </patternFill>
      </fill>
      <border>
        <left/>
        <right/>
        <bottom/>
        <vertical/>
        <horizontal/>
      </border>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ont>
        <b/>
        <i val="0"/>
        <color rgb="FFC00000"/>
      </font>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BA3"/>
        </patternFill>
      </fill>
    </dxf>
    <dxf>
      <fill>
        <patternFill>
          <bgColor rgb="FFFFEBA3"/>
        </patternFill>
      </fill>
    </dxf>
    <dxf>
      <fill>
        <patternFill>
          <bgColor rgb="FFFFEBA3"/>
        </patternFill>
      </fill>
    </dxf>
    <dxf>
      <fill>
        <patternFill>
          <bgColor rgb="FFFFEBA3"/>
        </patternFill>
      </fill>
    </dxf>
    <dxf>
      <fill>
        <patternFill>
          <bgColor rgb="FFFFEBA3"/>
        </patternFill>
      </fill>
    </dxf>
    <dxf>
      <fill>
        <patternFill>
          <bgColor rgb="FFFFEBA3"/>
        </patternFill>
      </fill>
    </dxf>
    <dxf>
      <fill>
        <patternFill>
          <bgColor rgb="FFFFEBA3"/>
        </patternFill>
      </fill>
    </dxf>
    <dxf>
      <fill>
        <patternFill>
          <bgColor rgb="FFFFEBA3"/>
        </patternFill>
      </fill>
    </dxf>
    <dxf>
      <fill>
        <patternFill>
          <bgColor rgb="FFFFEBA3"/>
        </patternFill>
      </fill>
    </dxf>
    <dxf>
      <fill>
        <patternFill>
          <bgColor rgb="FFFFEBA3"/>
        </patternFill>
      </fill>
    </dxf>
    <dxf>
      <fill>
        <patternFill>
          <bgColor rgb="FFFFEB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ill>
        <patternFill>
          <bgColor rgb="FFFFEAA3"/>
        </patternFill>
      </fill>
    </dxf>
    <dxf>
      <font>
        <color rgb="FFFF0000"/>
      </font>
    </dxf>
    <dxf>
      <font>
        <color rgb="FFFF0000"/>
      </font>
    </dxf>
    <dxf>
      <fill>
        <patternFill>
          <bgColor rgb="FFFFEB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rgb="FFFFEAA3"/>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ill>
        <patternFill>
          <bgColor theme="5"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rgb="FFFFEAA3"/>
        </patternFill>
      </fill>
    </dxf>
    <dxf>
      <font>
        <color theme="0" tint="-0.24994659260841701"/>
      </font>
      <fill>
        <patternFill>
          <bgColor theme="0" tint="-4.9989318521683403E-2"/>
        </patternFill>
      </fill>
    </dxf>
    <dxf>
      <font>
        <color theme="0" tint="-0.24994659260841701"/>
      </font>
      <fill>
        <patternFill>
          <bgColor theme="0" tint="-4.9989318521683403E-2"/>
        </patternFill>
      </fill>
    </dxf>
    <dxf>
      <fill>
        <patternFill>
          <bgColor rgb="FFFFEAA3"/>
        </patternFill>
      </fill>
    </dxf>
    <dxf>
      <fill>
        <patternFill>
          <bgColor rgb="FFFFEAA3"/>
        </patternFill>
      </fill>
    </dxf>
    <dxf>
      <fill>
        <patternFill>
          <bgColor rgb="FFFFEAA3"/>
        </patternFill>
      </fill>
    </dxf>
    <dxf>
      <fill>
        <patternFill>
          <bgColor rgb="FFFFEAA3"/>
        </patternFill>
      </fill>
    </dxf>
    <dxf>
      <font>
        <color auto="1"/>
      </font>
      <fill>
        <patternFill>
          <bgColor theme="6" tint="0.79998168889431442"/>
        </patternFill>
      </fill>
    </dxf>
    <dxf>
      <font>
        <color theme="0" tint="-0.24994659260841701"/>
      </font>
      <fill>
        <patternFill>
          <bgColor theme="0" tint="-4.9989318521683403E-2"/>
        </patternFill>
      </fill>
    </dxf>
    <dxf>
      <font>
        <color auto="1"/>
      </font>
      <fill>
        <patternFill>
          <bgColor theme="6" tint="0.79998168889431442"/>
        </patternFill>
      </fill>
    </dxf>
    <dxf>
      <fill>
        <patternFill>
          <bgColor rgb="FFFFEAA3"/>
        </patternFill>
      </fill>
    </dxf>
    <dxf>
      <font>
        <color auto="1"/>
      </font>
      <fill>
        <patternFill>
          <bgColor theme="6" tint="0.79998168889431442"/>
        </patternFill>
      </fill>
    </dxf>
    <dxf>
      <fill>
        <patternFill>
          <bgColor rgb="FFFFEAA3"/>
        </patternFill>
      </fill>
    </dxf>
    <dxf>
      <font>
        <color auto="1"/>
      </font>
      <fill>
        <patternFill>
          <bgColor theme="6" tint="0.79998168889431442"/>
        </patternFill>
      </fill>
    </dxf>
    <dxf>
      <font>
        <color auto="1"/>
      </font>
      <fill>
        <patternFill>
          <bgColor theme="6" tint="0.79998168889431442"/>
        </patternFill>
      </fill>
    </dxf>
    <dxf>
      <fill>
        <patternFill>
          <bgColor theme="6" tint="0.79998168889431442"/>
        </patternFill>
      </fill>
    </dxf>
    <dxf>
      <fill>
        <patternFill>
          <bgColor rgb="FFFFEAA3"/>
        </patternFill>
      </fill>
    </dxf>
    <dxf>
      <font>
        <color auto="1"/>
      </font>
      <fill>
        <patternFill>
          <bgColor theme="6" tint="0.79998168889431442"/>
        </patternFill>
      </fill>
    </dxf>
    <dxf>
      <fill>
        <patternFill>
          <bgColor theme="6" tint="0.79998168889431442"/>
        </patternFill>
      </fill>
    </dxf>
    <dxf>
      <fill>
        <patternFill>
          <bgColor rgb="FFFFEAA3"/>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ont>
        <color auto="1"/>
      </font>
      <fill>
        <patternFill>
          <bgColor theme="6" tint="0.79998168889431442"/>
        </patternFill>
      </fill>
    </dxf>
    <dxf>
      <font>
        <color auto="1"/>
      </font>
      <fill>
        <patternFill>
          <bgColor rgb="FFFFEAA3"/>
        </patternFill>
      </fill>
    </dxf>
    <dxf>
      <fill>
        <patternFill>
          <bgColor rgb="FFFFEAA3"/>
        </patternFill>
      </fill>
    </dxf>
    <dxf>
      <fill>
        <patternFill>
          <bgColor rgb="FFFFEAA3"/>
        </patternFill>
      </fill>
    </dxf>
    <dxf>
      <fill>
        <patternFill>
          <bgColor rgb="FFFFEAA3"/>
        </patternFill>
      </fill>
    </dxf>
    <dxf>
      <font>
        <color auto="1"/>
      </font>
      <fill>
        <patternFill>
          <bgColor rgb="FFFFEAA3"/>
        </patternFill>
      </fill>
    </dxf>
    <dxf>
      <fill>
        <patternFill>
          <bgColor rgb="FFFFEAA3"/>
        </patternFill>
      </fill>
    </dxf>
    <dxf>
      <fill>
        <patternFill>
          <bgColor rgb="FFFFEAA3"/>
        </patternFill>
      </fill>
    </dxf>
    <dxf>
      <font>
        <color auto="1"/>
      </font>
      <fill>
        <patternFill>
          <bgColor rgb="FFFFEAA3"/>
        </patternFill>
      </fill>
    </dxf>
    <dxf>
      <fill>
        <patternFill>
          <bgColor theme="6" tint="0.79998168889431442"/>
        </patternFill>
      </fill>
    </dxf>
    <dxf>
      <fill>
        <patternFill>
          <bgColor rgb="FFFFEAA3"/>
        </patternFill>
      </fill>
    </dxf>
    <dxf>
      <font>
        <color theme="0"/>
      </font>
      <fill>
        <patternFill>
          <bgColor theme="0"/>
        </patternFill>
      </fill>
      <border>
        <left/>
        <right/>
        <bottom/>
      </border>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theme="0"/>
      </font>
      <fill>
        <patternFill>
          <bgColor theme="0"/>
        </patternFill>
      </fill>
      <border>
        <right/>
        <bottom/>
        <vertical/>
        <horizontal/>
      </border>
    </dxf>
    <dxf>
      <font>
        <color theme="0"/>
      </font>
      <fill>
        <patternFill>
          <bgColor theme="0"/>
        </patternFill>
      </fill>
      <border>
        <right/>
        <bottom/>
        <vertical/>
        <horizontal/>
      </border>
    </dxf>
    <dxf>
      <font>
        <color theme="0" tint="-0.14996795556505021"/>
      </font>
      <fill>
        <patternFill>
          <bgColor theme="0" tint="-4.9989318521683403E-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E697"/>
        </patternFill>
      </fill>
    </dxf>
    <dxf>
      <fill>
        <patternFill>
          <bgColor rgb="FFFFE79B"/>
        </patternFill>
      </fill>
    </dxf>
    <dxf>
      <fill>
        <patternFill>
          <bgColor rgb="FFFFE697"/>
        </patternFill>
      </fill>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ill>
        <patternFill>
          <bgColor theme="5" tint="0.79998168889431442"/>
        </patternFill>
      </fill>
    </dxf>
    <dxf>
      <fill>
        <patternFill>
          <bgColor theme="0" tint="-4.9989318521683403E-2"/>
        </patternFill>
      </fill>
    </dxf>
    <dxf>
      <fill>
        <patternFill>
          <bgColor theme="0" tint="-4.9989318521683403E-2"/>
        </patternFill>
      </fill>
    </dxf>
    <dxf>
      <font>
        <color theme="0"/>
      </font>
      <fill>
        <patternFill>
          <fgColor theme="0"/>
          <bgColor theme="0"/>
        </patternFill>
      </fill>
      <border>
        <left/>
        <right/>
        <bottom/>
        <vertical/>
        <horizontal/>
      </border>
    </dxf>
    <dxf>
      <fill>
        <patternFill>
          <bgColor theme="6" tint="0.79998168889431442"/>
        </patternFill>
      </fill>
    </dxf>
    <dxf>
      <fill>
        <patternFill>
          <bgColor theme="6" tint="0.79998168889431442"/>
        </patternFill>
      </fill>
    </dxf>
    <dxf>
      <font>
        <color theme="0"/>
      </font>
      <fill>
        <patternFill>
          <bgColor theme="0"/>
        </patternFill>
      </fill>
    </dxf>
    <dxf>
      <font>
        <color rgb="FFC00000"/>
      </font>
      <fill>
        <patternFill>
          <bgColor theme="5"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EAA3"/>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4.9989318521683403E-2"/>
        </patternFill>
      </fill>
    </dxf>
    <dxf>
      <fill>
        <patternFill>
          <bgColor rgb="FFFFEBA3"/>
        </patternFill>
      </fill>
    </dxf>
    <dxf>
      <font>
        <color theme="0"/>
      </font>
      <fill>
        <patternFill>
          <bgColor theme="0"/>
        </patternFill>
      </fill>
      <border>
        <left/>
        <right/>
        <bottom/>
        <vertical/>
        <horizontal/>
      </border>
    </dxf>
    <dxf>
      <fill>
        <patternFill>
          <bgColor theme="6" tint="0.79998168889431442"/>
        </patternFill>
      </fill>
    </dxf>
    <dxf>
      <fill>
        <patternFill>
          <bgColor rgb="FFFFEBA3"/>
        </patternFill>
      </fill>
    </dxf>
    <dxf>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ill>
        <patternFill>
          <bgColor rgb="FFFFEAA3"/>
        </patternFill>
      </fill>
    </dxf>
    <dxf>
      <fill>
        <patternFill>
          <bgColor rgb="FFFFEAA3"/>
        </patternFill>
      </fill>
    </dxf>
    <dxf>
      <numFmt numFmtId="0" formatCode="General"/>
    </dxf>
    <dxf>
      <numFmt numFmtId="0" formatCode="General"/>
    </dxf>
    <dxf>
      <numFmt numFmtId="0" formatCode="General"/>
    </dxf>
    <dxf>
      <numFmt numFmtId="0" formatCode="General"/>
    </dxf>
    <dxf>
      <font>
        <b/>
        <i val="0"/>
        <strike val="0"/>
        <condense val="0"/>
        <extend val="0"/>
        <outline val="0"/>
        <shadow val="0"/>
        <u val="none"/>
        <vertAlign val="baseline"/>
        <sz val="10"/>
        <color auto="1"/>
        <name val="Arial"/>
        <family val="2"/>
        <scheme val="none"/>
      </font>
    </dxf>
  </dxfs>
  <tableStyles count="0" defaultTableStyle="TableStyleMedium9" defaultPivotStyle="PivotStyleMedium4"/>
  <colors>
    <mruColors>
      <color rgb="FF46A4BD"/>
      <color rgb="FFFFE697"/>
      <color rgb="FFFFE79B"/>
      <color rgb="FFFFEB99"/>
      <color rgb="FFFFEBA3"/>
      <color rgb="FFE6FBFF"/>
      <color rgb="FFFFEBA4"/>
      <color rgb="FFFFE89F"/>
      <color rgb="FFFFE181"/>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ThinkWell%20Data%20Storage/Multi-Country/Programs/Gates%20Imm%20Costing/7.%20Supplement/6%20Costing%20Studies/Nigeria/11.%20Data%20analysis/4.%20Cost%20templates/LGA_Cost_Template%20(Anambra_Awka%20North).xlsx?3D5CD553" TargetMode="External"/><Relationship Id="rId1" Type="http://schemas.openxmlformats.org/officeDocument/2006/relationships/externalLinkPath" Target="file:///\\3D5CD553\LGA_Cost_Template%20(Anambra_Awka%20Nor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port - change language"/>
      <sheetName val="Support - Sample lists"/>
      <sheetName val="REVIEW "/>
      <sheetName val="All data"/>
      <sheetName val="Salary grades"/>
      <sheetName val="Cost"/>
      <sheetName val="Intermediate calculations"/>
      <sheetName val="Instructions"/>
      <sheetName val="1. General information"/>
      <sheetName val="2. Health facility data"/>
      <sheetName val="3. Campaign information"/>
      <sheetName val="4. Campaign staff"/>
      <sheetName val="5. Meetings, Trainings, Events"/>
      <sheetName val="6. Staff time"/>
      <sheetName val="7. Vehicles and transport"/>
      <sheetName val="8. Equipment and supplies"/>
      <sheetName val="9. Per diem and other expenses"/>
      <sheetName val="0a. Country information"/>
      <sheetName val="0b. Sample"/>
      <sheetName val="0c. Unit costs"/>
      <sheetName val="LGA_Cost_Template (Anambra_Awka"/>
    </sheetNames>
    <sheetDataSet>
      <sheetData sheetId="0">
        <row r="19">
          <cell r="D19" t="str">
            <v>January</v>
          </cell>
        </row>
      </sheetData>
      <sheetData sheetId="1"/>
      <sheetData sheetId="2"/>
      <sheetData sheetId="3">
        <row r="16">
          <cell r="H16" t="str">
            <v>Yellow Fever (Injectable, 10 doses/vial)</v>
          </cell>
        </row>
      </sheetData>
      <sheetData sheetId="4"/>
      <sheetData sheetId="5"/>
      <sheetData sheetId="6">
        <row r="121">
          <cell r="F121" t="str">
            <v>Economic</v>
          </cell>
        </row>
      </sheetData>
      <sheetData sheetId="7"/>
      <sheetData sheetId="8">
        <row r="8">
          <cell r="O8" t="str">
            <v>Anambra</v>
          </cell>
        </row>
      </sheetData>
      <sheetData sheetId="9"/>
      <sheetData sheetId="10">
        <row r="18">
          <cell r="P18" t="str">
            <v>October</v>
          </cell>
        </row>
      </sheetData>
      <sheetData sheetId="11"/>
      <sheetData sheetId="12"/>
      <sheetData sheetId="13"/>
      <sheetData sheetId="14"/>
      <sheetData sheetId="15">
        <row r="19">
          <cell r="R19" t="str">
            <v>Already owned by LGA/MOH</v>
          </cell>
        </row>
      </sheetData>
      <sheetData sheetId="16">
        <row r="18">
          <cell r="R18"/>
        </row>
      </sheetData>
      <sheetData sheetId="17">
        <row r="11">
          <cell r="R11">
            <v>336.10596696707341</v>
          </cell>
        </row>
      </sheetData>
      <sheetData sheetId="18"/>
      <sheetData sheetId="19"/>
      <sheetData sheetId="2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F37A61-49F5-4E0C-9CFD-332236D7DB7B}" name="Table1" displayName="Table1" ref="J1:M61" totalsRowShown="0" headerRowDxfId="322">
  <autoFilter ref="J1:M61" xr:uid="{2400C057-A2C9-49AB-B430-1C7B37CB974F}"/>
  <tableColumns count="4">
    <tableColumn id="1" xr3:uid="{3B37F20B-A21B-4EE4-BA64-08E030A1A809}" name="State" dataDxfId="321">
      <calculatedColumnFormula>IFERROR(VLOOKUP(ROW()-1, $A$2:$E$101, 5, FALSE), "")</calculatedColumnFormula>
    </tableColumn>
    <tableColumn id="2" xr3:uid="{EBD67D58-40B4-41F3-9899-4C95AA71C1AF}" name="LGA" dataDxfId="320">
      <calculatedColumnFormula>IFERROR(VLOOKUP(ROW()-1, $B$2:$F$101, 5, FALSE), "")</calculatedColumnFormula>
    </tableColumn>
    <tableColumn id="3" xr3:uid="{0BF284C0-BB73-4F78-97D5-5A38950BDF53}" name="Ward" dataDxfId="319">
      <calculatedColumnFormula>IFERROR(VLOOKUP(ROW()-1, $C$2:$G$101, 5, FALSE), "")</calculatedColumnFormula>
    </tableColumn>
    <tableColumn id="4" xr3:uid="{4F196798-CA0A-4982-8BCA-64FCDE5C37A6}" name="Health facility" dataDxfId="318">
      <calculatedColumnFormula>IFERROR(VLOOKUP(ROW()-1, $D$2:$H$101, 5, FALSE), "")</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A704A-25B6-4E74-8FE7-93A702C23CAC}">
  <sheetPr>
    <tabColor rgb="FF7030A0"/>
  </sheetPr>
  <dimension ref="A1:M101"/>
  <sheetViews>
    <sheetView workbookViewId="0">
      <selection activeCell="L3" sqref="L3"/>
    </sheetView>
  </sheetViews>
  <sheetFormatPr defaultRowHeight="12.75" x14ac:dyDescent="0.2"/>
  <cols>
    <col min="1" max="1" width="5.140625" customWidth="1"/>
    <col min="2" max="2" width="6.7109375" customWidth="1"/>
    <col min="3" max="3" width="4.85546875" customWidth="1"/>
    <col min="4" max="4" width="6.42578125" customWidth="1"/>
    <col min="5" max="5" width="11.7109375" bestFit="1" customWidth="1"/>
    <col min="6" max="6" width="17.42578125" bestFit="1" customWidth="1"/>
    <col min="7" max="7" width="21.5703125" bestFit="1" customWidth="1"/>
    <col min="8" max="8" width="11.7109375" bestFit="1" customWidth="1"/>
    <col min="9" max="9" width="5.7109375" customWidth="1"/>
    <col min="10" max="10" width="8.28515625" bestFit="1" customWidth="1"/>
    <col min="11" max="11" width="18.42578125" bestFit="1" customWidth="1"/>
    <col min="12" max="12" width="21.5703125" bestFit="1" customWidth="1"/>
    <col min="13" max="13" width="14.5703125" customWidth="1"/>
    <col min="14" max="14" width="6.42578125" customWidth="1"/>
  </cols>
  <sheetData>
    <row r="1" spans="1:13" x14ac:dyDescent="0.2">
      <c r="A1" t="s">
        <v>38</v>
      </c>
      <c r="B1" t="s">
        <v>37</v>
      </c>
      <c r="C1" t="s">
        <v>36</v>
      </c>
      <c r="D1" t="s">
        <v>470</v>
      </c>
      <c r="E1" t="str">
        <f>'0b. Sample'!L8</f>
        <v>State/Province</v>
      </c>
      <c r="F1" t="str">
        <f>'0b. Sample'!M8</f>
        <v>District</v>
      </c>
      <c r="G1" t="str">
        <f>'0b. Sample'!N8</f>
        <v>Ward</v>
      </c>
      <c r="H1" t="str">
        <f>'0b. Sample'!O8</f>
        <v>Health facility</v>
      </c>
      <c r="J1" s="190" t="s">
        <v>38</v>
      </c>
      <c r="K1" s="190" t="s">
        <v>37</v>
      </c>
      <c r="L1" s="190" t="s">
        <v>36</v>
      </c>
      <c r="M1" s="190" t="s">
        <v>280</v>
      </c>
    </row>
    <row r="2" spans="1:13" x14ac:dyDescent="0.2">
      <c r="A2">
        <v>1</v>
      </c>
      <c r="B2">
        <v>1</v>
      </c>
      <c r="C2">
        <v>1</v>
      </c>
      <c r="D2">
        <v>1</v>
      </c>
      <c r="E2" t="str">
        <f>IF('0b. Sample'!L9=0,"",'0b. Sample'!L9)</f>
        <v/>
      </c>
      <c r="F2" t="str">
        <f>IF('0b. Sample'!M9=0,"",CONCATENATE(E2,": ",'0b. Sample'!M9))</f>
        <v/>
      </c>
      <c r="G2" t="str">
        <f>IF('0b. Sample'!N9=0,"",IF('0b. Sample'!M9=0,CONCATENATE(E2,": ",'0b. Sample'!N9),CONCATENATE('0b. Sample'!M9,": ",'0b. Sample'!N9)))</f>
        <v/>
      </c>
      <c r="H2" t="str">
        <f>IF('0b. Sample'!O9=0,"",'0b. Sample'!O9)</f>
        <v/>
      </c>
      <c r="J2" t="str">
        <f t="shared" ref="J2:J33" si="0">IFERROR(VLOOKUP(ROW()-1, $A$2:$E$101, 5, FALSE), "")</f>
        <v/>
      </c>
      <c r="K2" t="str">
        <f>IFERROR(VLOOKUP(ROW()-1, $B$2:$F$101, 5, FALSE), "")</f>
        <v/>
      </c>
      <c r="L2" t="str">
        <f t="shared" ref="L2:L33" si="1">IFERROR(VLOOKUP(ROW()-1, $C$2:$G$101, 5, FALSE), "")</f>
        <v/>
      </c>
      <c r="M2" t="str">
        <f t="shared" ref="M2:M33" si="2">IFERROR(VLOOKUP(ROW()-1, $D$2:$H$101, 5, FALSE), "")</f>
        <v/>
      </c>
    </row>
    <row r="3" spans="1:13" x14ac:dyDescent="0.2">
      <c r="A3">
        <f>IF(COUNTIF($E$2:E3,E3)=1,A2+1,A2)</f>
        <v>1</v>
      </c>
      <c r="B3">
        <f>IF(COUNTIF($F$2:F3,F3)=1,B2+1,B2)</f>
        <v>1</v>
      </c>
      <c r="C3">
        <f>IF(COUNTIF($G$2:G3,G3)=1,C2+1,C2)</f>
        <v>1</v>
      </c>
      <c r="D3">
        <f>IF(COUNTIF($H$2:H3,H3)=1,D2+1,D2)</f>
        <v>1</v>
      </c>
      <c r="E3" t="str">
        <f>IF('0b. Sample'!L10=0,"",'0b. Sample'!L10)</f>
        <v/>
      </c>
      <c r="F3" t="str">
        <f>IF('0b. Sample'!M10=0,"",CONCATENATE(E3,": ",'0b. Sample'!M10))</f>
        <v/>
      </c>
      <c r="G3" t="str">
        <f>IF('0b. Sample'!N10=0,"",IF('0b. Sample'!M10=0,CONCATENATE(E3,": ",'0b. Sample'!N10),CONCATENATE('0b. Sample'!M10,": ",'0b. Sample'!N10)))</f>
        <v/>
      </c>
      <c r="H3" t="str">
        <f>IF('0b. Sample'!O10=0,"",'0b. Sample'!O10)</f>
        <v/>
      </c>
      <c r="J3" t="str">
        <f t="shared" si="0"/>
        <v/>
      </c>
      <c r="K3" t="str">
        <f t="shared" ref="K3:K33" si="3">IFERROR(VLOOKUP(ROW()-1, $B$2:$F$101, 5, FALSE), "")</f>
        <v/>
      </c>
      <c r="L3" t="str">
        <f t="shared" si="1"/>
        <v/>
      </c>
      <c r="M3" t="str">
        <f t="shared" si="2"/>
        <v/>
      </c>
    </row>
    <row r="4" spans="1:13" x14ac:dyDescent="0.2">
      <c r="A4">
        <f>IF(COUNTIF($E$2:E4,E4)=1,A3+1,A3)</f>
        <v>1</v>
      </c>
      <c r="B4">
        <f>IF(COUNTIF($F$2:F4,F4)=1,B3+1,B3)</f>
        <v>1</v>
      </c>
      <c r="C4">
        <f>IF(COUNTIF($G$2:G4,G4)=1,C3+1,C3)</f>
        <v>1</v>
      </c>
      <c r="D4">
        <f>IF(COUNTIF($H$2:H4,H4)=1,D3+1,D3)</f>
        <v>1</v>
      </c>
      <c r="E4" t="str">
        <f>IF('0b. Sample'!L11=0,"",'0b. Sample'!L11)</f>
        <v/>
      </c>
      <c r="F4" t="str">
        <f>IF('0b. Sample'!M11=0,"",CONCATENATE(E4,": ",'0b. Sample'!M11))</f>
        <v/>
      </c>
      <c r="G4" t="str">
        <f>IF('0b. Sample'!N11=0,"",IF('0b. Sample'!M11=0,CONCATENATE(E4,": ",'0b. Sample'!N11),CONCATENATE('0b. Sample'!M11,": ",'0b. Sample'!N11)))</f>
        <v/>
      </c>
      <c r="H4" t="str">
        <f>IF('0b. Sample'!O11=0,"",'0b. Sample'!O11)</f>
        <v/>
      </c>
      <c r="J4" t="str">
        <f t="shared" si="0"/>
        <v/>
      </c>
      <c r="K4" t="str">
        <f t="shared" si="3"/>
        <v/>
      </c>
      <c r="L4" t="str">
        <f t="shared" si="1"/>
        <v/>
      </c>
      <c r="M4" t="str">
        <f t="shared" si="2"/>
        <v/>
      </c>
    </row>
    <row r="5" spans="1:13" x14ac:dyDescent="0.2">
      <c r="A5">
        <f>IF(COUNTIF($E$2:E5,E5)=1,A4+1,A4)</f>
        <v>1</v>
      </c>
      <c r="B5">
        <f>IF(COUNTIF($F$2:F5,F5)=1,B4+1,B4)</f>
        <v>1</v>
      </c>
      <c r="C5">
        <f>IF(COUNTIF($G$2:G5,G5)=1,C4+1,C4)</f>
        <v>1</v>
      </c>
      <c r="D5">
        <f>IF(COUNTIF($H$2:H5,H5)=1,D4+1,D4)</f>
        <v>1</v>
      </c>
      <c r="E5" t="str">
        <f>IF('0b. Sample'!L12=0,"",'0b. Sample'!L12)</f>
        <v/>
      </c>
      <c r="F5" t="str">
        <f>IF('0b. Sample'!M12=0,"",CONCATENATE(E5,": ",'0b. Sample'!M12))</f>
        <v/>
      </c>
      <c r="G5" t="str">
        <f>IF('0b. Sample'!N12=0,"",IF('0b. Sample'!M12=0,CONCATENATE(E5,": ",'0b. Sample'!N12),CONCATENATE('0b. Sample'!M12,": ",'0b. Sample'!N12)))</f>
        <v/>
      </c>
      <c r="H5" t="str">
        <f>IF('0b. Sample'!O12=0,"",'0b. Sample'!O12)</f>
        <v/>
      </c>
      <c r="J5" t="str">
        <f t="shared" si="0"/>
        <v/>
      </c>
      <c r="K5" t="str">
        <f t="shared" si="3"/>
        <v/>
      </c>
      <c r="L5" t="str">
        <f t="shared" si="1"/>
        <v/>
      </c>
      <c r="M5" t="str">
        <f t="shared" si="2"/>
        <v/>
      </c>
    </row>
    <row r="6" spans="1:13" x14ac:dyDescent="0.2">
      <c r="A6">
        <f>IF(COUNTIF($E$2:E6,E6)=1,A5+1,A5)</f>
        <v>1</v>
      </c>
      <c r="B6">
        <f>IF(COUNTIF($F$2:F6,F6)=1,B5+1,B5)</f>
        <v>1</v>
      </c>
      <c r="C6">
        <f>IF(COUNTIF($G$2:G6,G6)=1,C5+1,C5)</f>
        <v>1</v>
      </c>
      <c r="D6">
        <f>IF(COUNTIF($H$2:H6,H6)=1,D5+1,D5)</f>
        <v>1</v>
      </c>
      <c r="E6" t="str">
        <f>IF('0b. Sample'!L13=0,"",'0b. Sample'!L13)</f>
        <v/>
      </c>
      <c r="F6" t="str">
        <f>IF('0b. Sample'!M13=0,"",CONCATENATE(E6,": ",'0b. Sample'!M13))</f>
        <v/>
      </c>
      <c r="G6" t="str">
        <f>IF('0b. Sample'!N13=0,"",IF('0b. Sample'!M13=0,CONCATENATE(E6,": ",'0b. Sample'!N13),CONCATENATE('0b. Sample'!M13,": ",'0b. Sample'!N13)))</f>
        <v/>
      </c>
      <c r="H6" t="str">
        <f>IF('0b. Sample'!O13=0,"",'0b. Sample'!O13)</f>
        <v/>
      </c>
      <c r="J6" t="str">
        <f t="shared" si="0"/>
        <v/>
      </c>
      <c r="K6" t="str">
        <f t="shared" si="3"/>
        <v/>
      </c>
      <c r="L6" t="str">
        <f t="shared" si="1"/>
        <v/>
      </c>
      <c r="M6" t="str">
        <f t="shared" si="2"/>
        <v/>
      </c>
    </row>
    <row r="7" spans="1:13" x14ac:dyDescent="0.2">
      <c r="A7">
        <f>IF(COUNTIF($E$2:E7,E7)=1,A6+1,A6)</f>
        <v>1</v>
      </c>
      <c r="B7">
        <f>IF(COUNTIF($F$2:F7,F7)=1,B6+1,B6)</f>
        <v>1</v>
      </c>
      <c r="C7">
        <f>IF(COUNTIF($G$2:G7,G7)=1,C6+1,C6)</f>
        <v>1</v>
      </c>
      <c r="D7">
        <f>IF(COUNTIF($H$2:H7,H7)=1,D6+1,D6)</f>
        <v>1</v>
      </c>
      <c r="E7" t="str">
        <f>IF('0b. Sample'!L14=0,"",'0b. Sample'!L14)</f>
        <v/>
      </c>
      <c r="F7" t="str">
        <f>IF('0b. Sample'!M14=0,"",CONCATENATE(E7,": ",'0b. Sample'!M14))</f>
        <v/>
      </c>
      <c r="G7" t="str">
        <f>IF('0b. Sample'!N14=0,"",IF('0b. Sample'!M14=0,CONCATENATE(E7,": ",'0b. Sample'!N14),CONCATENATE('0b. Sample'!M14,": ",'0b. Sample'!N14)))</f>
        <v/>
      </c>
      <c r="H7" t="str">
        <f>IF('0b. Sample'!O14=0,"",'0b. Sample'!O14)</f>
        <v/>
      </c>
      <c r="J7" t="str">
        <f t="shared" si="0"/>
        <v/>
      </c>
      <c r="K7" t="str">
        <f t="shared" si="3"/>
        <v/>
      </c>
      <c r="L7" t="str">
        <f t="shared" si="1"/>
        <v/>
      </c>
      <c r="M7" t="str">
        <f t="shared" si="2"/>
        <v/>
      </c>
    </row>
    <row r="8" spans="1:13" x14ac:dyDescent="0.2">
      <c r="A8">
        <f>IF(COUNTIF($E$2:E8,E8)=1,A7+1,A7)</f>
        <v>1</v>
      </c>
      <c r="B8">
        <f>IF(COUNTIF($F$2:F8,F8)=1,B7+1,B7)</f>
        <v>1</v>
      </c>
      <c r="C8">
        <f>IF(COUNTIF($G$2:G8,G8)=1,C7+1,C7)</f>
        <v>1</v>
      </c>
      <c r="D8">
        <f>IF(COUNTIF($H$2:H8,H8)=1,D7+1,D7)</f>
        <v>1</v>
      </c>
      <c r="E8" t="str">
        <f>IF('0b. Sample'!L15=0,"",'0b. Sample'!L15)</f>
        <v/>
      </c>
      <c r="F8" t="str">
        <f>IF('0b. Sample'!M15=0,"",CONCATENATE(E8,": ",'0b. Sample'!M15))</f>
        <v/>
      </c>
      <c r="G8" t="str">
        <f>IF('0b. Sample'!N15=0,"",IF('0b. Sample'!M15=0,CONCATENATE(E8,": ",'0b. Sample'!N15),CONCATENATE('0b. Sample'!M15,": ",'0b. Sample'!N15)))</f>
        <v/>
      </c>
      <c r="H8" t="str">
        <f>IF('0b. Sample'!O15=0,"",'0b. Sample'!O15)</f>
        <v/>
      </c>
      <c r="J8" t="str">
        <f t="shared" si="0"/>
        <v/>
      </c>
      <c r="K8" t="str">
        <f t="shared" si="3"/>
        <v/>
      </c>
      <c r="L8" t="str">
        <f t="shared" si="1"/>
        <v/>
      </c>
      <c r="M8" t="str">
        <f t="shared" si="2"/>
        <v/>
      </c>
    </row>
    <row r="9" spans="1:13" x14ac:dyDescent="0.2">
      <c r="A9">
        <f>IF(COUNTIF($E$2:E9,E9)=1,A8+1,A8)</f>
        <v>1</v>
      </c>
      <c r="B9">
        <f>IF(COUNTIF($F$2:F9,F9)=1,B8+1,B8)</f>
        <v>1</v>
      </c>
      <c r="C9">
        <f>IF(COUNTIF($G$2:G9,G9)=1,C8+1,C8)</f>
        <v>1</v>
      </c>
      <c r="D9">
        <f>IF(COUNTIF($H$2:H9,H9)=1,D8+1,D8)</f>
        <v>1</v>
      </c>
      <c r="E9" t="str">
        <f>IF('0b. Sample'!L16=0,"",'0b. Sample'!L16)</f>
        <v/>
      </c>
      <c r="F9" t="str">
        <f>IF('0b. Sample'!M16=0,"",CONCATENATE(E9,": ",'0b. Sample'!M16))</f>
        <v/>
      </c>
      <c r="G9" t="str">
        <f>IF('0b. Sample'!N16=0,"",IF('0b. Sample'!M16=0,CONCATENATE(E9,": ",'0b. Sample'!N16),CONCATENATE('0b. Sample'!M16,": ",'0b. Sample'!N16)))</f>
        <v/>
      </c>
      <c r="H9" t="str">
        <f>IF('0b. Sample'!O16=0,"",'0b. Sample'!O16)</f>
        <v/>
      </c>
      <c r="J9" t="str">
        <f t="shared" si="0"/>
        <v/>
      </c>
      <c r="K9" t="str">
        <f t="shared" si="3"/>
        <v/>
      </c>
      <c r="L9" t="str">
        <f t="shared" si="1"/>
        <v/>
      </c>
      <c r="M9" t="str">
        <f t="shared" si="2"/>
        <v/>
      </c>
    </row>
    <row r="10" spans="1:13" x14ac:dyDescent="0.2">
      <c r="A10">
        <f>IF(COUNTIF($E$2:E10,E10)=1,A9+1,A9)</f>
        <v>1</v>
      </c>
      <c r="B10">
        <f>IF(COUNTIF($F$2:F10,F10)=1,B9+1,B9)</f>
        <v>1</v>
      </c>
      <c r="C10">
        <f>IF(COUNTIF($G$2:G10,G10)=1,C9+1,C9)</f>
        <v>1</v>
      </c>
      <c r="D10">
        <f>IF(COUNTIF($H$2:H10,H10)=1,D9+1,D9)</f>
        <v>1</v>
      </c>
      <c r="E10" t="str">
        <f>IF('0b. Sample'!L17=0,"",'0b. Sample'!L17)</f>
        <v/>
      </c>
      <c r="F10" t="str">
        <f>IF('0b. Sample'!M17=0,"",CONCATENATE(E10,": ",'0b. Sample'!M17))</f>
        <v/>
      </c>
      <c r="G10" t="str">
        <f>IF('0b. Sample'!N17=0,"",IF('0b. Sample'!M17=0,CONCATENATE(E10,": ",'0b. Sample'!N17),CONCATENATE('0b. Sample'!M17,": ",'0b. Sample'!N17)))</f>
        <v/>
      </c>
      <c r="H10" t="str">
        <f>IF('0b. Sample'!O17=0,"",'0b. Sample'!O17)</f>
        <v/>
      </c>
      <c r="J10" t="str">
        <f t="shared" si="0"/>
        <v/>
      </c>
      <c r="K10" t="str">
        <f t="shared" si="3"/>
        <v/>
      </c>
      <c r="L10" t="str">
        <f t="shared" si="1"/>
        <v/>
      </c>
      <c r="M10" t="str">
        <f t="shared" si="2"/>
        <v/>
      </c>
    </row>
    <row r="11" spans="1:13" x14ac:dyDescent="0.2">
      <c r="A11">
        <f>IF(COUNTIF($E$2:E11,E11)=1,A10+1,A10)</f>
        <v>1</v>
      </c>
      <c r="B11">
        <f>IF(COUNTIF($F$2:F11,F11)=1,B10+1,B10)</f>
        <v>1</v>
      </c>
      <c r="C11">
        <f>IF(COUNTIF($G$2:G11,G11)=1,C10+1,C10)</f>
        <v>1</v>
      </c>
      <c r="D11">
        <f>IF(COUNTIF($H$2:H11,H11)=1,D10+1,D10)</f>
        <v>1</v>
      </c>
      <c r="E11" t="str">
        <f>IF('0b. Sample'!L18=0,"",'0b. Sample'!L18)</f>
        <v/>
      </c>
      <c r="F11" t="str">
        <f>IF('0b. Sample'!M18=0,"",CONCATENATE(E11,": ",'0b. Sample'!M18))</f>
        <v/>
      </c>
      <c r="G11" t="str">
        <f>IF('0b. Sample'!N18=0,"",IF('0b. Sample'!M18=0,CONCATENATE(E11,": ",'0b. Sample'!N18),CONCATENATE('0b. Sample'!M18,": ",'0b. Sample'!N18)))</f>
        <v/>
      </c>
      <c r="H11" t="str">
        <f>IF('0b. Sample'!O18=0,"",'0b. Sample'!O18)</f>
        <v/>
      </c>
      <c r="J11" t="str">
        <f t="shared" si="0"/>
        <v/>
      </c>
      <c r="K11" t="str">
        <f t="shared" si="3"/>
        <v/>
      </c>
      <c r="L11" t="str">
        <f t="shared" si="1"/>
        <v/>
      </c>
      <c r="M11" t="str">
        <f t="shared" si="2"/>
        <v/>
      </c>
    </row>
    <row r="12" spans="1:13" x14ac:dyDescent="0.2">
      <c r="A12">
        <f>IF(COUNTIF($E$2:E12,E12)=1,A11+1,A11)</f>
        <v>1</v>
      </c>
      <c r="B12">
        <f>IF(COUNTIF($F$2:F12,F12)=1,B11+1,B11)</f>
        <v>1</v>
      </c>
      <c r="C12">
        <f>IF(COUNTIF($G$2:G12,G12)=1,C11+1,C11)</f>
        <v>1</v>
      </c>
      <c r="D12">
        <f>IF(COUNTIF($H$2:H12,H12)=1,D11+1,D11)</f>
        <v>1</v>
      </c>
      <c r="E12" t="str">
        <f>IF('0b. Sample'!L19=0,"",'0b. Sample'!L19)</f>
        <v/>
      </c>
      <c r="F12" t="str">
        <f>IF('0b. Sample'!M19=0,"",CONCATENATE(E12,": ",'0b. Sample'!M19))</f>
        <v/>
      </c>
      <c r="G12" t="str">
        <f>IF('0b. Sample'!N19=0,"",IF('0b. Sample'!M19=0,CONCATENATE(E12,": ",'0b. Sample'!N19),CONCATENATE('0b. Sample'!M19,": ",'0b. Sample'!N19)))</f>
        <v/>
      </c>
      <c r="H12" t="str">
        <f>IF('0b. Sample'!O19=0,"",'0b. Sample'!O19)</f>
        <v/>
      </c>
      <c r="J12" t="str">
        <f t="shared" si="0"/>
        <v/>
      </c>
      <c r="K12" t="str">
        <f t="shared" si="3"/>
        <v/>
      </c>
      <c r="L12" t="str">
        <f t="shared" si="1"/>
        <v/>
      </c>
      <c r="M12" t="str">
        <f t="shared" si="2"/>
        <v/>
      </c>
    </row>
    <row r="13" spans="1:13" x14ac:dyDescent="0.2">
      <c r="A13">
        <f>IF(COUNTIF($E$2:E13,E13)=1,A12+1,A12)</f>
        <v>1</v>
      </c>
      <c r="B13">
        <f>IF(COUNTIF($F$2:F13,F13)=1,B12+1,B12)</f>
        <v>1</v>
      </c>
      <c r="C13">
        <f>IF(COUNTIF($G$2:G13,G13)=1,C12+1,C12)</f>
        <v>1</v>
      </c>
      <c r="D13">
        <f>IF(COUNTIF($H$2:H13,H13)=1,D12+1,D12)</f>
        <v>1</v>
      </c>
      <c r="E13" t="str">
        <f>IF('0b. Sample'!L20=0,"",'0b. Sample'!L20)</f>
        <v/>
      </c>
      <c r="F13" t="str">
        <f>IF('0b. Sample'!M20=0,"",CONCATENATE(E13,": ",'0b. Sample'!M20))</f>
        <v/>
      </c>
      <c r="G13" t="str">
        <f>IF('0b. Sample'!N20=0,"",IF('0b. Sample'!M20=0,CONCATENATE(E13,": ",'0b. Sample'!N20),CONCATENATE('0b. Sample'!M20,": ",'0b. Sample'!N20)))</f>
        <v/>
      </c>
      <c r="H13" t="str">
        <f>IF('0b. Sample'!O20=0,"",'0b. Sample'!O20)</f>
        <v/>
      </c>
      <c r="J13" t="str">
        <f t="shared" si="0"/>
        <v/>
      </c>
      <c r="K13" t="str">
        <f t="shared" si="3"/>
        <v/>
      </c>
      <c r="L13" t="str">
        <f t="shared" si="1"/>
        <v/>
      </c>
      <c r="M13" t="str">
        <f t="shared" si="2"/>
        <v/>
      </c>
    </row>
    <row r="14" spans="1:13" x14ac:dyDescent="0.2">
      <c r="A14">
        <f>IF(COUNTIF($E$2:E14,E14)=1,A13+1,A13)</f>
        <v>1</v>
      </c>
      <c r="B14">
        <f>IF(COUNTIF($F$2:F14,F14)=1,B13+1,B13)</f>
        <v>1</v>
      </c>
      <c r="C14">
        <f>IF(COUNTIF($G$2:G14,G14)=1,C13+1,C13)</f>
        <v>1</v>
      </c>
      <c r="D14">
        <f>IF(COUNTIF($H$2:H14,H14)=1,D13+1,D13)</f>
        <v>1</v>
      </c>
      <c r="E14" t="str">
        <f>IF('0b. Sample'!L21=0,"",'0b. Sample'!L21)</f>
        <v/>
      </c>
      <c r="F14" t="str">
        <f>IF('0b. Sample'!M21=0,"",CONCATENATE(E14,": ",'0b. Sample'!M21))</f>
        <v/>
      </c>
      <c r="G14" t="str">
        <f>IF('0b. Sample'!N21=0,"",IF('0b. Sample'!M21=0,CONCATENATE(E14,": ",'0b. Sample'!N21),CONCATENATE('0b. Sample'!M21,": ",'0b. Sample'!N21)))</f>
        <v/>
      </c>
      <c r="H14" t="str">
        <f>IF('0b. Sample'!O21=0,"",'0b. Sample'!O21)</f>
        <v/>
      </c>
      <c r="J14" t="str">
        <f t="shared" si="0"/>
        <v/>
      </c>
      <c r="K14" t="str">
        <f t="shared" si="3"/>
        <v/>
      </c>
      <c r="L14" t="str">
        <f t="shared" si="1"/>
        <v/>
      </c>
      <c r="M14" t="str">
        <f t="shared" si="2"/>
        <v/>
      </c>
    </row>
    <row r="15" spans="1:13" x14ac:dyDescent="0.2">
      <c r="A15">
        <f>IF(COUNTIF($E$2:E15,E15)=1,A14+1,A14)</f>
        <v>1</v>
      </c>
      <c r="B15">
        <f>IF(COUNTIF($F$2:F15,F15)=1,B14+1,B14)</f>
        <v>1</v>
      </c>
      <c r="C15">
        <f>IF(COUNTIF($G$2:G15,G15)=1,C14+1,C14)</f>
        <v>1</v>
      </c>
      <c r="D15">
        <f>IF(COUNTIF($H$2:H15,H15)=1,D14+1,D14)</f>
        <v>1</v>
      </c>
      <c r="E15" t="str">
        <f>IF('0b. Sample'!L22=0,"",'0b. Sample'!L22)</f>
        <v/>
      </c>
      <c r="F15" t="str">
        <f>IF('0b. Sample'!M22=0,"",CONCATENATE(E15,": ",'0b. Sample'!M22))</f>
        <v/>
      </c>
      <c r="G15" t="str">
        <f>IF('0b. Sample'!N22=0,"",IF('0b. Sample'!M22=0,CONCATENATE(E15,": ",'0b. Sample'!N22),CONCATENATE('0b. Sample'!M22,": ",'0b. Sample'!N22)))</f>
        <v/>
      </c>
      <c r="H15" t="str">
        <f>IF('0b. Sample'!O22=0,"",'0b. Sample'!O22)</f>
        <v/>
      </c>
      <c r="J15" t="str">
        <f t="shared" si="0"/>
        <v/>
      </c>
      <c r="K15" t="str">
        <f t="shared" si="3"/>
        <v/>
      </c>
      <c r="L15" t="str">
        <f t="shared" si="1"/>
        <v/>
      </c>
      <c r="M15" t="str">
        <f t="shared" si="2"/>
        <v/>
      </c>
    </row>
    <row r="16" spans="1:13" x14ac:dyDescent="0.2">
      <c r="A16">
        <f>IF(COUNTIF($E$2:E16,E16)=1,A15+1,A15)</f>
        <v>1</v>
      </c>
      <c r="B16">
        <f>IF(COUNTIF($F$2:F16,F16)=1,B15+1,B15)</f>
        <v>1</v>
      </c>
      <c r="C16">
        <f>IF(COUNTIF($G$2:G16,G16)=1,C15+1,C15)</f>
        <v>1</v>
      </c>
      <c r="D16">
        <f>IF(COUNTIF($H$2:H16,H16)=1,D15+1,D15)</f>
        <v>1</v>
      </c>
      <c r="E16" t="str">
        <f>IF('0b. Sample'!L23=0,"",'0b. Sample'!L23)</f>
        <v/>
      </c>
      <c r="F16" t="str">
        <f>IF('0b. Sample'!M23=0,"",CONCATENATE(E16,": ",'0b. Sample'!M23))</f>
        <v/>
      </c>
      <c r="G16" t="str">
        <f>IF('0b. Sample'!N23=0,"",IF('0b. Sample'!M23=0,CONCATENATE(E16,": ",'0b. Sample'!N23),CONCATENATE('0b. Sample'!M23,": ",'0b. Sample'!N23)))</f>
        <v/>
      </c>
      <c r="H16" t="str">
        <f>IF('0b. Sample'!O23=0,"",'0b. Sample'!O23)</f>
        <v/>
      </c>
      <c r="J16" t="str">
        <f t="shared" si="0"/>
        <v/>
      </c>
      <c r="K16" t="str">
        <f t="shared" si="3"/>
        <v/>
      </c>
      <c r="L16" t="str">
        <f t="shared" si="1"/>
        <v/>
      </c>
      <c r="M16" t="str">
        <f t="shared" si="2"/>
        <v/>
      </c>
    </row>
    <row r="17" spans="1:13" x14ac:dyDescent="0.2">
      <c r="A17">
        <f>IF(COUNTIF($E$2:E17,E17)=1,A16+1,A16)</f>
        <v>1</v>
      </c>
      <c r="B17">
        <f>IF(COUNTIF($F$2:F17,F17)=1,B16+1,B16)</f>
        <v>1</v>
      </c>
      <c r="C17">
        <f>IF(COUNTIF($G$2:G17,G17)=1,C16+1,C16)</f>
        <v>1</v>
      </c>
      <c r="D17">
        <f>IF(COUNTIF($H$2:H17,H17)=1,D16+1,D16)</f>
        <v>1</v>
      </c>
      <c r="E17" t="str">
        <f>IF('0b. Sample'!L24=0,"",'0b. Sample'!L24)</f>
        <v/>
      </c>
      <c r="F17" t="str">
        <f>IF('0b. Sample'!M24=0,"",CONCATENATE(E17,": ",'0b. Sample'!M24))</f>
        <v/>
      </c>
      <c r="G17" t="str">
        <f>IF('0b. Sample'!N24=0,"",IF('0b. Sample'!M24=0,CONCATENATE(E17,": ",'0b. Sample'!N24),CONCATENATE('0b. Sample'!M24,": ",'0b. Sample'!N24)))</f>
        <v/>
      </c>
      <c r="H17" t="str">
        <f>IF('0b. Sample'!O24=0,"",'0b. Sample'!O24)</f>
        <v/>
      </c>
      <c r="J17" t="str">
        <f t="shared" si="0"/>
        <v/>
      </c>
      <c r="K17" t="str">
        <f t="shared" si="3"/>
        <v/>
      </c>
      <c r="L17" t="str">
        <f t="shared" si="1"/>
        <v/>
      </c>
      <c r="M17" t="str">
        <f t="shared" si="2"/>
        <v/>
      </c>
    </row>
    <row r="18" spans="1:13" x14ac:dyDescent="0.2">
      <c r="A18">
        <f>IF(COUNTIF($E$2:E18,E18)=1,A17+1,A17)</f>
        <v>1</v>
      </c>
      <c r="B18">
        <f>IF(COUNTIF($F$2:F18,F18)=1,B17+1,B17)</f>
        <v>1</v>
      </c>
      <c r="C18">
        <f>IF(COUNTIF($G$2:G18,G18)=1,C17+1,C17)</f>
        <v>1</v>
      </c>
      <c r="D18">
        <f>IF(COUNTIF($H$2:H18,H18)=1,D17+1,D17)</f>
        <v>1</v>
      </c>
      <c r="E18" t="str">
        <f>IF('0b. Sample'!L25=0,"",'0b. Sample'!L25)</f>
        <v/>
      </c>
      <c r="F18" t="str">
        <f>IF('0b. Sample'!M25=0,"",CONCATENATE(E18,": ",'0b. Sample'!M25))</f>
        <v/>
      </c>
      <c r="G18" t="str">
        <f>IF('0b. Sample'!N25=0,"",IF('0b. Sample'!M25=0,CONCATENATE(E18,": ",'0b. Sample'!N25),CONCATENATE('0b. Sample'!M25,": ",'0b. Sample'!N25)))</f>
        <v/>
      </c>
      <c r="H18" t="str">
        <f>IF('0b. Sample'!O25=0,"",'0b. Sample'!O25)</f>
        <v/>
      </c>
      <c r="J18" t="str">
        <f t="shared" si="0"/>
        <v/>
      </c>
      <c r="K18" t="str">
        <f t="shared" si="3"/>
        <v/>
      </c>
      <c r="L18" t="str">
        <f t="shared" si="1"/>
        <v/>
      </c>
      <c r="M18" t="str">
        <f t="shared" si="2"/>
        <v/>
      </c>
    </row>
    <row r="19" spans="1:13" x14ac:dyDescent="0.2">
      <c r="A19">
        <f>IF(COUNTIF($E$2:E19,E19)=1,A18+1,A18)</f>
        <v>1</v>
      </c>
      <c r="B19">
        <f>IF(COUNTIF($F$2:F19,F19)=1,B18+1,B18)</f>
        <v>1</v>
      </c>
      <c r="C19">
        <f>IF(COUNTIF($G$2:G19,G19)=1,C18+1,C18)</f>
        <v>1</v>
      </c>
      <c r="D19">
        <f>IF(COUNTIF($H$2:H19,H19)=1,D18+1,D18)</f>
        <v>1</v>
      </c>
      <c r="E19" t="str">
        <f>IF('0b. Sample'!L26=0,"",'0b. Sample'!L26)</f>
        <v/>
      </c>
      <c r="F19" t="str">
        <f>IF('0b. Sample'!M26=0,"",CONCATENATE(E19,": ",'0b. Sample'!M26))</f>
        <v/>
      </c>
      <c r="G19" t="str">
        <f>IF('0b. Sample'!N26=0,"",IF('0b. Sample'!M26=0,CONCATENATE(E19,": ",'0b. Sample'!N26),CONCATENATE('0b. Sample'!M26,": ",'0b. Sample'!N26)))</f>
        <v/>
      </c>
      <c r="H19" t="str">
        <f>IF('0b. Sample'!O26=0,"",'0b. Sample'!O26)</f>
        <v/>
      </c>
      <c r="J19" t="str">
        <f t="shared" si="0"/>
        <v/>
      </c>
      <c r="K19" t="str">
        <f t="shared" si="3"/>
        <v/>
      </c>
      <c r="L19" t="str">
        <f t="shared" si="1"/>
        <v/>
      </c>
      <c r="M19" t="str">
        <f t="shared" si="2"/>
        <v/>
      </c>
    </row>
    <row r="20" spans="1:13" x14ac:dyDescent="0.2">
      <c r="A20">
        <f>IF(COUNTIF($E$2:E20,E20)=1,A19+1,A19)</f>
        <v>1</v>
      </c>
      <c r="B20">
        <f>IF(COUNTIF($F$2:F20,F20)=1,B19+1,B19)</f>
        <v>1</v>
      </c>
      <c r="C20">
        <f>IF(COUNTIF($G$2:G20,G20)=1,C19+1,C19)</f>
        <v>1</v>
      </c>
      <c r="D20">
        <f>IF(COUNTIF($H$2:H20,H20)=1,D19+1,D19)</f>
        <v>1</v>
      </c>
      <c r="E20" t="str">
        <f>IF('0b. Sample'!L27=0,"",'0b. Sample'!L27)</f>
        <v/>
      </c>
      <c r="F20" t="str">
        <f>IF('0b. Sample'!M27=0,"",CONCATENATE(E20,": ",'0b. Sample'!M27))</f>
        <v/>
      </c>
      <c r="G20" t="str">
        <f>IF('0b. Sample'!N27=0,"",IF('0b. Sample'!M27=0,CONCATENATE(E20,": ",'0b. Sample'!N27),CONCATENATE('0b. Sample'!M27,": ",'0b. Sample'!N27)))</f>
        <v/>
      </c>
      <c r="H20" t="str">
        <f>IF('0b. Sample'!O27=0,"",'0b. Sample'!O27)</f>
        <v/>
      </c>
      <c r="J20" t="str">
        <f t="shared" si="0"/>
        <v/>
      </c>
      <c r="K20" t="str">
        <f t="shared" si="3"/>
        <v/>
      </c>
      <c r="L20" t="str">
        <f t="shared" si="1"/>
        <v/>
      </c>
      <c r="M20" t="str">
        <f t="shared" si="2"/>
        <v/>
      </c>
    </row>
    <row r="21" spans="1:13" x14ac:dyDescent="0.2">
      <c r="A21">
        <f>IF(COUNTIF($E$2:E21,E21)=1,A20+1,A20)</f>
        <v>1</v>
      </c>
      <c r="B21">
        <f>IF(COUNTIF($F$2:F21,F21)=1,B20+1,B20)</f>
        <v>1</v>
      </c>
      <c r="C21">
        <f>IF(COUNTIF($G$2:G21,G21)=1,C20+1,C20)</f>
        <v>1</v>
      </c>
      <c r="D21">
        <f>IF(COUNTIF($H$2:H21,H21)=1,D20+1,D20)</f>
        <v>1</v>
      </c>
      <c r="E21" t="str">
        <f>IF('0b. Sample'!L28=0,"",'0b. Sample'!L28)</f>
        <v/>
      </c>
      <c r="F21" t="str">
        <f>IF('0b. Sample'!M28=0,"",CONCATENATE(E21,": ",'0b. Sample'!M28))</f>
        <v/>
      </c>
      <c r="G21" t="str">
        <f>IF('0b. Sample'!N28=0,"",IF('0b. Sample'!M28=0,CONCATENATE(E21,": ",'0b. Sample'!N28),CONCATENATE('0b. Sample'!M28,": ",'0b. Sample'!N28)))</f>
        <v/>
      </c>
      <c r="H21" t="str">
        <f>IF('0b. Sample'!O28=0,"",'0b. Sample'!O28)</f>
        <v/>
      </c>
      <c r="J21" t="str">
        <f t="shared" si="0"/>
        <v/>
      </c>
      <c r="K21" t="str">
        <f t="shared" si="3"/>
        <v/>
      </c>
      <c r="L21" t="str">
        <f t="shared" si="1"/>
        <v/>
      </c>
      <c r="M21" t="str">
        <f t="shared" si="2"/>
        <v/>
      </c>
    </row>
    <row r="22" spans="1:13" x14ac:dyDescent="0.2">
      <c r="A22">
        <f>IF(COUNTIF($E$2:E22,E22)=1,A21+1,A21)</f>
        <v>1</v>
      </c>
      <c r="B22">
        <f>IF(COUNTIF($F$2:F22,F22)=1,B21+1,B21)</f>
        <v>1</v>
      </c>
      <c r="C22">
        <f>IF(COUNTIF($G$2:G22,G22)=1,C21+1,C21)</f>
        <v>1</v>
      </c>
      <c r="D22">
        <f>IF(COUNTIF($H$2:H22,H22)=1,D21+1,D21)</f>
        <v>1</v>
      </c>
      <c r="E22" t="str">
        <f>IF('0b. Sample'!L29=0,"",'0b. Sample'!L29)</f>
        <v/>
      </c>
      <c r="F22" t="str">
        <f>IF('0b. Sample'!M29=0,"",CONCATENATE(E22,": ",'0b. Sample'!M29))</f>
        <v/>
      </c>
      <c r="G22" t="str">
        <f>IF('0b. Sample'!N29=0,"",IF('0b. Sample'!M29=0,CONCATENATE(E22,": ",'0b. Sample'!N29),CONCATENATE('0b. Sample'!M29,": ",'0b. Sample'!N29)))</f>
        <v/>
      </c>
      <c r="H22" t="str">
        <f>IF('0b. Sample'!O29=0,"",'0b. Sample'!O29)</f>
        <v/>
      </c>
      <c r="J22" t="str">
        <f t="shared" si="0"/>
        <v/>
      </c>
      <c r="K22" t="str">
        <f t="shared" si="3"/>
        <v/>
      </c>
      <c r="L22" t="str">
        <f t="shared" si="1"/>
        <v/>
      </c>
      <c r="M22" t="str">
        <f t="shared" si="2"/>
        <v/>
      </c>
    </row>
    <row r="23" spans="1:13" x14ac:dyDescent="0.2">
      <c r="A23">
        <f>IF(COUNTIF($E$2:E23,E23)=1,A22+1,A22)</f>
        <v>1</v>
      </c>
      <c r="B23">
        <f>IF(COUNTIF($F$2:F23,F23)=1,B22+1,B22)</f>
        <v>1</v>
      </c>
      <c r="C23">
        <f>IF(COUNTIF($G$2:G23,G23)=1,C22+1,C22)</f>
        <v>1</v>
      </c>
      <c r="D23">
        <f>IF(COUNTIF($H$2:H23,H23)=1,D22+1,D22)</f>
        <v>1</v>
      </c>
      <c r="E23" t="str">
        <f>IF('0b. Sample'!L30=0,"",'0b. Sample'!L30)</f>
        <v/>
      </c>
      <c r="F23" t="str">
        <f>IF('0b. Sample'!M30=0,"",CONCATENATE(E23,": ",'0b. Sample'!M30))</f>
        <v/>
      </c>
      <c r="G23" t="str">
        <f>IF('0b. Sample'!N30=0,"",IF('0b. Sample'!M30=0,CONCATENATE(E23,": ",'0b. Sample'!N30),CONCATENATE('0b. Sample'!M30,": ",'0b. Sample'!N30)))</f>
        <v/>
      </c>
      <c r="H23" t="str">
        <f>IF('0b. Sample'!O30=0,"",'0b. Sample'!O30)</f>
        <v/>
      </c>
      <c r="J23" t="str">
        <f t="shared" si="0"/>
        <v/>
      </c>
      <c r="K23" t="str">
        <f t="shared" si="3"/>
        <v/>
      </c>
      <c r="L23" t="str">
        <f t="shared" si="1"/>
        <v/>
      </c>
      <c r="M23" t="str">
        <f t="shared" si="2"/>
        <v/>
      </c>
    </row>
    <row r="24" spans="1:13" x14ac:dyDescent="0.2">
      <c r="A24">
        <f>IF(COUNTIF($E$2:E24,E24)=1,A23+1,A23)</f>
        <v>1</v>
      </c>
      <c r="B24">
        <f>IF(COUNTIF($F$2:F24,F24)=1,B23+1,B23)</f>
        <v>1</v>
      </c>
      <c r="C24">
        <f>IF(COUNTIF($G$2:G24,G24)=1,C23+1,C23)</f>
        <v>1</v>
      </c>
      <c r="D24">
        <f>IF(COUNTIF($H$2:H24,H24)=1,D23+1,D23)</f>
        <v>1</v>
      </c>
      <c r="E24" t="str">
        <f>IF('0b. Sample'!L31=0,"",'0b. Sample'!L31)</f>
        <v/>
      </c>
      <c r="F24" t="str">
        <f>IF('0b. Sample'!M31=0,"",CONCATENATE(E24,": ",'0b. Sample'!M31))</f>
        <v/>
      </c>
      <c r="G24" t="str">
        <f>IF('0b. Sample'!N31=0,"",IF('0b. Sample'!M31=0,CONCATENATE(E24,": ",'0b. Sample'!N31),CONCATENATE('0b. Sample'!M31,": ",'0b. Sample'!N31)))</f>
        <v/>
      </c>
      <c r="H24" t="str">
        <f>IF('0b. Sample'!O31=0,"",'0b. Sample'!O31)</f>
        <v/>
      </c>
      <c r="J24" t="str">
        <f t="shared" si="0"/>
        <v/>
      </c>
      <c r="K24" t="str">
        <f t="shared" si="3"/>
        <v/>
      </c>
      <c r="L24" t="str">
        <f t="shared" si="1"/>
        <v/>
      </c>
      <c r="M24" t="str">
        <f t="shared" si="2"/>
        <v/>
      </c>
    </row>
    <row r="25" spans="1:13" x14ac:dyDescent="0.2">
      <c r="A25">
        <f>IF(COUNTIF($E$2:E25,E25)=1,A24+1,A24)</f>
        <v>1</v>
      </c>
      <c r="B25">
        <f>IF(COUNTIF($F$2:F25,F25)=1,B24+1,B24)</f>
        <v>1</v>
      </c>
      <c r="C25">
        <f>IF(COUNTIF($G$2:G25,G25)=1,C24+1,C24)</f>
        <v>1</v>
      </c>
      <c r="D25">
        <f>IF(COUNTIF($H$2:H25,H25)=1,D24+1,D24)</f>
        <v>1</v>
      </c>
      <c r="E25" t="str">
        <f>IF('0b. Sample'!L32=0,"",'0b. Sample'!L32)</f>
        <v/>
      </c>
      <c r="F25" t="str">
        <f>IF('0b. Sample'!M32=0,"",CONCATENATE(E25,": ",'0b. Sample'!M32))</f>
        <v/>
      </c>
      <c r="G25" t="str">
        <f>IF('0b. Sample'!N32=0,"",IF('0b. Sample'!M32=0,CONCATENATE(E25,": ",'0b. Sample'!N32),CONCATENATE('0b. Sample'!M32,": ",'0b. Sample'!N32)))</f>
        <v/>
      </c>
      <c r="H25" t="str">
        <f>IF('0b. Sample'!O32=0,"",'0b. Sample'!O32)</f>
        <v/>
      </c>
      <c r="J25" t="str">
        <f t="shared" si="0"/>
        <v/>
      </c>
      <c r="K25" t="str">
        <f t="shared" si="3"/>
        <v/>
      </c>
      <c r="L25" t="str">
        <f t="shared" si="1"/>
        <v/>
      </c>
      <c r="M25" t="str">
        <f t="shared" si="2"/>
        <v/>
      </c>
    </row>
    <row r="26" spans="1:13" x14ac:dyDescent="0.2">
      <c r="A26">
        <f>IF(COUNTIF($E$2:E26,E26)=1,A25+1,A25)</f>
        <v>1</v>
      </c>
      <c r="B26">
        <f>IF(COUNTIF($F$2:F26,F26)=1,B25+1,B25)</f>
        <v>1</v>
      </c>
      <c r="C26">
        <f>IF(COUNTIF($G$2:G26,G26)=1,C25+1,C25)</f>
        <v>1</v>
      </c>
      <c r="D26">
        <f>IF(COUNTIF($H$2:H26,H26)=1,D25+1,D25)</f>
        <v>1</v>
      </c>
      <c r="E26" t="str">
        <f>IF('0b. Sample'!L33=0,"",'0b. Sample'!L33)</f>
        <v/>
      </c>
      <c r="F26" t="str">
        <f>IF('0b. Sample'!M33=0,"",CONCATENATE(E26,": ",'0b. Sample'!M33))</f>
        <v/>
      </c>
      <c r="G26" t="str">
        <f>IF('0b. Sample'!N33=0,"",IF('0b. Sample'!M33=0,CONCATENATE(E26,": ",'0b. Sample'!N33),CONCATENATE('0b. Sample'!M33,": ",'0b. Sample'!N33)))</f>
        <v/>
      </c>
      <c r="H26" t="str">
        <f>IF('0b. Sample'!O33=0,"",'0b. Sample'!O33)</f>
        <v/>
      </c>
      <c r="J26" t="str">
        <f t="shared" si="0"/>
        <v/>
      </c>
      <c r="K26" t="str">
        <f t="shared" si="3"/>
        <v/>
      </c>
      <c r="L26" t="str">
        <f t="shared" si="1"/>
        <v/>
      </c>
      <c r="M26" t="str">
        <f t="shared" si="2"/>
        <v/>
      </c>
    </row>
    <row r="27" spans="1:13" x14ac:dyDescent="0.2">
      <c r="A27">
        <f>IF(COUNTIF($E$2:E27,E27)=1,A26+1,A26)</f>
        <v>1</v>
      </c>
      <c r="B27">
        <f>IF(COUNTIF($F$2:F27,F27)=1,B26+1,B26)</f>
        <v>1</v>
      </c>
      <c r="C27">
        <f>IF(COUNTIF($G$2:G27,G27)=1,C26+1,C26)</f>
        <v>1</v>
      </c>
      <c r="D27">
        <f>IF(COUNTIF($H$2:H27,H27)=1,D26+1,D26)</f>
        <v>1</v>
      </c>
      <c r="E27" t="str">
        <f>IF('0b. Sample'!L34=0,"",'0b. Sample'!L34)</f>
        <v/>
      </c>
      <c r="F27" t="str">
        <f>IF('0b. Sample'!M34=0,"",CONCATENATE(E27,": ",'0b. Sample'!M34))</f>
        <v/>
      </c>
      <c r="G27" t="str">
        <f>IF('0b. Sample'!N34=0,"",IF('0b. Sample'!M34=0,CONCATENATE(E27,": ",'0b. Sample'!N34),CONCATENATE('0b. Sample'!M34,": ",'0b. Sample'!N34)))</f>
        <v/>
      </c>
      <c r="H27" t="str">
        <f>IF('0b. Sample'!O34=0,"",'0b. Sample'!O34)</f>
        <v/>
      </c>
      <c r="J27" t="str">
        <f t="shared" si="0"/>
        <v/>
      </c>
      <c r="K27" t="str">
        <f t="shared" si="3"/>
        <v/>
      </c>
      <c r="L27" t="str">
        <f t="shared" si="1"/>
        <v/>
      </c>
      <c r="M27" t="str">
        <f t="shared" si="2"/>
        <v/>
      </c>
    </row>
    <row r="28" spans="1:13" x14ac:dyDescent="0.2">
      <c r="A28">
        <f>IF(COUNTIF($E$2:E28,E28)=1,A27+1,A27)</f>
        <v>1</v>
      </c>
      <c r="B28">
        <f>IF(COUNTIF($F$2:F28,F28)=1,B27+1,B27)</f>
        <v>1</v>
      </c>
      <c r="C28">
        <f>IF(COUNTIF($G$2:G28,G28)=1,C27+1,C27)</f>
        <v>1</v>
      </c>
      <c r="D28">
        <f>IF(COUNTIF($H$2:H28,H28)=1,D27+1,D27)</f>
        <v>1</v>
      </c>
      <c r="E28" t="str">
        <f>IF('0b. Sample'!L35=0,"",'0b. Sample'!L35)</f>
        <v/>
      </c>
      <c r="F28" t="str">
        <f>IF('0b. Sample'!M35=0,"",CONCATENATE(E28,": ",'0b. Sample'!M35))</f>
        <v/>
      </c>
      <c r="G28" t="str">
        <f>IF('0b. Sample'!N35=0,"",IF('0b. Sample'!M35=0,CONCATENATE(E28,": ",'0b. Sample'!N35),CONCATENATE('0b. Sample'!M35,": ",'0b. Sample'!N35)))</f>
        <v/>
      </c>
      <c r="H28" t="str">
        <f>IF('0b. Sample'!O35=0,"",'0b. Sample'!O35)</f>
        <v/>
      </c>
      <c r="J28" t="str">
        <f t="shared" si="0"/>
        <v/>
      </c>
      <c r="K28" t="str">
        <f t="shared" si="3"/>
        <v/>
      </c>
      <c r="L28" t="str">
        <f t="shared" si="1"/>
        <v/>
      </c>
      <c r="M28" t="str">
        <f t="shared" si="2"/>
        <v/>
      </c>
    </row>
    <row r="29" spans="1:13" x14ac:dyDescent="0.2">
      <c r="A29">
        <f>IF(COUNTIF($E$2:E29,E29)=1,A28+1,A28)</f>
        <v>1</v>
      </c>
      <c r="B29">
        <f>IF(COUNTIF($F$2:F29,F29)=1,B28+1,B28)</f>
        <v>1</v>
      </c>
      <c r="C29">
        <f>IF(COUNTIF($G$2:G29,G29)=1,C28+1,C28)</f>
        <v>1</v>
      </c>
      <c r="D29">
        <f>IF(COUNTIF($H$2:H29,H29)=1,D28+1,D28)</f>
        <v>1</v>
      </c>
      <c r="E29" t="str">
        <f>IF('0b. Sample'!L36=0,"",'0b. Sample'!L36)</f>
        <v/>
      </c>
      <c r="F29" t="str">
        <f>IF('0b. Sample'!M36=0,"",CONCATENATE(E29,": ",'0b. Sample'!M36))</f>
        <v/>
      </c>
      <c r="G29" t="str">
        <f>IF('0b. Sample'!N36=0,"",IF('0b. Sample'!M36=0,CONCATENATE(E29,": ",'0b. Sample'!N36),CONCATENATE('0b. Sample'!M36,": ",'0b. Sample'!N36)))</f>
        <v/>
      </c>
      <c r="H29" t="str">
        <f>IF('0b. Sample'!O36=0,"",'0b. Sample'!O36)</f>
        <v/>
      </c>
      <c r="J29" t="str">
        <f t="shared" si="0"/>
        <v/>
      </c>
      <c r="K29" t="str">
        <f t="shared" si="3"/>
        <v/>
      </c>
      <c r="L29" t="str">
        <f t="shared" si="1"/>
        <v/>
      </c>
      <c r="M29" t="str">
        <f t="shared" si="2"/>
        <v/>
      </c>
    </row>
    <row r="30" spans="1:13" x14ac:dyDescent="0.2">
      <c r="A30">
        <f>IF(COUNTIF($E$2:E30,E30)=1,A29+1,A29)</f>
        <v>1</v>
      </c>
      <c r="B30">
        <f>IF(COUNTIF($F$2:F30,F30)=1,B29+1,B29)</f>
        <v>1</v>
      </c>
      <c r="C30">
        <f>IF(COUNTIF($G$2:G30,G30)=1,C29+1,C29)</f>
        <v>1</v>
      </c>
      <c r="D30">
        <f>IF(COUNTIF($H$2:H30,H30)=1,D29+1,D29)</f>
        <v>1</v>
      </c>
      <c r="E30" t="str">
        <f>IF('0b. Sample'!L37=0,"",'0b. Sample'!L37)</f>
        <v/>
      </c>
      <c r="F30" t="str">
        <f>IF('0b. Sample'!M37=0,"",CONCATENATE(E30,": ",'0b. Sample'!M37))</f>
        <v/>
      </c>
      <c r="G30" t="str">
        <f>IF('0b. Sample'!N37=0,"",IF('0b. Sample'!M37=0,CONCATENATE(E30,": ",'0b. Sample'!N37),CONCATENATE('0b. Sample'!M37,": ",'0b. Sample'!N37)))</f>
        <v/>
      </c>
      <c r="H30" t="str">
        <f>IF('0b. Sample'!O37=0,"",'0b. Sample'!O37)</f>
        <v/>
      </c>
      <c r="J30" t="str">
        <f t="shared" si="0"/>
        <v/>
      </c>
      <c r="K30" t="str">
        <f t="shared" si="3"/>
        <v/>
      </c>
      <c r="L30" t="str">
        <f t="shared" si="1"/>
        <v/>
      </c>
      <c r="M30" t="str">
        <f t="shared" si="2"/>
        <v/>
      </c>
    </row>
    <row r="31" spans="1:13" x14ac:dyDescent="0.2">
      <c r="A31">
        <f>IF(COUNTIF($E$2:E31,E31)=1,A30+1,A30)</f>
        <v>1</v>
      </c>
      <c r="B31">
        <f>IF(COUNTIF($F$2:F31,F31)=1,B30+1,B30)</f>
        <v>1</v>
      </c>
      <c r="C31">
        <f>IF(COUNTIF($G$2:G31,G31)=1,C30+1,C30)</f>
        <v>1</v>
      </c>
      <c r="D31">
        <f>IF(COUNTIF($H$2:H31,H31)=1,D30+1,D30)</f>
        <v>1</v>
      </c>
      <c r="E31" t="str">
        <f>IF('0b. Sample'!L38=0,"",'0b. Sample'!L38)</f>
        <v/>
      </c>
      <c r="F31" t="str">
        <f>IF('0b. Sample'!M38=0,"",CONCATENATE(E31,": ",'0b. Sample'!M38))</f>
        <v/>
      </c>
      <c r="G31" t="str">
        <f>IF('0b. Sample'!N38=0,"",IF('0b. Sample'!M38=0,CONCATENATE(E31,": ",'0b. Sample'!N38),CONCATENATE('0b. Sample'!M38,": ",'0b. Sample'!N38)))</f>
        <v/>
      </c>
      <c r="H31" t="str">
        <f>IF('0b. Sample'!O38=0,"",'0b. Sample'!O38)</f>
        <v/>
      </c>
      <c r="J31" t="str">
        <f t="shared" si="0"/>
        <v/>
      </c>
      <c r="K31" t="str">
        <f t="shared" si="3"/>
        <v/>
      </c>
      <c r="L31" t="str">
        <f t="shared" si="1"/>
        <v/>
      </c>
      <c r="M31" t="str">
        <f t="shared" si="2"/>
        <v/>
      </c>
    </row>
    <row r="32" spans="1:13" x14ac:dyDescent="0.2">
      <c r="A32">
        <f>IF(COUNTIF($E$2:E32,E32)=1,A31+1,A31)</f>
        <v>1</v>
      </c>
      <c r="B32">
        <f>IF(COUNTIF($F$2:F32,F32)=1,B31+1,B31)</f>
        <v>1</v>
      </c>
      <c r="C32">
        <f>IF(COUNTIF($G$2:G32,G32)=1,C31+1,C31)</f>
        <v>1</v>
      </c>
      <c r="D32">
        <f>IF(COUNTIF($H$2:H32,H32)=1,D31+1,D31)</f>
        <v>1</v>
      </c>
      <c r="E32" t="str">
        <f>IF('0b. Sample'!L39=0,"",'0b. Sample'!L39)</f>
        <v/>
      </c>
      <c r="F32" t="str">
        <f>IF('0b. Sample'!M39=0,"",CONCATENATE(E32,": ",'0b. Sample'!M39))</f>
        <v/>
      </c>
      <c r="G32" t="str">
        <f>IF('0b. Sample'!N39=0,"",IF('0b. Sample'!M39=0,CONCATENATE(E32,": ",'0b. Sample'!N39),CONCATENATE('0b. Sample'!M39,": ",'0b. Sample'!N39)))</f>
        <v/>
      </c>
      <c r="H32" t="str">
        <f>IF('0b. Sample'!O39=0,"",'0b. Sample'!O39)</f>
        <v/>
      </c>
      <c r="J32" t="str">
        <f t="shared" si="0"/>
        <v/>
      </c>
      <c r="K32" t="str">
        <f t="shared" si="3"/>
        <v/>
      </c>
      <c r="L32" t="str">
        <f t="shared" si="1"/>
        <v/>
      </c>
      <c r="M32" t="str">
        <f t="shared" si="2"/>
        <v/>
      </c>
    </row>
    <row r="33" spans="1:13" x14ac:dyDescent="0.2">
      <c r="A33">
        <f>IF(COUNTIF($E$2:E33,E33)=1,A32+1,A32)</f>
        <v>1</v>
      </c>
      <c r="B33">
        <f>IF(COUNTIF($F$2:F33,F33)=1,B32+1,B32)</f>
        <v>1</v>
      </c>
      <c r="C33">
        <f>IF(COUNTIF($G$2:G33,G33)=1,C32+1,C32)</f>
        <v>1</v>
      </c>
      <c r="D33">
        <f>IF(COUNTIF($H$2:H33,H33)=1,D32+1,D32)</f>
        <v>1</v>
      </c>
      <c r="E33" t="str">
        <f>IF('0b. Sample'!L40=0,"",'0b. Sample'!L40)</f>
        <v/>
      </c>
      <c r="F33" t="str">
        <f>IF('0b. Sample'!M40=0,"",CONCATENATE(E33,": ",'0b. Sample'!M40))</f>
        <v/>
      </c>
      <c r="G33" t="str">
        <f>IF('0b. Sample'!N40=0,"",IF('0b. Sample'!M40=0,CONCATENATE(E33,": ",'0b. Sample'!N40),CONCATENATE('0b. Sample'!M40,": ",'0b. Sample'!N40)))</f>
        <v/>
      </c>
      <c r="H33" t="str">
        <f>IF('0b. Sample'!O40=0,"",'0b. Sample'!O40)</f>
        <v/>
      </c>
      <c r="J33" t="str">
        <f t="shared" si="0"/>
        <v/>
      </c>
      <c r="K33" t="str">
        <f t="shared" si="3"/>
        <v/>
      </c>
      <c r="L33" t="str">
        <f t="shared" si="1"/>
        <v/>
      </c>
      <c r="M33" t="str">
        <f t="shared" si="2"/>
        <v/>
      </c>
    </row>
    <row r="34" spans="1:13" x14ac:dyDescent="0.2">
      <c r="A34">
        <f>IF(COUNTIF($E$2:E34,E34)=1,A33+1,A33)</f>
        <v>1</v>
      </c>
      <c r="B34">
        <f>IF(COUNTIF($F$2:F34,F34)=1,B33+1,B33)</f>
        <v>1</v>
      </c>
      <c r="C34">
        <f>IF(COUNTIF($G$2:G34,G34)=1,C33+1,C33)</f>
        <v>1</v>
      </c>
      <c r="D34">
        <f>IF(COUNTIF($H$2:H34,H34)=1,D33+1,D33)</f>
        <v>1</v>
      </c>
      <c r="E34" t="str">
        <f>IF('0b. Sample'!L41=0,"",'0b. Sample'!L41)</f>
        <v/>
      </c>
      <c r="F34" t="str">
        <f>IF('0b. Sample'!M41=0,"",CONCATENATE(E34,": ",'0b. Sample'!M41))</f>
        <v/>
      </c>
      <c r="G34" t="str">
        <f>IF('0b. Sample'!N41=0,"",IF('0b. Sample'!M41=0,CONCATENATE(E34,": ",'0b. Sample'!N41),CONCATENATE('0b. Sample'!M41,": ",'0b. Sample'!N41)))</f>
        <v/>
      </c>
      <c r="H34" t="str">
        <f>IF('0b. Sample'!O41=0,"",'0b. Sample'!O41)</f>
        <v/>
      </c>
      <c r="J34" t="str">
        <f t="shared" ref="J34:J61" si="4">IFERROR(VLOOKUP(ROW()-1, $A$2:$E$101, 5, FALSE), "")</f>
        <v/>
      </c>
      <c r="K34" t="str">
        <f t="shared" ref="K34:K61" si="5">IFERROR(VLOOKUP(ROW()-1, $B$2:$F$101, 5, FALSE), "")</f>
        <v/>
      </c>
      <c r="L34" t="str">
        <f t="shared" ref="L34:L61" si="6">IFERROR(VLOOKUP(ROW()-1, $C$2:$G$101, 5, FALSE), "")</f>
        <v/>
      </c>
      <c r="M34" t="str">
        <f t="shared" ref="M34:M61" si="7">IFERROR(VLOOKUP(ROW()-1, $D$2:$H$101, 5, FALSE), "")</f>
        <v/>
      </c>
    </row>
    <row r="35" spans="1:13" x14ac:dyDescent="0.2">
      <c r="A35">
        <f>IF(COUNTIF($E$2:E35,E35)=1,A34+1,A34)</f>
        <v>1</v>
      </c>
      <c r="B35">
        <f>IF(COUNTIF($F$2:F35,F35)=1,B34+1,B34)</f>
        <v>1</v>
      </c>
      <c r="C35">
        <f>IF(COUNTIF($G$2:G35,G35)=1,C34+1,C34)</f>
        <v>1</v>
      </c>
      <c r="D35">
        <f>IF(COUNTIF($H$2:H35,H35)=1,D34+1,D34)</f>
        <v>1</v>
      </c>
      <c r="E35" t="str">
        <f>IF('0b. Sample'!L42=0,"",'0b. Sample'!L42)</f>
        <v/>
      </c>
      <c r="F35" t="str">
        <f>IF('0b. Sample'!M42=0,"",CONCATENATE(E35,": ",'0b. Sample'!M42))</f>
        <v/>
      </c>
      <c r="G35" t="str">
        <f>IF('0b. Sample'!N42=0,"",IF('0b. Sample'!M42=0,CONCATENATE(E35,": ",'0b. Sample'!N42),CONCATENATE('0b. Sample'!M42,": ",'0b. Sample'!N42)))</f>
        <v/>
      </c>
      <c r="H35" t="str">
        <f>IF('0b. Sample'!O42=0,"",'0b. Sample'!O42)</f>
        <v/>
      </c>
      <c r="J35" t="str">
        <f t="shared" si="4"/>
        <v/>
      </c>
      <c r="K35" t="str">
        <f t="shared" si="5"/>
        <v/>
      </c>
      <c r="L35" t="str">
        <f t="shared" si="6"/>
        <v/>
      </c>
      <c r="M35" t="str">
        <f t="shared" si="7"/>
        <v/>
      </c>
    </row>
    <row r="36" spans="1:13" x14ac:dyDescent="0.2">
      <c r="A36">
        <f>IF(COUNTIF($E$2:E36,E36)=1,A35+1,A35)</f>
        <v>1</v>
      </c>
      <c r="B36">
        <f>IF(COUNTIF($F$2:F36,F36)=1,B35+1,B35)</f>
        <v>1</v>
      </c>
      <c r="C36">
        <f>IF(COUNTIF($G$2:G36,G36)=1,C35+1,C35)</f>
        <v>1</v>
      </c>
      <c r="D36">
        <f>IF(COUNTIF($H$2:H36,H36)=1,D35+1,D35)</f>
        <v>1</v>
      </c>
      <c r="E36" t="str">
        <f>IF('0b. Sample'!L43=0,"",'0b. Sample'!L43)</f>
        <v/>
      </c>
      <c r="F36" t="str">
        <f>IF('0b. Sample'!M43=0,"",CONCATENATE(E36,": ",'0b. Sample'!M43))</f>
        <v/>
      </c>
      <c r="G36" t="str">
        <f>IF('0b. Sample'!N43=0,"",IF('0b. Sample'!M43=0,CONCATENATE(E36,": ",'0b. Sample'!N43),CONCATENATE('0b. Sample'!M43,": ",'0b. Sample'!N43)))</f>
        <v/>
      </c>
      <c r="H36" t="str">
        <f>IF('0b. Sample'!O43=0,"",'0b. Sample'!O43)</f>
        <v/>
      </c>
      <c r="J36" t="str">
        <f t="shared" si="4"/>
        <v/>
      </c>
      <c r="K36" t="str">
        <f t="shared" si="5"/>
        <v/>
      </c>
      <c r="L36" t="str">
        <f t="shared" si="6"/>
        <v/>
      </c>
      <c r="M36" t="str">
        <f t="shared" si="7"/>
        <v/>
      </c>
    </row>
    <row r="37" spans="1:13" x14ac:dyDescent="0.2">
      <c r="A37">
        <f>IF(COUNTIF($E$2:E37,E37)=1,A36+1,A36)</f>
        <v>1</v>
      </c>
      <c r="B37">
        <f>IF(COUNTIF($F$2:F37,F37)=1,B36+1,B36)</f>
        <v>1</v>
      </c>
      <c r="C37">
        <f>IF(COUNTIF($G$2:G37,G37)=1,C36+1,C36)</f>
        <v>1</v>
      </c>
      <c r="D37">
        <f>IF(COUNTIF($H$2:H37,H37)=1,D36+1,D36)</f>
        <v>1</v>
      </c>
      <c r="E37" t="str">
        <f>IF('0b. Sample'!L44=0,"",'0b. Sample'!L44)</f>
        <v/>
      </c>
      <c r="F37" t="str">
        <f>IF('0b. Sample'!M44=0,"",CONCATENATE(E37,": ",'0b. Sample'!M44))</f>
        <v/>
      </c>
      <c r="G37" t="str">
        <f>IF('0b. Sample'!N44=0,"",IF('0b. Sample'!M44=0,CONCATENATE(E37,": ",'0b. Sample'!N44),CONCATENATE('0b. Sample'!M44,": ",'0b. Sample'!N44)))</f>
        <v/>
      </c>
      <c r="H37" t="str">
        <f>IF('0b. Sample'!O44=0,"",'0b. Sample'!O44)</f>
        <v/>
      </c>
      <c r="J37" t="str">
        <f t="shared" si="4"/>
        <v/>
      </c>
      <c r="K37" t="str">
        <f t="shared" si="5"/>
        <v/>
      </c>
      <c r="L37" t="str">
        <f t="shared" si="6"/>
        <v/>
      </c>
      <c r="M37" t="str">
        <f t="shared" si="7"/>
        <v/>
      </c>
    </row>
    <row r="38" spans="1:13" x14ac:dyDescent="0.2">
      <c r="A38">
        <f>IF(COUNTIF($E$2:E38,E38)=1,A37+1,A37)</f>
        <v>1</v>
      </c>
      <c r="B38">
        <f>IF(COUNTIF($F$2:F38,F38)=1,B37+1,B37)</f>
        <v>1</v>
      </c>
      <c r="C38">
        <f>IF(COUNTIF($G$2:G38,G38)=1,C37+1,C37)</f>
        <v>1</v>
      </c>
      <c r="D38">
        <f>IF(COUNTIF($H$2:H38,H38)=1,D37+1,D37)</f>
        <v>1</v>
      </c>
      <c r="E38" t="str">
        <f>IF('0b. Sample'!L45=0,"",'0b. Sample'!L45)</f>
        <v/>
      </c>
      <c r="F38" t="str">
        <f>IF('0b. Sample'!M45=0,"",CONCATENATE(E38,": ",'0b. Sample'!M45))</f>
        <v/>
      </c>
      <c r="G38" t="str">
        <f>IF('0b. Sample'!N45=0,"",IF('0b. Sample'!M45=0,CONCATENATE(E38,": ",'0b. Sample'!N45),CONCATENATE('0b. Sample'!M45,": ",'0b. Sample'!N45)))</f>
        <v/>
      </c>
      <c r="H38" t="str">
        <f>IF('0b. Sample'!O45=0,"",'0b. Sample'!O45)</f>
        <v/>
      </c>
      <c r="J38" t="str">
        <f t="shared" si="4"/>
        <v/>
      </c>
      <c r="K38" t="str">
        <f t="shared" si="5"/>
        <v/>
      </c>
      <c r="L38" t="str">
        <f t="shared" si="6"/>
        <v/>
      </c>
      <c r="M38" t="str">
        <f t="shared" si="7"/>
        <v/>
      </c>
    </row>
    <row r="39" spans="1:13" x14ac:dyDescent="0.2">
      <c r="A39">
        <f>IF(COUNTIF($E$2:E39,E39)=1,A38+1,A38)</f>
        <v>1</v>
      </c>
      <c r="B39">
        <f>IF(COUNTIF($F$2:F39,F39)=1,B38+1,B38)</f>
        <v>1</v>
      </c>
      <c r="C39">
        <f>IF(COUNTIF($G$2:G39,G39)=1,C38+1,C38)</f>
        <v>1</v>
      </c>
      <c r="D39">
        <f>IF(COUNTIF($H$2:H39,H39)=1,D38+1,D38)</f>
        <v>1</v>
      </c>
      <c r="E39" t="str">
        <f>IF('0b. Sample'!L46=0,"",'0b. Sample'!L46)</f>
        <v/>
      </c>
      <c r="F39" t="str">
        <f>IF('0b. Sample'!M46=0,"",CONCATENATE(E39,": ",'0b. Sample'!M46))</f>
        <v/>
      </c>
      <c r="G39" t="str">
        <f>IF('0b. Sample'!N46=0,"",IF('0b. Sample'!M46=0,CONCATENATE(E39,": ",'0b. Sample'!N46),CONCATENATE('0b. Sample'!M46,": ",'0b. Sample'!N46)))</f>
        <v/>
      </c>
      <c r="H39" t="str">
        <f>IF('0b. Sample'!O46=0,"",'0b. Sample'!O46)</f>
        <v/>
      </c>
      <c r="J39" t="str">
        <f t="shared" si="4"/>
        <v/>
      </c>
      <c r="K39" t="str">
        <f t="shared" si="5"/>
        <v/>
      </c>
      <c r="L39" t="str">
        <f t="shared" si="6"/>
        <v/>
      </c>
      <c r="M39" t="str">
        <f t="shared" si="7"/>
        <v/>
      </c>
    </row>
    <row r="40" spans="1:13" x14ac:dyDescent="0.2">
      <c r="A40">
        <f>IF(COUNTIF($E$2:E40,E40)=1,A39+1,A39)</f>
        <v>1</v>
      </c>
      <c r="B40">
        <f>IF(COUNTIF($F$2:F40,F40)=1,B39+1,B39)</f>
        <v>1</v>
      </c>
      <c r="C40">
        <f>IF(COUNTIF($G$2:G40,G40)=1,C39+1,C39)</f>
        <v>1</v>
      </c>
      <c r="D40">
        <f>IF(COUNTIF($H$2:H40,H40)=1,D39+1,D39)</f>
        <v>1</v>
      </c>
      <c r="E40" t="str">
        <f>IF('0b. Sample'!L47=0,"",'0b. Sample'!L47)</f>
        <v/>
      </c>
      <c r="F40" t="str">
        <f>IF('0b. Sample'!M47=0,"",CONCATENATE(E40,": ",'0b. Sample'!M47))</f>
        <v/>
      </c>
      <c r="G40" t="str">
        <f>IF('0b. Sample'!N47=0,"",IF('0b. Sample'!M47=0,CONCATENATE(E40,": ",'0b. Sample'!N47),CONCATENATE('0b. Sample'!M47,": ",'0b. Sample'!N47)))</f>
        <v/>
      </c>
      <c r="H40" t="str">
        <f>IF('0b. Sample'!O47=0,"",'0b. Sample'!O47)</f>
        <v/>
      </c>
      <c r="J40" t="str">
        <f t="shared" si="4"/>
        <v/>
      </c>
      <c r="K40" t="str">
        <f t="shared" si="5"/>
        <v/>
      </c>
      <c r="L40" t="str">
        <f t="shared" si="6"/>
        <v/>
      </c>
      <c r="M40" t="str">
        <f t="shared" si="7"/>
        <v/>
      </c>
    </row>
    <row r="41" spans="1:13" x14ac:dyDescent="0.2">
      <c r="A41">
        <f>IF(COUNTIF($E$2:E41,E41)=1,A40+1,A40)</f>
        <v>1</v>
      </c>
      <c r="B41">
        <f>IF(COUNTIF($F$2:F41,F41)=1,B40+1,B40)</f>
        <v>1</v>
      </c>
      <c r="C41">
        <f>IF(COUNTIF($G$2:G41,G41)=1,C40+1,C40)</f>
        <v>1</v>
      </c>
      <c r="D41">
        <f>IF(COUNTIF($H$2:H41,H41)=1,D40+1,D40)</f>
        <v>1</v>
      </c>
      <c r="E41" t="str">
        <f>IF('0b. Sample'!L48=0,"",'0b. Sample'!L48)</f>
        <v/>
      </c>
      <c r="F41" t="str">
        <f>IF('0b. Sample'!M48=0,"",CONCATENATE(E41,": ",'0b. Sample'!M48))</f>
        <v/>
      </c>
      <c r="G41" t="str">
        <f>IF('0b. Sample'!N48=0,"",IF('0b. Sample'!M48=0,CONCATENATE(E41,": ",'0b. Sample'!N48),CONCATENATE('0b. Sample'!M48,": ",'0b. Sample'!N48)))</f>
        <v/>
      </c>
      <c r="H41" t="str">
        <f>IF('0b. Sample'!O48=0,"",'0b. Sample'!O48)</f>
        <v/>
      </c>
      <c r="J41" t="str">
        <f t="shared" si="4"/>
        <v/>
      </c>
      <c r="K41" t="str">
        <f t="shared" si="5"/>
        <v/>
      </c>
      <c r="L41" t="str">
        <f t="shared" si="6"/>
        <v/>
      </c>
      <c r="M41" t="str">
        <f t="shared" si="7"/>
        <v/>
      </c>
    </row>
    <row r="42" spans="1:13" x14ac:dyDescent="0.2">
      <c r="A42">
        <f>IF(COUNTIF($E$2:E42,E42)=1,A41+1,A41)</f>
        <v>1</v>
      </c>
      <c r="B42">
        <f>IF(COUNTIF($F$2:F42,F42)=1,B41+1,B41)</f>
        <v>1</v>
      </c>
      <c r="C42">
        <f>IF(COUNTIF($G$2:G42,G42)=1,C41+1,C41)</f>
        <v>1</v>
      </c>
      <c r="D42">
        <f>IF(COUNTIF($H$2:H42,H42)=1,D41+1,D41)</f>
        <v>1</v>
      </c>
      <c r="E42" t="str">
        <f>IF('0b. Sample'!L49=0,"",'0b. Sample'!L49)</f>
        <v/>
      </c>
      <c r="F42" t="str">
        <f>IF('0b. Sample'!M49=0,"",CONCATENATE(E42,": ",'0b. Sample'!M49))</f>
        <v/>
      </c>
      <c r="G42" t="str">
        <f>IF('0b. Sample'!N49=0,"",IF('0b. Sample'!M49=0,CONCATENATE(E42,": ",'0b. Sample'!N49),CONCATENATE('0b. Sample'!M49,": ",'0b. Sample'!N49)))</f>
        <v/>
      </c>
      <c r="H42" t="str">
        <f>IF('0b. Sample'!O49=0,"",'0b. Sample'!O49)</f>
        <v/>
      </c>
      <c r="J42" t="str">
        <f t="shared" si="4"/>
        <v/>
      </c>
      <c r="K42" t="str">
        <f t="shared" si="5"/>
        <v/>
      </c>
      <c r="L42" t="str">
        <f t="shared" si="6"/>
        <v/>
      </c>
      <c r="M42" t="str">
        <f t="shared" si="7"/>
        <v/>
      </c>
    </row>
    <row r="43" spans="1:13" x14ac:dyDescent="0.2">
      <c r="A43">
        <f>IF(COUNTIF($E$2:E43,E43)=1,A42+1,A42)</f>
        <v>1</v>
      </c>
      <c r="B43">
        <f>IF(COUNTIF($F$2:F43,F43)=1,B42+1,B42)</f>
        <v>1</v>
      </c>
      <c r="C43">
        <f>IF(COUNTIF($G$2:G43,G43)=1,C42+1,C42)</f>
        <v>1</v>
      </c>
      <c r="D43">
        <f>IF(COUNTIF($H$2:H43,H43)=1,D42+1,D42)</f>
        <v>1</v>
      </c>
      <c r="E43" t="str">
        <f>IF('0b. Sample'!L50=0,"",'0b. Sample'!L50)</f>
        <v/>
      </c>
      <c r="F43" t="str">
        <f>IF('0b. Sample'!M50=0,"",CONCATENATE(E43,": ",'0b. Sample'!M50))</f>
        <v/>
      </c>
      <c r="G43" t="str">
        <f>IF('0b. Sample'!N50=0,"",IF('0b. Sample'!M50=0,CONCATENATE(E43,": ",'0b. Sample'!N50),CONCATENATE('0b. Sample'!M50,": ",'0b. Sample'!N50)))</f>
        <v/>
      </c>
      <c r="H43" t="str">
        <f>IF('0b. Sample'!O50=0,"",'0b. Sample'!O50)</f>
        <v/>
      </c>
      <c r="J43" t="str">
        <f t="shared" si="4"/>
        <v/>
      </c>
      <c r="K43" t="str">
        <f t="shared" si="5"/>
        <v/>
      </c>
      <c r="L43" t="str">
        <f t="shared" si="6"/>
        <v/>
      </c>
      <c r="M43" t="str">
        <f t="shared" si="7"/>
        <v/>
      </c>
    </row>
    <row r="44" spans="1:13" x14ac:dyDescent="0.2">
      <c r="A44">
        <f>IF(COUNTIF($E$2:E44,E44)=1,A43+1,A43)</f>
        <v>1</v>
      </c>
      <c r="B44">
        <f>IF(COUNTIF($F$2:F44,F44)=1,B43+1,B43)</f>
        <v>1</v>
      </c>
      <c r="C44">
        <f>IF(COUNTIF($G$2:G44,G44)=1,C43+1,C43)</f>
        <v>1</v>
      </c>
      <c r="D44">
        <f>IF(COUNTIF($H$2:H44,H44)=1,D43+1,D43)</f>
        <v>1</v>
      </c>
      <c r="E44" t="str">
        <f>IF('0b. Sample'!L51=0,"",'0b. Sample'!L51)</f>
        <v/>
      </c>
      <c r="F44" t="str">
        <f>IF('0b. Sample'!M51=0,"",CONCATENATE(E44,": ",'0b. Sample'!M51))</f>
        <v/>
      </c>
      <c r="G44" t="str">
        <f>IF('0b. Sample'!N51=0,"",IF('0b. Sample'!M51=0,CONCATENATE(E44,": ",'0b. Sample'!N51),CONCATENATE('0b. Sample'!M51,": ",'0b. Sample'!N51)))</f>
        <v/>
      </c>
      <c r="H44" t="str">
        <f>IF('0b. Sample'!O51=0,"",'0b. Sample'!O51)</f>
        <v/>
      </c>
      <c r="J44" t="str">
        <f t="shared" si="4"/>
        <v/>
      </c>
      <c r="K44" t="str">
        <f t="shared" si="5"/>
        <v/>
      </c>
      <c r="L44" t="str">
        <f t="shared" si="6"/>
        <v/>
      </c>
      <c r="M44" t="str">
        <f t="shared" si="7"/>
        <v/>
      </c>
    </row>
    <row r="45" spans="1:13" x14ac:dyDescent="0.2">
      <c r="A45">
        <f>IF(COUNTIF($E$2:E45,E45)=1,A44+1,A44)</f>
        <v>1</v>
      </c>
      <c r="B45">
        <f>IF(COUNTIF($F$2:F45,F45)=1,B44+1,B44)</f>
        <v>1</v>
      </c>
      <c r="C45">
        <f>IF(COUNTIF($G$2:G45,G45)=1,C44+1,C44)</f>
        <v>1</v>
      </c>
      <c r="D45">
        <f>IF(COUNTIF($H$2:H45,H45)=1,D44+1,D44)</f>
        <v>1</v>
      </c>
      <c r="E45" t="str">
        <f>IF('0b. Sample'!L52=0,"",'0b. Sample'!L52)</f>
        <v/>
      </c>
      <c r="F45" t="str">
        <f>IF('0b. Sample'!M52=0,"",CONCATENATE(E45,": ",'0b. Sample'!M52))</f>
        <v/>
      </c>
      <c r="G45" t="str">
        <f>IF('0b. Sample'!N52=0,"",IF('0b. Sample'!M52=0,CONCATENATE(E45,": ",'0b. Sample'!N52),CONCATENATE('0b. Sample'!M52,": ",'0b. Sample'!N52)))</f>
        <v/>
      </c>
      <c r="H45" t="str">
        <f>IF('0b. Sample'!O52=0,"",'0b. Sample'!O52)</f>
        <v/>
      </c>
      <c r="J45" t="str">
        <f t="shared" si="4"/>
        <v/>
      </c>
      <c r="K45" t="str">
        <f t="shared" si="5"/>
        <v/>
      </c>
      <c r="L45" t="str">
        <f t="shared" si="6"/>
        <v/>
      </c>
      <c r="M45" t="str">
        <f t="shared" si="7"/>
        <v/>
      </c>
    </row>
    <row r="46" spans="1:13" x14ac:dyDescent="0.2">
      <c r="A46">
        <f>IF(COUNTIF($E$2:E46,E46)=1,A45+1,A45)</f>
        <v>1</v>
      </c>
      <c r="B46">
        <f>IF(COUNTIF($F$2:F46,F46)=1,B45+1,B45)</f>
        <v>1</v>
      </c>
      <c r="C46">
        <f>IF(COUNTIF($G$2:G46,G46)=1,C45+1,C45)</f>
        <v>1</v>
      </c>
      <c r="D46">
        <f>IF(COUNTIF($H$2:H46,H46)=1,D45+1,D45)</f>
        <v>1</v>
      </c>
      <c r="E46" t="str">
        <f>IF('0b. Sample'!L53=0,"",'0b. Sample'!L53)</f>
        <v/>
      </c>
      <c r="F46" t="str">
        <f>IF('0b. Sample'!M53=0,"",CONCATENATE(E46,": ",'0b. Sample'!M53))</f>
        <v/>
      </c>
      <c r="G46" t="str">
        <f>IF('0b. Sample'!N53=0,"",IF('0b. Sample'!M53=0,CONCATENATE(E46,": ",'0b. Sample'!N53),CONCATENATE('0b. Sample'!M53,": ",'0b. Sample'!N53)))</f>
        <v/>
      </c>
      <c r="H46" t="str">
        <f>IF('0b. Sample'!O53=0,"",'0b. Sample'!O53)</f>
        <v/>
      </c>
      <c r="J46" t="str">
        <f t="shared" si="4"/>
        <v/>
      </c>
      <c r="K46" t="str">
        <f t="shared" si="5"/>
        <v/>
      </c>
      <c r="L46" t="str">
        <f t="shared" si="6"/>
        <v/>
      </c>
      <c r="M46" t="str">
        <f t="shared" si="7"/>
        <v/>
      </c>
    </row>
    <row r="47" spans="1:13" x14ac:dyDescent="0.2">
      <c r="A47">
        <f>IF(COUNTIF($E$2:E47,E47)=1,A46+1,A46)</f>
        <v>1</v>
      </c>
      <c r="B47">
        <f>IF(COUNTIF($F$2:F47,F47)=1,B46+1,B46)</f>
        <v>1</v>
      </c>
      <c r="C47">
        <f>IF(COUNTIF($G$2:G47,G47)=1,C46+1,C46)</f>
        <v>1</v>
      </c>
      <c r="D47">
        <f>IF(COUNTIF($H$2:H47,H47)=1,D46+1,D46)</f>
        <v>1</v>
      </c>
      <c r="E47" t="str">
        <f>IF('0b. Sample'!L54=0,"",'0b. Sample'!L54)</f>
        <v/>
      </c>
      <c r="F47" t="str">
        <f>IF('0b. Sample'!M54=0,"",CONCATENATE(E47,": ",'0b. Sample'!M54))</f>
        <v/>
      </c>
      <c r="G47" t="str">
        <f>IF('0b. Sample'!N54=0,"",IF('0b. Sample'!M54=0,CONCATENATE(E47,": ",'0b. Sample'!N54),CONCATENATE('0b. Sample'!M54,": ",'0b. Sample'!N54)))</f>
        <v/>
      </c>
      <c r="H47" t="str">
        <f>IF('0b. Sample'!O54=0,"",'0b. Sample'!O54)</f>
        <v/>
      </c>
      <c r="J47" t="str">
        <f t="shared" si="4"/>
        <v/>
      </c>
      <c r="K47" t="str">
        <f t="shared" si="5"/>
        <v/>
      </c>
      <c r="L47" t="str">
        <f t="shared" si="6"/>
        <v/>
      </c>
      <c r="M47" t="str">
        <f t="shared" si="7"/>
        <v/>
      </c>
    </row>
    <row r="48" spans="1:13" x14ac:dyDescent="0.2">
      <c r="A48">
        <f>IF(COUNTIF($E$2:E48,E48)=1,A47+1,A47)</f>
        <v>1</v>
      </c>
      <c r="B48">
        <f>IF(COUNTIF($F$2:F48,F48)=1,B47+1,B47)</f>
        <v>1</v>
      </c>
      <c r="C48">
        <f>IF(COUNTIF($G$2:G48,G48)=1,C47+1,C47)</f>
        <v>1</v>
      </c>
      <c r="D48">
        <f>IF(COUNTIF($H$2:H48,H48)=1,D47+1,D47)</f>
        <v>1</v>
      </c>
      <c r="E48" t="str">
        <f>IF('0b. Sample'!L55=0,"",'0b. Sample'!L55)</f>
        <v/>
      </c>
      <c r="F48" t="str">
        <f>IF('0b. Sample'!M55=0,"",CONCATENATE(E48,": ",'0b. Sample'!M55))</f>
        <v/>
      </c>
      <c r="G48" t="str">
        <f>IF('0b. Sample'!N55=0,"",IF('0b. Sample'!M55=0,CONCATENATE(E48,": ",'0b. Sample'!N55),CONCATENATE('0b. Sample'!M55,": ",'0b. Sample'!N55)))</f>
        <v/>
      </c>
      <c r="H48" t="str">
        <f>IF('0b. Sample'!O55=0,"",'0b. Sample'!O55)</f>
        <v/>
      </c>
      <c r="J48" t="str">
        <f t="shared" si="4"/>
        <v/>
      </c>
      <c r="K48" t="str">
        <f t="shared" si="5"/>
        <v/>
      </c>
      <c r="L48" t="str">
        <f t="shared" si="6"/>
        <v/>
      </c>
      <c r="M48" t="str">
        <f t="shared" si="7"/>
        <v/>
      </c>
    </row>
    <row r="49" spans="1:13" x14ac:dyDescent="0.2">
      <c r="A49">
        <f>IF(COUNTIF($E$2:E49,E49)=1,A48+1,A48)</f>
        <v>1</v>
      </c>
      <c r="B49">
        <f>IF(COUNTIF($F$2:F49,F49)=1,B48+1,B48)</f>
        <v>1</v>
      </c>
      <c r="C49">
        <f>IF(COUNTIF($G$2:G49,G49)=1,C48+1,C48)</f>
        <v>1</v>
      </c>
      <c r="D49">
        <f>IF(COUNTIF($H$2:H49,H49)=1,D48+1,D48)</f>
        <v>1</v>
      </c>
      <c r="E49" t="str">
        <f>IF('0b. Sample'!L56=0,"",'0b. Sample'!L56)</f>
        <v/>
      </c>
      <c r="F49" t="str">
        <f>IF('0b. Sample'!M56=0,"",CONCATENATE(E49,": ",'0b. Sample'!M56))</f>
        <v/>
      </c>
      <c r="G49" t="str">
        <f>IF('0b. Sample'!N56=0,"",IF('0b. Sample'!M56=0,CONCATENATE(E49,": ",'0b. Sample'!N56),CONCATENATE('0b. Sample'!M56,": ",'0b. Sample'!N56)))</f>
        <v/>
      </c>
      <c r="H49" t="str">
        <f>IF('0b. Sample'!O56=0,"",'0b. Sample'!O56)</f>
        <v/>
      </c>
      <c r="J49" t="str">
        <f t="shared" si="4"/>
        <v/>
      </c>
      <c r="K49" t="str">
        <f t="shared" si="5"/>
        <v/>
      </c>
      <c r="L49" t="str">
        <f t="shared" si="6"/>
        <v/>
      </c>
      <c r="M49" t="str">
        <f t="shared" si="7"/>
        <v/>
      </c>
    </row>
    <row r="50" spans="1:13" x14ac:dyDescent="0.2">
      <c r="A50">
        <f>IF(COUNTIF($E$2:E50,E50)=1,A49+1,A49)</f>
        <v>1</v>
      </c>
      <c r="B50">
        <f>IF(COUNTIF($F$2:F50,F50)=1,B49+1,B49)</f>
        <v>1</v>
      </c>
      <c r="C50">
        <f>IF(COUNTIF($G$2:G50,G50)=1,C49+1,C49)</f>
        <v>1</v>
      </c>
      <c r="D50">
        <f>IF(COUNTIF($H$2:H50,H50)=1,D49+1,D49)</f>
        <v>1</v>
      </c>
      <c r="E50" t="str">
        <f>IF('0b. Sample'!L57=0,"",'0b. Sample'!L57)</f>
        <v/>
      </c>
      <c r="F50" t="str">
        <f>IF('0b. Sample'!M57=0,"",CONCATENATE(E50,": ",'0b. Sample'!M57))</f>
        <v/>
      </c>
      <c r="G50" t="str">
        <f>IF('0b. Sample'!N57=0,"",IF('0b. Sample'!M57=0,CONCATENATE(E50,": ",'0b. Sample'!N57),CONCATENATE('0b. Sample'!M57,": ",'0b. Sample'!N57)))</f>
        <v/>
      </c>
      <c r="H50" t="str">
        <f>IF('0b. Sample'!O57=0,"",'0b. Sample'!O57)</f>
        <v/>
      </c>
      <c r="J50" t="str">
        <f t="shared" si="4"/>
        <v/>
      </c>
      <c r="K50" t="str">
        <f t="shared" si="5"/>
        <v/>
      </c>
      <c r="L50" t="str">
        <f t="shared" si="6"/>
        <v/>
      </c>
      <c r="M50" t="str">
        <f t="shared" si="7"/>
        <v/>
      </c>
    </row>
    <row r="51" spans="1:13" x14ac:dyDescent="0.2">
      <c r="A51">
        <f>IF(COUNTIF($E$2:E51,E51)=1,A50+1,A50)</f>
        <v>1</v>
      </c>
      <c r="B51">
        <f>IF(COUNTIF($F$2:F51,F51)=1,B50+1,B50)</f>
        <v>1</v>
      </c>
      <c r="C51">
        <f>IF(COUNTIF($G$2:G51,G51)=1,C50+1,C50)</f>
        <v>1</v>
      </c>
      <c r="D51">
        <f>IF(COUNTIF($H$2:H51,H51)=1,D50+1,D50)</f>
        <v>1</v>
      </c>
      <c r="E51" t="str">
        <f>IF('0b. Sample'!L58=0,"",'0b. Sample'!L58)</f>
        <v/>
      </c>
      <c r="F51" t="str">
        <f>IF('0b. Sample'!M58=0,"",CONCATENATE(E51,": ",'0b. Sample'!M58))</f>
        <v/>
      </c>
      <c r="G51" t="str">
        <f>IF('0b. Sample'!N58=0,"",IF('0b. Sample'!M58=0,CONCATENATE(E51,": ",'0b. Sample'!N58),CONCATENATE('0b. Sample'!M58,": ",'0b. Sample'!N58)))</f>
        <v/>
      </c>
      <c r="H51" t="str">
        <f>IF('0b. Sample'!O58=0,"",'0b. Sample'!O58)</f>
        <v/>
      </c>
      <c r="J51" t="str">
        <f t="shared" si="4"/>
        <v/>
      </c>
      <c r="K51" t="str">
        <f t="shared" si="5"/>
        <v/>
      </c>
      <c r="L51" t="str">
        <f t="shared" si="6"/>
        <v/>
      </c>
      <c r="M51" t="str">
        <f t="shared" si="7"/>
        <v/>
      </c>
    </row>
    <row r="52" spans="1:13" x14ac:dyDescent="0.2">
      <c r="A52">
        <f>IF(COUNTIF($E$2:E52,E52)=1,A51+1,A51)</f>
        <v>1</v>
      </c>
      <c r="B52">
        <f>IF(COUNTIF($F$2:F52,F52)=1,B51+1,B51)</f>
        <v>1</v>
      </c>
      <c r="C52">
        <f>IF(COUNTIF($G$2:G52,G52)=1,C51+1,C51)</f>
        <v>1</v>
      </c>
      <c r="D52">
        <f>IF(COUNTIF($H$2:H52,H52)=1,D51+1,D51)</f>
        <v>1</v>
      </c>
      <c r="E52" t="str">
        <f>IF('0b. Sample'!L59=0,"",'0b. Sample'!L59)</f>
        <v/>
      </c>
      <c r="F52" t="str">
        <f>IF('0b. Sample'!M59=0,"",CONCATENATE(E52,": ",'0b. Sample'!M59))</f>
        <v/>
      </c>
      <c r="G52" t="str">
        <f>IF('0b. Sample'!N59=0,"",IF('0b. Sample'!M59=0,CONCATENATE(E52,": ",'0b. Sample'!N59),CONCATENATE('0b. Sample'!M59,": ",'0b. Sample'!N59)))</f>
        <v/>
      </c>
      <c r="H52" t="str">
        <f>IF('0b. Sample'!O59=0,"",'0b. Sample'!O59)</f>
        <v/>
      </c>
      <c r="J52" t="str">
        <f t="shared" si="4"/>
        <v/>
      </c>
      <c r="K52" t="str">
        <f t="shared" si="5"/>
        <v/>
      </c>
      <c r="L52" t="str">
        <f t="shared" si="6"/>
        <v/>
      </c>
      <c r="M52" t="str">
        <f t="shared" si="7"/>
        <v/>
      </c>
    </row>
    <row r="53" spans="1:13" x14ac:dyDescent="0.2">
      <c r="A53">
        <f>IF(COUNTIF($E$2:E53,E53)=1,A52+1,A52)</f>
        <v>1</v>
      </c>
      <c r="B53">
        <f>IF(COUNTIF($F$2:F53,F53)=1,B52+1,B52)</f>
        <v>1</v>
      </c>
      <c r="C53">
        <f>IF(COUNTIF($G$2:G53,G53)=1,C52+1,C52)</f>
        <v>1</v>
      </c>
      <c r="D53">
        <f>IF(COUNTIF($H$2:H53,H53)=1,D52+1,D52)</f>
        <v>1</v>
      </c>
      <c r="E53" t="str">
        <f>IF('0b. Sample'!L60=0,"",'0b. Sample'!L60)</f>
        <v/>
      </c>
      <c r="F53" t="str">
        <f>IF('0b. Sample'!M60=0,"",CONCATENATE(E53,": ",'0b. Sample'!M60))</f>
        <v/>
      </c>
      <c r="G53" t="str">
        <f>IF('0b. Sample'!N60=0,"",IF('0b. Sample'!M60=0,CONCATENATE(E53,": ",'0b. Sample'!N60),CONCATENATE('0b. Sample'!M60,": ",'0b. Sample'!N60)))</f>
        <v/>
      </c>
      <c r="H53" t="str">
        <f>IF('0b. Sample'!O60=0,"",'0b. Sample'!O60)</f>
        <v/>
      </c>
      <c r="J53" t="str">
        <f t="shared" si="4"/>
        <v/>
      </c>
      <c r="K53" t="str">
        <f t="shared" si="5"/>
        <v/>
      </c>
      <c r="L53" t="str">
        <f t="shared" si="6"/>
        <v/>
      </c>
      <c r="M53" t="str">
        <f t="shared" si="7"/>
        <v/>
      </c>
    </row>
    <row r="54" spans="1:13" x14ac:dyDescent="0.2">
      <c r="A54">
        <f>IF(COUNTIF($E$2:E54,E54)=1,A53+1,A53)</f>
        <v>1</v>
      </c>
      <c r="B54">
        <f>IF(COUNTIF($F$2:F54,F54)=1,B53+1,B53)</f>
        <v>1</v>
      </c>
      <c r="C54">
        <f>IF(COUNTIF($G$2:G54,G54)=1,C53+1,C53)</f>
        <v>1</v>
      </c>
      <c r="D54">
        <f>IF(COUNTIF($H$2:H54,H54)=1,D53+1,D53)</f>
        <v>1</v>
      </c>
      <c r="E54" t="str">
        <f>IF('0b. Sample'!L61=0,"",'0b. Sample'!L61)</f>
        <v/>
      </c>
      <c r="F54" t="str">
        <f>IF('0b. Sample'!M61=0,"",CONCATENATE(E54,": ",'0b. Sample'!M61))</f>
        <v/>
      </c>
      <c r="G54" t="str">
        <f>IF('0b. Sample'!N61=0,"",IF('0b. Sample'!M61=0,CONCATENATE(E54,": ",'0b. Sample'!N61),CONCATENATE('0b. Sample'!M61,": ",'0b. Sample'!N61)))</f>
        <v/>
      </c>
      <c r="H54" t="str">
        <f>IF('0b. Sample'!O61=0,"",'0b. Sample'!O61)</f>
        <v/>
      </c>
      <c r="J54" t="str">
        <f t="shared" si="4"/>
        <v/>
      </c>
      <c r="K54" t="str">
        <f t="shared" si="5"/>
        <v/>
      </c>
      <c r="L54" t="str">
        <f t="shared" si="6"/>
        <v/>
      </c>
      <c r="M54" t="str">
        <f t="shared" si="7"/>
        <v/>
      </c>
    </row>
    <row r="55" spans="1:13" x14ac:dyDescent="0.2">
      <c r="A55">
        <f>IF(COUNTIF($E$2:E55,E55)=1,A54+1,A54)</f>
        <v>1</v>
      </c>
      <c r="B55">
        <f>IF(COUNTIF($F$2:F55,F55)=1,B54+1,B54)</f>
        <v>1</v>
      </c>
      <c r="C55">
        <f>IF(COUNTIF($G$2:G55,G55)=1,C54+1,C54)</f>
        <v>1</v>
      </c>
      <c r="D55">
        <f>IF(COUNTIF($H$2:H55,H55)=1,D54+1,D54)</f>
        <v>1</v>
      </c>
      <c r="E55" t="str">
        <f>IF('0b. Sample'!L62=0,"",'0b. Sample'!L62)</f>
        <v/>
      </c>
      <c r="F55" t="str">
        <f>IF('0b. Sample'!M62=0,"",CONCATENATE(E55,": ",'0b. Sample'!M62))</f>
        <v/>
      </c>
      <c r="G55" t="str">
        <f>IF('0b. Sample'!N62=0,"",IF('0b. Sample'!M62=0,CONCATENATE(E55,": ",'0b. Sample'!N62),CONCATENATE('0b. Sample'!M62,": ",'0b. Sample'!N62)))</f>
        <v/>
      </c>
      <c r="H55" t="str">
        <f>IF('0b. Sample'!O62=0,"",'0b. Sample'!O62)</f>
        <v/>
      </c>
      <c r="J55" t="str">
        <f t="shared" si="4"/>
        <v/>
      </c>
      <c r="K55" t="str">
        <f t="shared" si="5"/>
        <v/>
      </c>
      <c r="L55" t="str">
        <f t="shared" si="6"/>
        <v/>
      </c>
      <c r="M55" t="str">
        <f t="shared" si="7"/>
        <v/>
      </c>
    </row>
    <row r="56" spans="1:13" x14ac:dyDescent="0.2">
      <c r="A56">
        <f>IF(COUNTIF($E$2:E56,E56)=1,A55+1,A55)</f>
        <v>1</v>
      </c>
      <c r="B56">
        <f>IF(COUNTIF($F$2:F56,F56)=1,B55+1,B55)</f>
        <v>1</v>
      </c>
      <c r="C56">
        <f>IF(COUNTIF($G$2:G56,G56)=1,C55+1,C55)</f>
        <v>1</v>
      </c>
      <c r="D56">
        <f>IF(COUNTIF($H$2:H56,H56)=1,D55+1,D55)</f>
        <v>1</v>
      </c>
      <c r="E56" t="str">
        <f>IF('0b. Sample'!L63=0,"",'0b. Sample'!L63)</f>
        <v/>
      </c>
      <c r="F56" t="str">
        <f>IF('0b. Sample'!M63=0,"",CONCATENATE(E56,": ",'0b. Sample'!M63))</f>
        <v/>
      </c>
      <c r="G56" t="str">
        <f>IF('0b. Sample'!N63=0,"",IF('0b. Sample'!M63=0,CONCATENATE(E56,": ",'0b. Sample'!N63),CONCATENATE('0b. Sample'!M63,": ",'0b. Sample'!N63)))</f>
        <v/>
      </c>
      <c r="H56" t="str">
        <f>IF('0b. Sample'!O63=0,"",'0b. Sample'!O63)</f>
        <v/>
      </c>
      <c r="J56" t="str">
        <f t="shared" si="4"/>
        <v/>
      </c>
      <c r="K56" t="str">
        <f t="shared" si="5"/>
        <v/>
      </c>
      <c r="L56" t="str">
        <f t="shared" si="6"/>
        <v/>
      </c>
      <c r="M56" t="str">
        <f t="shared" si="7"/>
        <v/>
      </c>
    </row>
    <row r="57" spans="1:13" x14ac:dyDescent="0.2">
      <c r="A57">
        <f>IF(COUNTIF($E$2:E57,E57)=1,A56+1,A56)</f>
        <v>1</v>
      </c>
      <c r="B57">
        <f>IF(COUNTIF($F$2:F57,F57)=1,B56+1,B56)</f>
        <v>1</v>
      </c>
      <c r="C57">
        <f>IF(COUNTIF($G$2:G57,G57)=1,C56+1,C56)</f>
        <v>1</v>
      </c>
      <c r="D57">
        <f>IF(COUNTIF($H$2:H57,H57)=1,D56+1,D56)</f>
        <v>1</v>
      </c>
      <c r="E57" t="str">
        <f>IF('0b. Sample'!L64=0,"",'0b. Sample'!L64)</f>
        <v/>
      </c>
      <c r="F57" t="str">
        <f>IF('0b. Sample'!M64=0,"",CONCATENATE(E57,": ",'0b. Sample'!M64))</f>
        <v/>
      </c>
      <c r="G57" t="str">
        <f>IF('0b. Sample'!N64=0,"",IF('0b. Sample'!M64=0,CONCATENATE(E57,": ",'0b. Sample'!N64),CONCATENATE('0b. Sample'!M64,": ",'0b. Sample'!N64)))</f>
        <v/>
      </c>
      <c r="H57" t="str">
        <f>IF('0b. Sample'!O64=0,"",'0b. Sample'!O64)</f>
        <v/>
      </c>
      <c r="J57" t="str">
        <f t="shared" si="4"/>
        <v/>
      </c>
      <c r="K57" t="str">
        <f t="shared" si="5"/>
        <v/>
      </c>
      <c r="L57" t="str">
        <f t="shared" si="6"/>
        <v/>
      </c>
      <c r="M57" t="str">
        <f t="shared" si="7"/>
        <v/>
      </c>
    </row>
    <row r="58" spans="1:13" x14ac:dyDescent="0.2">
      <c r="A58">
        <f>IF(COUNTIF($E$2:E58,E58)=1,A57+1,A57)</f>
        <v>1</v>
      </c>
      <c r="B58">
        <f>IF(COUNTIF($F$2:F58,F58)=1,B57+1,B57)</f>
        <v>1</v>
      </c>
      <c r="C58">
        <f>IF(COUNTIF($G$2:G58,G58)=1,C57+1,C57)</f>
        <v>1</v>
      </c>
      <c r="D58">
        <f>IF(COUNTIF($H$2:H58,H58)=1,D57+1,D57)</f>
        <v>1</v>
      </c>
      <c r="E58" t="str">
        <f>IF('0b. Sample'!L65=0,"",'0b. Sample'!L65)</f>
        <v/>
      </c>
      <c r="F58" t="str">
        <f>IF('0b. Sample'!M65=0,"",CONCATENATE(E58,": ",'0b. Sample'!M65))</f>
        <v/>
      </c>
      <c r="G58" t="str">
        <f>IF('0b. Sample'!N65=0,"",IF('0b. Sample'!M65=0,CONCATENATE(E58,": ",'0b. Sample'!N65),CONCATENATE('0b. Sample'!M65,": ",'0b. Sample'!N65)))</f>
        <v/>
      </c>
      <c r="H58" t="str">
        <f>IF('0b. Sample'!O65=0,"",'0b. Sample'!O65)</f>
        <v/>
      </c>
      <c r="J58" t="str">
        <f t="shared" si="4"/>
        <v/>
      </c>
      <c r="K58" t="str">
        <f t="shared" si="5"/>
        <v/>
      </c>
      <c r="L58" t="str">
        <f t="shared" si="6"/>
        <v/>
      </c>
      <c r="M58" t="str">
        <f t="shared" si="7"/>
        <v/>
      </c>
    </row>
    <row r="59" spans="1:13" x14ac:dyDescent="0.2">
      <c r="A59">
        <f>IF(COUNTIF($E$2:E59,E59)=1,A58+1,A58)</f>
        <v>1</v>
      </c>
      <c r="B59">
        <f>IF(COUNTIF($F$2:F59,F59)=1,B58+1,B58)</f>
        <v>1</v>
      </c>
      <c r="C59">
        <f>IF(COUNTIF($G$2:G59,G59)=1,C58+1,C58)</f>
        <v>1</v>
      </c>
      <c r="D59">
        <f>IF(COUNTIF($H$2:H59,H59)=1,D58+1,D58)</f>
        <v>1</v>
      </c>
      <c r="E59" t="str">
        <f>IF('0b. Sample'!L66=0,"",'0b. Sample'!L66)</f>
        <v/>
      </c>
      <c r="F59" t="str">
        <f>IF('0b. Sample'!M66=0,"",CONCATENATE(E59,": ",'0b. Sample'!M66))</f>
        <v/>
      </c>
      <c r="G59" t="str">
        <f>IF('0b. Sample'!N66=0,"",IF('0b. Sample'!M66=0,CONCATENATE(E59,": ",'0b. Sample'!N66),CONCATENATE('0b. Sample'!M66,": ",'0b. Sample'!N66)))</f>
        <v/>
      </c>
      <c r="H59" t="str">
        <f>IF('0b. Sample'!O66=0,"",'0b. Sample'!O66)</f>
        <v/>
      </c>
      <c r="J59" t="str">
        <f t="shared" si="4"/>
        <v/>
      </c>
      <c r="K59" t="str">
        <f t="shared" si="5"/>
        <v/>
      </c>
      <c r="L59" t="str">
        <f t="shared" si="6"/>
        <v/>
      </c>
      <c r="M59" t="str">
        <f t="shared" si="7"/>
        <v/>
      </c>
    </row>
    <row r="60" spans="1:13" x14ac:dyDescent="0.2">
      <c r="A60">
        <f>IF(COUNTIF($E$2:E60,E60)=1,A59+1,A59)</f>
        <v>1</v>
      </c>
      <c r="B60">
        <f>IF(COUNTIF($F$2:F60,F60)=1,B59+1,B59)</f>
        <v>1</v>
      </c>
      <c r="C60">
        <f>IF(COUNTIF($G$2:G60,G60)=1,C59+1,C59)</f>
        <v>1</v>
      </c>
      <c r="D60">
        <f>IF(COUNTIF($H$2:H60,H60)=1,D59+1,D59)</f>
        <v>1</v>
      </c>
      <c r="E60" t="str">
        <f>IF('0b. Sample'!L67=0,"",'0b. Sample'!L67)</f>
        <v/>
      </c>
      <c r="F60" t="str">
        <f>IF('0b. Sample'!M67=0,"",CONCATENATE(E60,": ",'0b. Sample'!M67))</f>
        <v/>
      </c>
      <c r="G60" t="str">
        <f>IF('0b. Sample'!N67=0,"",IF('0b. Sample'!M67=0,CONCATENATE(E60,": ",'0b. Sample'!N67),CONCATENATE('0b. Sample'!M67,": ",'0b. Sample'!N67)))</f>
        <v/>
      </c>
      <c r="H60" t="str">
        <f>IF('0b. Sample'!O67=0,"",'0b. Sample'!O67)</f>
        <v/>
      </c>
      <c r="J60" t="str">
        <f t="shared" si="4"/>
        <v/>
      </c>
      <c r="K60" t="str">
        <f t="shared" si="5"/>
        <v/>
      </c>
      <c r="L60" t="str">
        <f t="shared" si="6"/>
        <v/>
      </c>
      <c r="M60" t="str">
        <f t="shared" si="7"/>
        <v/>
      </c>
    </row>
    <row r="61" spans="1:13" x14ac:dyDescent="0.2">
      <c r="A61">
        <f>IF(COUNTIF($E$2:E61,E61)=1,A60+1,A60)</f>
        <v>1</v>
      </c>
      <c r="B61">
        <f>IF(COUNTIF($F$2:F61,F61)=1,B60+1,B60)</f>
        <v>1</v>
      </c>
      <c r="C61">
        <f>IF(COUNTIF($G$2:G61,G61)=1,C60+1,C60)</f>
        <v>1</v>
      </c>
      <c r="D61">
        <f>IF(COUNTIF($H$2:H61,H61)=1,D60+1,D60)</f>
        <v>1</v>
      </c>
      <c r="E61" t="str">
        <f>IF('0b. Sample'!L68=0,"",'0b. Sample'!L68)</f>
        <v/>
      </c>
      <c r="F61" t="str">
        <f>IF('0b. Sample'!M68=0,"",CONCATENATE(E61,": ",'0b. Sample'!M68))</f>
        <v/>
      </c>
      <c r="G61" t="str">
        <f>IF('0b. Sample'!N68=0,"",IF('0b. Sample'!M68=0,CONCATENATE(E61,": ",'0b. Sample'!N68),CONCATENATE('0b. Sample'!M68,": ",'0b. Sample'!N68)))</f>
        <v/>
      </c>
      <c r="H61" t="str">
        <f>IF('0b. Sample'!O68=0,"",'0b. Sample'!O68)</f>
        <v/>
      </c>
      <c r="J61" t="str">
        <f t="shared" si="4"/>
        <v/>
      </c>
      <c r="K61" t="str">
        <f t="shared" si="5"/>
        <v/>
      </c>
      <c r="L61" t="str">
        <f t="shared" si="6"/>
        <v/>
      </c>
      <c r="M61" t="str">
        <f t="shared" si="7"/>
        <v/>
      </c>
    </row>
    <row r="62" spans="1:13" x14ac:dyDescent="0.2">
      <c r="A62">
        <f>IF(COUNTIF($E$2:E62,E62)=1,A61+1,A61)</f>
        <v>1</v>
      </c>
      <c r="B62">
        <f>IF(COUNTIF($F$2:F62,F62)=1,B61+1,B61)</f>
        <v>1</v>
      </c>
      <c r="C62">
        <f>IF(COUNTIF($G$2:G62,G62)=1,C61+1,C61)</f>
        <v>1</v>
      </c>
      <c r="D62">
        <f>IF(COUNTIF($H$2:H62,H62)=1,D61+1,D61)</f>
        <v>1</v>
      </c>
      <c r="E62" t="str">
        <f>IF('0b. Sample'!L69=0,"",'0b. Sample'!L69)</f>
        <v/>
      </c>
      <c r="F62" t="str">
        <f>IF('0b. Sample'!M69=0,"",CONCATENATE(E62,": ",'0b. Sample'!M69))</f>
        <v/>
      </c>
      <c r="G62" t="str">
        <f>IF('0b. Sample'!N69=0,"",IF('0b. Sample'!M69=0,CONCATENATE(E62,": ",'0b. Sample'!N69),CONCATENATE('0b. Sample'!M69,": ",'0b. Sample'!N69)))</f>
        <v/>
      </c>
      <c r="H62" t="str">
        <f>IF('0b. Sample'!O69=0,"",'0b. Sample'!O69)</f>
        <v/>
      </c>
      <c r="J62" t="str">
        <f>IFERROR(VLOOKUP(ROW()-1, $A$2:$E$16, 2, FALSE), "")</f>
        <v/>
      </c>
    </row>
    <row r="63" spans="1:13" x14ac:dyDescent="0.2">
      <c r="A63">
        <f>IF(COUNTIF($E$2:E63,E63)=1,A62+1,A62)</f>
        <v>1</v>
      </c>
      <c r="B63">
        <f>IF(COUNTIF($F$2:F63,F63)=1,B62+1,B62)</f>
        <v>1</v>
      </c>
      <c r="C63">
        <f>IF(COUNTIF($G$2:G63,G63)=1,C62+1,C62)</f>
        <v>1</v>
      </c>
      <c r="D63">
        <f>IF(COUNTIF($H$2:H63,H63)=1,D62+1,D62)</f>
        <v>1</v>
      </c>
      <c r="E63" t="str">
        <f>IF('0b. Sample'!L70=0,"",'0b. Sample'!L70)</f>
        <v/>
      </c>
      <c r="F63" t="str">
        <f>IF('0b. Sample'!M70=0,"",CONCATENATE(E63,": ",'0b. Sample'!M70))</f>
        <v/>
      </c>
      <c r="G63" t="str">
        <f>IF('0b. Sample'!N70=0,"",IF('0b. Sample'!M70=0,CONCATENATE(E63,": ",'0b. Sample'!N70),CONCATENATE('0b. Sample'!M70,": ",'0b. Sample'!N70)))</f>
        <v/>
      </c>
      <c r="H63" t="str">
        <f>IF('0b. Sample'!O70=0,"",'0b. Sample'!O70)</f>
        <v/>
      </c>
      <c r="J63" t="str">
        <f>IFERROR(VLOOKUP(ROW()-1, $A$2:$E$16, 2, FALSE), "")</f>
        <v/>
      </c>
    </row>
    <row r="64" spans="1:13" x14ac:dyDescent="0.2">
      <c r="A64">
        <f>IF(COUNTIF($E$2:E64,E64)=1,A63+1,A63)</f>
        <v>1</v>
      </c>
      <c r="B64">
        <f>IF(COUNTIF($F$2:F64,F64)=1,B63+1,B63)</f>
        <v>1</v>
      </c>
      <c r="C64">
        <f>IF(COUNTIF($G$2:G64,G64)=1,C63+1,C63)</f>
        <v>1</v>
      </c>
      <c r="D64">
        <f>IF(COUNTIF($H$2:H64,H64)=1,D63+1,D63)</f>
        <v>1</v>
      </c>
      <c r="E64" t="str">
        <f>IF('0b. Sample'!L71=0,"",'0b. Sample'!L71)</f>
        <v/>
      </c>
      <c r="F64" t="str">
        <f>IF('0b. Sample'!M71=0,"",CONCATENATE(E64,": ",'0b. Sample'!M71))</f>
        <v/>
      </c>
      <c r="G64" t="str">
        <f>IF('0b. Sample'!N71=0,"",IF('0b. Sample'!M71=0,CONCATENATE(E64,": ",'0b. Sample'!N71),CONCATENATE('0b. Sample'!M71,": ",'0b. Sample'!N71)))</f>
        <v/>
      </c>
      <c r="H64" t="str">
        <f>IF('0b. Sample'!O71=0,"",'0b. Sample'!O71)</f>
        <v/>
      </c>
    </row>
    <row r="65" spans="1:8" x14ac:dyDescent="0.2">
      <c r="A65">
        <f>IF(COUNTIF($E$2:E65,E65)=1,A64+1,A64)</f>
        <v>1</v>
      </c>
      <c r="B65">
        <f>IF(COUNTIF($F$2:F65,F65)=1,B64+1,B64)</f>
        <v>1</v>
      </c>
      <c r="C65">
        <f>IF(COUNTIF($G$2:G65,G65)=1,C64+1,C64)</f>
        <v>1</v>
      </c>
      <c r="D65">
        <f>IF(COUNTIF($H$2:H65,H65)=1,D64+1,D64)</f>
        <v>1</v>
      </c>
      <c r="E65" t="str">
        <f>IF('0b. Sample'!L72=0,"",'0b. Sample'!L72)</f>
        <v/>
      </c>
      <c r="F65" t="str">
        <f>IF('0b. Sample'!M72=0,"",CONCATENATE(E65,": ",'0b. Sample'!M72))</f>
        <v/>
      </c>
      <c r="G65" t="str">
        <f>IF('0b. Sample'!N72=0,"",IF('0b. Sample'!M72=0,CONCATENATE(E65,": ",'0b. Sample'!N72),CONCATENATE('0b. Sample'!M72,": ",'0b. Sample'!N72)))</f>
        <v/>
      </c>
      <c r="H65" t="str">
        <f>IF('0b. Sample'!O72=0,"",'0b. Sample'!O72)</f>
        <v/>
      </c>
    </row>
    <row r="66" spans="1:8" x14ac:dyDescent="0.2">
      <c r="A66">
        <f>IF(COUNTIF($E$2:E66,E66)=1,A65+1,A65)</f>
        <v>1</v>
      </c>
      <c r="B66">
        <f>IF(COUNTIF($F$2:F66,F66)=1,B65+1,B65)</f>
        <v>1</v>
      </c>
      <c r="C66">
        <f>IF(COUNTIF($G$2:G66,G66)=1,C65+1,C65)</f>
        <v>1</v>
      </c>
      <c r="D66">
        <f>IF(COUNTIF($H$2:H66,H66)=1,D65+1,D65)</f>
        <v>1</v>
      </c>
      <c r="E66" t="str">
        <f>IF('0b. Sample'!L73=0,"",'0b. Sample'!L73)</f>
        <v/>
      </c>
      <c r="F66" t="str">
        <f>IF('0b. Sample'!M73=0,"",CONCATENATE(E66,": ",'0b. Sample'!M73))</f>
        <v/>
      </c>
      <c r="G66" t="str">
        <f>IF('0b. Sample'!N73=0,"",IF('0b. Sample'!M73=0,CONCATENATE(E66,": ",'0b. Sample'!N73),CONCATENATE('0b. Sample'!M73,": ",'0b. Sample'!N73)))</f>
        <v/>
      </c>
      <c r="H66" t="str">
        <f>IF('0b. Sample'!O73=0,"",'0b. Sample'!O73)</f>
        <v/>
      </c>
    </row>
    <row r="67" spans="1:8" x14ac:dyDescent="0.2">
      <c r="A67">
        <f>IF(COUNTIF($E$2:E67,E67)=1,A66+1,A66)</f>
        <v>1</v>
      </c>
      <c r="B67">
        <f>IF(COUNTIF($F$2:F67,F67)=1,B66+1,B66)</f>
        <v>1</v>
      </c>
      <c r="C67">
        <f>IF(COUNTIF($G$2:G67,G67)=1,C66+1,C66)</f>
        <v>1</v>
      </c>
      <c r="D67">
        <f>IF(COUNTIF($H$2:H67,H67)=1,D66+1,D66)</f>
        <v>1</v>
      </c>
      <c r="E67" t="str">
        <f>IF('0b. Sample'!L74=0,"",'0b. Sample'!L74)</f>
        <v/>
      </c>
      <c r="F67" t="str">
        <f>IF('0b. Sample'!M74=0,"",CONCATENATE(E67,": ",'0b. Sample'!M74))</f>
        <v/>
      </c>
      <c r="G67" t="str">
        <f>IF('0b. Sample'!N74=0,"",IF('0b. Sample'!M74=0,CONCATENATE(E67,": ",'0b. Sample'!N74),CONCATENATE('0b. Sample'!M74,": ",'0b. Sample'!N74)))</f>
        <v/>
      </c>
      <c r="H67" t="str">
        <f>IF('0b. Sample'!O74=0,"",'0b. Sample'!O74)</f>
        <v/>
      </c>
    </row>
    <row r="68" spans="1:8" x14ac:dyDescent="0.2">
      <c r="A68">
        <f>IF(COUNTIF($E$2:E68,E68)=1,A67+1,A67)</f>
        <v>1</v>
      </c>
      <c r="B68">
        <f>IF(COUNTIF($F$2:F68,F68)=1,B67+1,B67)</f>
        <v>1</v>
      </c>
      <c r="C68">
        <f>IF(COUNTIF($G$2:G68,G68)=1,C67+1,C67)</f>
        <v>1</v>
      </c>
      <c r="D68">
        <f>IF(COUNTIF($H$2:H68,H68)=1,D67+1,D67)</f>
        <v>1</v>
      </c>
      <c r="E68" t="str">
        <f>IF('0b. Sample'!L75=0,"",'0b. Sample'!L75)</f>
        <v/>
      </c>
      <c r="F68" t="str">
        <f>IF('0b. Sample'!M75=0,"",CONCATENATE(E68,": ",'0b. Sample'!M75))</f>
        <v/>
      </c>
      <c r="G68" t="str">
        <f>IF('0b. Sample'!N75=0,"",IF('0b. Sample'!M75=0,CONCATENATE(E68,": ",'0b. Sample'!N75),CONCATENATE('0b. Sample'!M75,": ",'0b. Sample'!N75)))</f>
        <v/>
      </c>
      <c r="H68" t="str">
        <f>IF('0b. Sample'!O75=0,"",'0b. Sample'!O75)</f>
        <v/>
      </c>
    </row>
    <row r="69" spans="1:8" x14ac:dyDescent="0.2">
      <c r="A69">
        <f>IF(COUNTIF($E$2:E69,E69)=1,A68+1,A68)</f>
        <v>1</v>
      </c>
      <c r="B69">
        <f>IF(COUNTIF($F$2:F69,F69)=1,B68+1,B68)</f>
        <v>1</v>
      </c>
      <c r="C69">
        <f>IF(COUNTIF($G$2:G69,G69)=1,C68+1,C68)</f>
        <v>1</v>
      </c>
      <c r="D69">
        <f>IF(COUNTIF($H$2:H69,H69)=1,D68+1,D68)</f>
        <v>1</v>
      </c>
      <c r="E69" t="str">
        <f>IF('0b. Sample'!L76=0,"",'0b. Sample'!L76)</f>
        <v/>
      </c>
      <c r="F69" t="str">
        <f>IF('0b. Sample'!M76=0,"",CONCATENATE(E69,": ",'0b. Sample'!M76))</f>
        <v/>
      </c>
      <c r="G69" t="str">
        <f>IF('0b. Sample'!N76=0,"",IF('0b. Sample'!M76=0,CONCATENATE(E69,": ",'0b. Sample'!N76),CONCATENATE('0b. Sample'!M76,": ",'0b. Sample'!N76)))</f>
        <v/>
      </c>
      <c r="H69" t="str">
        <f>IF('0b. Sample'!O76=0,"",'0b. Sample'!O76)</f>
        <v/>
      </c>
    </row>
    <row r="70" spans="1:8" x14ac:dyDescent="0.2">
      <c r="A70">
        <f>IF(COUNTIF($E$2:E70,E70)=1,A69+1,A69)</f>
        <v>1</v>
      </c>
      <c r="B70">
        <f>IF(COUNTIF($F$2:F70,F70)=1,B69+1,B69)</f>
        <v>1</v>
      </c>
      <c r="C70">
        <f>IF(COUNTIF($G$2:G70,G70)=1,C69+1,C69)</f>
        <v>1</v>
      </c>
      <c r="D70">
        <f>IF(COUNTIF($H$2:H70,H70)=1,D69+1,D69)</f>
        <v>1</v>
      </c>
      <c r="E70" t="str">
        <f>IF('0b. Sample'!L77=0,"",'0b. Sample'!L77)</f>
        <v/>
      </c>
      <c r="F70" t="str">
        <f>IF('0b. Sample'!M77=0,"",CONCATENATE(E70,": ",'0b. Sample'!M77))</f>
        <v/>
      </c>
      <c r="G70" t="str">
        <f>IF('0b. Sample'!N77=0,"",IF('0b. Sample'!M77=0,CONCATENATE(E70,": ",'0b. Sample'!N77),CONCATENATE('0b. Sample'!M77,": ",'0b. Sample'!N77)))</f>
        <v/>
      </c>
      <c r="H70" t="str">
        <f>IF('0b. Sample'!O77=0,"",'0b. Sample'!O77)</f>
        <v/>
      </c>
    </row>
    <row r="71" spans="1:8" x14ac:dyDescent="0.2">
      <c r="A71">
        <f>IF(COUNTIF($E$2:E71,E71)=1,A70+1,A70)</f>
        <v>1</v>
      </c>
      <c r="B71">
        <f>IF(COUNTIF($F$2:F71,F71)=1,B70+1,B70)</f>
        <v>1</v>
      </c>
      <c r="C71">
        <f>IF(COUNTIF($G$2:G71,G71)=1,C70+1,C70)</f>
        <v>1</v>
      </c>
      <c r="D71">
        <f>IF(COUNTIF($H$2:H71,H71)=1,D70+1,D70)</f>
        <v>1</v>
      </c>
      <c r="E71" t="str">
        <f>IF('0b. Sample'!L78=0,"",'0b. Sample'!L78)</f>
        <v/>
      </c>
      <c r="F71" t="str">
        <f>IF('0b. Sample'!M78=0,"",CONCATENATE(E71,": ",'0b. Sample'!M78))</f>
        <v/>
      </c>
      <c r="G71" t="str">
        <f>IF('0b. Sample'!N78=0,"",IF('0b. Sample'!M78=0,CONCATENATE(E71,": ",'0b. Sample'!N78),CONCATENATE('0b. Sample'!M78,": ",'0b. Sample'!N78)))</f>
        <v/>
      </c>
      <c r="H71" t="str">
        <f>IF('0b. Sample'!O78=0,"",'0b. Sample'!O78)</f>
        <v/>
      </c>
    </row>
    <row r="72" spans="1:8" x14ac:dyDescent="0.2">
      <c r="A72">
        <f>IF(COUNTIF($E$2:E72,E72)=1,A71+1,A71)</f>
        <v>1</v>
      </c>
      <c r="B72">
        <f>IF(COUNTIF($F$2:F72,F72)=1,B71+1,B71)</f>
        <v>1</v>
      </c>
      <c r="C72">
        <f>IF(COUNTIF($G$2:G72,G72)=1,C71+1,C71)</f>
        <v>1</v>
      </c>
      <c r="D72">
        <f>IF(COUNTIF($H$2:H72,H72)=1,D71+1,D71)</f>
        <v>1</v>
      </c>
      <c r="E72" t="str">
        <f>IF('0b. Sample'!L79=0,"",'0b. Sample'!L79)</f>
        <v/>
      </c>
      <c r="F72" t="str">
        <f>IF('0b. Sample'!M79=0,"",CONCATENATE(E72,": ",'0b. Sample'!M79))</f>
        <v/>
      </c>
      <c r="G72" t="str">
        <f>IF('0b. Sample'!N79=0,"",IF('0b. Sample'!M79=0,CONCATENATE(E72,": ",'0b. Sample'!N79),CONCATENATE('0b. Sample'!M79,": ",'0b. Sample'!N79)))</f>
        <v/>
      </c>
      <c r="H72" t="str">
        <f>IF('0b. Sample'!O79=0,"",'0b. Sample'!O79)</f>
        <v/>
      </c>
    </row>
    <row r="73" spans="1:8" x14ac:dyDescent="0.2">
      <c r="A73">
        <f>IF(COUNTIF($E$2:E73,E73)=1,A72+1,A72)</f>
        <v>1</v>
      </c>
      <c r="B73">
        <f>IF(COUNTIF($F$2:F73,F73)=1,B72+1,B72)</f>
        <v>1</v>
      </c>
      <c r="C73">
        <f>IF(COUNTIF($G$2:G73,G73)=1,C72+1,C72)</f>
        <v>1</v>
      </c>
      <c r="D73">
        <f>IF(COUNTIF($H$2:H73,H73)=1,D72+1,D72)</f>
        <v>1</v>
      </c>
      <c r="E73" t="str">
        <f>IF('0b. Sample'!L80=0,"",'0b. Sample'!L80)</f>
        <v/>
      </c>
      <c r="F73" t="str">
        <f>IF('0b. Sample'!M80=0,"",CONCATENATE(E73,": ",'0b. Sample'!M80))</f>
        <v/>
      </c>
      <c r="G73" t="str">
        <f>IF('0b. Sample'!N80=0,"",IF('0b. Sample'!M80=0,CONCATENATE(E73,": ",'0b. Sample'!N80),CONCATENATE('0b. Sample'!M80,": ",'0b. Sample'!N80)))</f>
        <v/>
      </c>
      <c r="H73" t="str">
        <f>IF('0b. Sample'!O80=0,"",'0b. Sample'!O80)</f>
        <v/>
      </c>
    </row>
    <row r="74" spans="1:8" x14ac:dyDescent="0.2">
      <c r="A74">
        <f>IF(COUNTIF($E$2:E74,E74)=1,A73+1,A73)</f>
        <v>1</v>
      </c>
      <c r="B74">
        <f>IF(COUNTIF($F$2:F74,F74)=1,B73+1,B73)</f>
        <v>1</v>
      </c>
      <c r="C74">
        <f>IF(COUNTIF($G$2:G74,G74)=1,C73+1,C73)</f>
        <v>1</v>
      </c>
      <c r="D74">
        <f>IF(COUNTIF($H$2:H74,H74)=1,D73+1,D73)</f>
        <v>1</v>
      </c>
      <c r="E74" t="str">
        <f>IF('0b. Sample'!L81=0,"",'0b. Sample'!L81)</f>
        <v/>
      </c>
      <c r="F74" t="str">
        <f>IF('0b. Sample'!M81=0,"",CONCATENATE(E74,": ",'0b. Sample'!M81))</f>
        <v/>
      </c>
      <c r="G74" t="str">
        <f>IF('0b. Sample'!N81=0,"",IF('0b. Sample'!M81=0,CONCATENATE(E74,": ",'0b. Sample'!N81),CONCATENATE('0b. Sample'!M81,": ",'0b. Sample'!N81)))</f>
        <v/>
      </c>
      <c r="H74" t="str">
        <f>IF('0b. Sample'!O81=0,"",'0b. Sample'!O81)</f>
        <v/>
      </c>
    </row>
    <row r="75" spans="1:8" x14ac:dyDescent="0.2">
      <c r="A75">
        <f>IF(COUNTIF($E$2:E75,E75)=1,A74+1,A74)</f>
        <v>1</v>
      </c>
      <c r="B75">
        <f>IF(COUNTIF($F$2:F75,F75)=1,B74+1,B74)</f>
        <v>1</v>
      </c>
      <c r="C75">
        <f>IF(COUNTIF($G$2:G75,G75)=1,C74+1,C74)</f>
        <v>1</v>
      </c>
      <c r="D75">
        <f>IF(COUNTIF($H$2:H75,H75)=1,D74+1,D74)</f>
        <v>1</v>
      </c>
      <c r="E75" t="str">
        <f>IF('0b. Sample'!L82=0,"",'0b. Sample'!L82)</f>
        <v/>
      </c>
      <c r="F75" t="str">
        <f>IF('0b. Sample'!M82=0,"",CONCATENATE(E75,": ",'0b. Sample'!M82))</f>
        <v/>
      </c>
      <c r="G75" t="str">
        <f>IF('0b. Sample'!N82=0,"",IF('0b. Sample'!M82=0,CONCATENATE(E75,": ",'0b. Sample'!N82),CONCATENATE('0b. Sample'!M82,": ",'0b. Sample'!N82)))</f>
        <v/>
      </c>
      <c r="H75" t="str">
        <f>IF('0b. Sample'!O82=0,"",'0b. Sample'!O82)</f>
        <v/>
      </c>
    </row>
    <row r="76" spans="1:8" x14ac:dyDescent="0.2">
      <c r="A76">
        <f>IF(COUNTIF($E$2:E76,E76)=1,A75+1,A75)</f>
        <v>1</v>
      </c>
      <c r="B76">
        <f>IF(COUNTIF($F$2:F76,F76)=1,B75+1,B75)</f>
        <v>1</v>
      </c>
      <c r="C76">
        <f>IF(COUNTIF($G$2:G76,G76)=1,C75+1,C75)</f>
        <v>1</v>
      </c>
      <c r="D76">
        <f>IF(COUNTIF($H$2:H76,H76)=1,D75+1,D75)</f>
        <v>1</v>
      </c>
      <c r="E76" t="str">
        <f>IF('0b. Sample'!L83=0,"",'0b. Sample'!L83)</f>
        <v/>
      </c>
      <c r="F76" t="str">
        <f>IF('0b. Sample'!M83=0,"",CONCATENATE(E76,": ",'0b. Sample'!M83))</f>
        <v/>
      </c>
      <c r="G76" t="str">
        <f>IF('0b. Sample'!N83=0,"",IF('0b. Sample'!M83=0,CONCATENATE(E76,": ",'0b. Sample'!N83),CONCATENATE('0b. Sample'!M83,": ",'0b. Sample'!N83)))</f>
        <v/>
      </c>
      <c r="H76" t="str">
        <f>IF('0b. Sample'!O83=0,"",'0b. Sample'!O83)</f>
        <v/>
      </c>
    </row>
    <row r="77" spans="1:8" x14ac:dyDescent="0.2">
      <c r="A77">
        <f>IF(COUNTIF($E$2:E77,E77)=1,A76+1,A76)</f>
        <v>1</v>
      </c>
      <c r="B77">
        <f>IF(COUNTIF($F$2:F77,F77)=1,B76+1,B76)</f>
        <v>1</v>
      </c>
      <c r="C77">
        <f>IF(COUNTIF($G$2:G77,G77)=1,C76+1,C76)</f>
        <v>1</v>
      </c>
      <c r="D77">
        <f>IF(COUNTIF($H$2:H77,H77)=1,D76+1,D76)</f>
        <v>1</v>
      </c>
      <c r="E77" t="str">
        <f>IF('0b. Sample'!L84=0,"",'0b. Sample'!L84)</f>
        <v/>
      </c>
      <c r="F77" t="str">
        <f>IF('0b. Sample'!M84=0,"",CONCATENATE(E77,": ",'0b. Sample'!M84))</f>
        <v/>
      </c>
      <c r="G77" t="str">
        <f>IF('0b. Sample'!N84=0,"",IF('0b. Sample'!M84=0,CONCATENATE(E77,": ",'0b. Sample'!N84),CONCATENATE('0b. Sample'!M84,": ",'0b. Sample'!N84)))</f>
        <v/>
      </c>
      <c r="H77" t="str">
        <f>IF('0b. Sample'!O84=0,"",'0b. Sample'!O84)</f>
        <v/>
      </c>
    </row>
    <row r="78" spans="1:8" x14ac:dyDescent="0.2">
      <c r="A78">
        <f>IF(COUNTIF($E$2:E78,E78)=1,A77+1,A77)</f>
        <v>1</v>
      </c>
      <c r="B78">
        <f>IF(COUNTIF($F$2:F78,F78)=1,B77+1,B77)</f>
        <v>1</v>
      </c>
      <c r="C78">
        <f>IF(COUNTIF($G$2:G78,G78)=1,C77+1,C77)</f>
        <v>1</v>
      </c>
      <c r="D78">
        <f>IF(COUNTIF($H$2:H78,H78)=1,D77+1,D77)</f>
        <v>1</v>
      </c>
      <c r="E78" t="str">
        <f>IF('0b. Sample'!L85=0,"",'0b. Sample'!L85)</f>
        <v/>
      </c>
      <c r="F78" t="str">
        <f>IF('0b. Sample'!M85=0,"",CONCATENATE(E78,": ",'0b. Sample'!M85))</f>
        <v/>
      </c>
      <c r="G78" t="str">
        <f>IF('0b. Sample'!N85=0,"",IF('0b. Sample'!M85=0,CONCATENATE(E78,": ",'0b. Sample'!N85),CONCATENATE('0b. Sample'!M85,": ",'0b. Sample'!N85)))</f>
        <v/>
      </c>
      <c r="H78" t="str">
        <f>IF('0b. Sample'!O85=0,"",'0b. Sample'!O85)</f>
        <v/>
      </c>
    </row>
    <row r="79" spans="1:8" x14ac:dyDescent="0.2">
      <c r="A79">
        <f>IF(COUNTIF($E$2:E79,E79)=1,A78+1,A78)</f>
        <v>1</v>
      </c>
      <c r="B79">
        <f>IF(COUNTIF($F$2:F79,F79)=1,B78+1,B78)</f>
        <v>1</v>
      </c>
      <c r="C79">
        <f>IF(COUNTIF($G$2:G79,G79)=1,C78+1,C78)</f>
        <v>1</v>
      </c>
      <c r="D79">
        <f>IF(COUNTIF($H$2:H79,H79)=1,D78+1,D78)</f>
        <v>1</v>
      </c>
      <c r="E79" t="str">
        <f>IF('0b. Sample'!L86=0,"",'0b. Sample'!L86)</f>
        <v/>
      </c>
      <c r="F79" t="str">
        <f>IF('0b. Sample'!M86=0,"",CONCATENATE(E79,": ",'0b. Sample'!M86))</f>
        <v/>
      </c>
      <c r="G79" t="str">
        <f>IF('0b. Sample'!N86=0,"",IF('0b. Sample'!M86=0,CONCATENATE(E79,": ",'0b. Sample'!N86),CONCATENATE('0b. Sample'!M86,": ",'0b. Sample'!N86)))</f>
        <v/>
      </c>
      <c r="H79" t="str">
        <f>IF('0b. Sample'!O86=0,"",'0b. Sample'!O86)</f>
        <v/>
      </c>
    </row>
    <row r="80" spans="1:8" x14ac:dyDescent="0.2">
      <c r="A80">
        <f>IF(COUNTIF($E$2:E80,E80)=1,A79+1,A79)</f>
        <v>1</v>
      </c>
      <c r="B80">
        <f>IF(COUNTIF($F$2:F80,F80)=1,B79+1,B79)</f>
        <v>1</v>
      </c>
      <c r="C80">
        <f>IF(COUNTIF($G$2:G80,G80)=1,C79+1,C79)</f>
        <v>1</v>
      </c>
      <c r="D80">
        <f>IF(COUNTIF($H$2:H80,H80)=1,D79+1,D79)</f>
        <v>1</v>
      </c>
      <c r="E80" t="str">
        <f>IF('0b. Sample'!L87=0,"",'0b. Sample'!L87)</f>
        <v/>
      </c>
      <c r="F80" t="str">
        <f>IF('0b. Sample'!M87=0,"",CONCATENATE(E80,": ",'0b. Sample'!M87))</f>
        <v/>
      </c>
      <c r="G80" t="str">
        <f>IF('0b. Sample'!N87=0,"",IF('0b. Sample'!M87=0,CONCATENATE(E80,": ",'0b. Sample'!N87),CONCATENATE('0b. Sample'!M87,": ",'0b. Sample'!N87)))</f>
        <v/>
      </c>
      <c r="H80" t="str">
        <f>IF('0b. Sample'!O87=0,"",'0b. Sample'!O87)</f>
        <v/>
      </c>
    </row>
    <row r="81" spans="1:8" x14ac:dyDescent="0.2">
      <c r="A81">
        <f>IF(COUNTIF($E$2:E81,E81)=1,A80+1,A80)</f>
        <v>1</v>
      </c>
      <c r="B81">
        <f>IF(COUNTIF($F$2:F81,F81)=1,B80+1,B80)</f>
        <v>1</v>
      </c>
      <c r="C81">
        <f>IF(COUNTIF($G$2:G81,G81)=1,C80+1,C80)</f>
        <v>1</v>
      </c>
      <c r="D81">
        <f>IF(COUNTIF($H$2:H81,H81)=1,D80+1,D80)</f>
        <v>1</v>
      </c>
      <c r="E81" t="str">
        <f>IF('0b. Sample'!L88=0,"",'0b. Sample'!L88)</f>
        <v/>
      </c>
      <c r="F81" t="str">
        <f>IF('0b. Sample'!M88=0,"",CONCATENATE(E81,": ",'0b. Sample'!M88))</f>
        <v/>
      </c>
      <c r="G81" t="str">
        <f>IF('0b. Sample'!N88=0,"",IF('0b. Sample'!M88=0,CONCATENATE(E81,": ",'0b. Sample'!N88),CONCATENATE('0b. Sample'!M88,": ",'0b. Sample'!N88)))</f>
        <v/>
      </c>
      <c r="H81" t="str">
        <f>IF('0b. Sample'!O88=0,"",'0b. Sample'!O88)</f>
        <v/>
      </c>
    </row>
    <row r="82" spans="1:8" x14ac:dyDescent="0.2">
      <c r="A82">
        <f>IF(COUNTIF($E$2:E82,E82)=1,A81+1,A81)</f>
        <v>1</v>
      </c>
      <c r="B82">
        <f>IF(COUNTIF($F$2:F82,F82)=1,B81+1,B81)</f>
        <v>1</v>
      </c>
      <c r="C82">
        <f>IF(COUNTIF($G$2:G82,G82)=1,C81+1,C81)</f>
        <v>1</v>
      </c>
      <c r="D82">
        <f>IF(COUNTIF($H$2:H82,H82)=1,D81+1,D81)</f>
        <v>1</v>
      </c>
      <c r="E82" t="str">
        <f>IF('0b. Sample'!L89=0,"",'0b. Sample'!L89)</f>
        <v/>
      </c>
      <c r="F82" t="str">
        <f>IF('0b. Sample'!M89=0,"",CONCATENATE(E82,": ",'0b. Sample'!M89))</f>
        <v/>
      </c>
      <c r="G82" t="str">
        <f>IF('0b. Sample'!N89=0,"",IF('0b. Sample'!M89=0,CONCATENATE(E82,": ",'0b. Sample'!N89),CONCATENATE('0b. Sample'!M89,": ",'0b. Sample'!N89)))</f>
        <v/>
      </c>
      <c r="H82" t="str">
        <f>IF('0b. Sample'!O89=0,"",'0b. Sample'!O89)</f>
        <v/>
      </c>
    </row>
    <row r="83" spans="1:8" x14ac:dyDescent="0.2">
      <c r="A83">
        <f>IF(COUNTIF($E$2:E83,E83)=1,A82+1,A82)</f>
        <v>1</v>
      </c>
      <c r="B83">
        <f>IF(COUNTIF($F$2:F83,F83)=1,B82+1,B82)</f>
        <v>1</v>
      </c>
      <c r="C83">
        <f>IF(COUNTIF($G$2:G83,G83)=1,C82+1,C82)</f>
        <v>1</v>
      </c>
      <c r="D83">
        <f>IF(COUNTIF($H$2:H83,H83)=1,D82+1,D82)</f>
        <v>1</v>
      </c>
      <c r="E83" t="str">
        <f>IF('0b. Sample'!L90=0,"",'0b. Sample'!L90)</f>
        <v/>
      </c>
      <c r="F83" t="str">
        <f>IF('0b. Sample'!M90=0,"",CONCATENATE(E83,": ",'0b. Sample'!M90))</f>
        <v/>
      </c>
      <c r="G83" t="str">
        <f>IF('0b. Sample'!N90=0,"",IF('0b. Sample'!M90=0,CONCATENATE(E83,": ",'0b. Sample'!N90),CONCATENATE('0b. Sample'!M90,": ",'0b. Sample'!N90)))</f>
        <v/>
      </c>
      <c r="H83" t="str">
        <f>IF('0b. Sample'!O90=0,"",'0b. Sample'!O90)</f>
        <v/>
      </c>
    </row>
    <row r="84" spans="1:8" x14ac:dyDescent="0.2">
      <c r="A84">
        <f>IF(COUNTIF($E$2:E84,E84)=1,A83+1,A83)</f>
        <v>1</v>
      </c>
      <c r="B84">
        <f>IF(COUNTIF($F$2:F84,F84)=1,B83+1,B83)</f>
        <v>1</v>
      </c>
      <c r="C84">
        <f>IF(COUNTIF($G$2:G84,G84)=1,C83+1,C83)</f>
        <v>1</v>
      </c>
      <c r="D84">
        <f>IF(COUNTIF($H$2:H84,H84)=1,D83+1,D83)</f>
        <v>1</v>
      </c>
      <c r="E84" t="str">
        <f>IF('0b. Sample'!L91=0,"",'0b. Sample'!L91)</f>
        <v/>
      </c>
      <c r="F84" t="str">
        <f>IF('0b. Sample'!M91=0,"",CONCATENATE(E84,": ",'0b. Sample'!M91))</f>
        <v/>
      </c>
      <c r="G84" t="str">
        <f>IF('0b. Sample'!N91=0,"",IF('0b. Sample'!M91=0,CONCATENATE(E84,": ",'0b. Sample'!N91),CONCATENATE('0b. Sample'!M91,": ",'0b. Sample'!N91)))</f>
        <v/>
      </c>
      <c r="H84" t="str">
        <f>IF('0b. Sample'!O91=0,"",'0b. Sample'!O91)</f>
        <v/>
      </c>
    </row>
    <row r="85" spans="1:8" x14ac:dyDescent="0.2">
      <c r="A85">
        <f>IF(COUNTIF($E$2:E85,E85)=1,A84+1,A84)</f>
        <v>1</v>
      </c>
      <c r="B85">
        <f>IF(COUNTIF($F$2:F85,F85)=1,B84+1,B84)</f>
        <v>1</v>
      </c>
      <c r="C85">
        <f>IF(COUNTIF($G$2:G85,G85)=1,C84+1,C84)</f>
        <v>1</v>
      </c>
      <c r="D85">
        <f>IF(COUNTIF($H$2:H85,H85)=1,D84+1,D84)</f>
        <v>1</v>
      </c>
      <c r="E85" t="str">
        <f>IF('0b. Sample'!L92=0,"",'0b. Sample'!L92)</f>
        <v/>
      </c>
      <c r="F85" t="str">
        <f>IF('0b. Sample'!M92=0,"",CONCATENATE(E85,": ",'0b. Sample'!M92))</f>
        <v/>
      </c>
      <c r="G85" t="str">
        <f>IF('0b. Sample'!N92=0,"",IF('0b. Sample'!M92=0,CONCATENATE(E85,": ",'0b. Sample'!N92),CONCATENATE('0b. Sample'!M92,": ",'0b. Sample'!N92)))</f>
        <v/>
      </c>
      <c r="H85" t="str">
        <f>IF('0b. Sample'!O92=0,"",'0b. Sample'!O92)</f>
        <v/>
      </c>
    </row>
    <row r="86" spans="1:8" x14ac:dyDescent="0.2">
      <c r="A86">
        <f>IF(COUNTIF($E$2:E86,E86)=1,A85+1,A85)</f>
        <v>1</v>
      </c>
      <c r="B86">
        <f>IF(COUNTIF($F$2:F86,F86)=1,B85+1,B85)</f>
        <v>1</v>
      </c>
      <c r="C86">
        <f>IF(COUNTIF($G$2:G86,G86)=1,C85+1,C85)</f>
        <v>1</v>
      </c>
      <c r="D86">
        <f>IF(COUNTIF($H$2:H86,H86)=1,D85+1,D85)</f>
        <v>1</v>
      </c>
      <c r="E86" t="str">
        <f>IF('0b. Sample'!L93=0,"",'0b. Sample'!L93)</f>
        <v/>
      </c>
      <c r="F86" t="str">
        <f>IF('0b. Sample'!M93=0,"",CONCATENATE(E86,": ",'0b. Sample'!M93))</f>
        <v/>
      </c>
      <c r="G86" t="str">
        <f>IF('0b. Sample'!N93=0,"",IF('0b. Sample'!M93=0,CONCATENATE(E86,": ",'0b. Sample'!N93),CONCATENATE('0b. Sample'!M93,": ",'0b. Sample'!N93)))</f>
        <v/>
      </c>
      <c r="H86" t="str">
        <f>IF('0b. Sample'!O93=0,"",'0b. Sample'!O93)</f>
        <v/>
      </c>
    </row>
    <row r="87" spans="1:8" x14ac:dyDescent="0.2">
      <c r="A87">
        <f>IF(COUNTIF($E$2:E87,E87)=1,A86+1,A86)</f>
        <v>1</v>
      </c>
      <c r="B87">
        <f>IF(COUNTIF($F$2:F87,F87)=1,B86+1,B86)</f>
        <v>1</v>
      </c>
      <c r="C87">
        <f>IF(COUNTIF($G$2:G87,G87)=1,C86+1,C86)</f>
        <v>1</v>
      </c>
      <c r="D87">
        <f>IF(COUNTIF($H$2:H87,H87)=1,D86+1,D86)</f>
        <v>1</v>
      </c>
      <c r="E87" t="str">
        <f>IF('0b. Sample'!L94=0,"",'0b. Sample'!L94)</f>
        <v/>
      </c>
      <c r="F87" t="str">
        <f>IF('0b. Sample'!M94=0,"",CONCATENATE(E87,": ",'0b. Sample'!M94))</f>
        <v/>
      </c>
      <c r="G87" t="str">
        <f>IF('0b. Sample'!N94=0,"",IF('0b. Sample'!M94=0,CONCATENATE(E87,": ",'0b. Sample'!N94),CONCATENATE('0b. Sample'!M94,": ",'0b. Sample'!N94)))</f>
        <v/>
      </c>
      <c r="H87" t="str">
        <f>IF('0b. Sample'!O94=0,"",'0b. Sample'!O94)</f>
        <v/>
      </c>
    </row>
    <row r="88" spans="1:8" x14ac:dyDescent="0.2">
      <c r="A88">
        <f>IF(COUNTIF($E$2:E88,E88)=1,A87+1,A87)</f>
        <v>1</v>
      </c>
      <c r="B88">
        <f>IF(COUNTIF($F$2:F88,F88)=1,B87+1,B87)</f>
        <v>1</v>
      </c>
      <c r="C88">
        <f>IF(COUNTIF($G$2:G88,G88)=1,C87+1,C87)</f>
        <v>1</v>
      </c>
      <c r="D88">
        <f>IF(COUNTIF($H$2:H88,H88)=1,D87+1,D87)</f>
        <v>1</v>
      </c>
      <c r="E88" t="str">
        <f>IF('0b. Sample'!L95=0,"",'0b. Sample'!L95)</f>
        <v/>
      </c>
      <c r="F88" t="str">
        <f>IF('0b. Sample'!M95=0,"",CONCATENATE(E88,": ",'0b. Sample'!M95))</f>
        <v/>
      </c>
      <c r="G88" t="str">
        <f>IF('0b. Sample'!N95=0,"",IF('0b. Sample'!M95=0,CONCATENATE(E88,": ",'0b. Sample'!N95),CONCATENATE('0b. Sample'!M95,": ",'0b. Sample'!N95)))</f>
        <v/>
      </c>
      <c r="H88" t="str">
        <f>IF('0b. Sample'!O95=0,"",'0b. Sample'!O95)</f>
        <v/>
      </c>
    </row>
    <row r="89" spans="1:8" x14ac:dyDescent="0.2">
      <c r="A89">
        <f>IF(COUNTIF($E$2:E89,E89)=1,A88+1,A88)</f>
        <v>1</v>
      </c>
      <c r="B89">
        <f>IF(COUNTIF($F$2:F89,F89)=1,B88+1,B88)</f>
        <v>1</v>
      </c>
      <c r="C89">
        <f>IF(COUNTIF($G$2:G89,G89)=1,C88+1,C88)</f>
        <v>1</v>
      </c>
      <c r="D89">
        <f>IF(COUNTIF($H$2:H89,H89)=1,D88+1,D88)</f>
        <v>1</v>
      </c>
      <c r="E89" t="str">
        <f>IF('0b. Sample'!L96=0,"",'0b. Sample'!L96)</f>
        <v/>
      </c>
      <c r="F89" t="str">
        <f>IF('0b. Sample'!M96=0,"",CONCATENATE(E89,": ",'0b. Sample'!M96))</f>
        <v/>
      </c>
      <c r="G89" t="str">
        <f>IF('0b. Sample'!N96=0,"",IF('0b. Sample'!M96=0,CONCATENATE(E89,": ",'0b. Sample'!N96),CONCATENATE('0b. Sample'!M96,": ",'0b. Sample'!N96)))</f>
        <v/>
      </c>
      <c r="H89" t="str">
        <f>IF('0b. Sample'!O96=0,"",'0b. Sample'!O96)</f>
        <v/>
      </c>
    </row>
    <row r="90" spans="1:8" x14ac:dyDescent="0.2">
      <c r="A90">
        <f>IF(COUNTIF($E$2:E90,E90)=1,A89+1,A89)</f>
        <v>1</v>
      </c>
      <c r="B90">
        <f>IF(COUNTIF($F$2:F90,F90)=1,B89+1,B89)</f>
        <v>1</v>
      </c>
      <c r="C90">
        <f>IF(COUNTIF($G$2:G90,G90)=1,C89+1,C89)</f>
        <v>1</v>
      </c>
      <c r="D90">
        <f>IF(COUNTIF($H$2:H90,H90)=1,D89+1,D89)</f>
        <v>1</v>
      </c>
      <c r="E90" t="str">
        <f>IF('0b. Sample'!L97=0,"",'0b. Sample'!L97)</f>
        <v/>
      </c>
      <c r="F90" t="str">
        <f>IF('0b. Sample'!M97=0,"",CONCATENATE(E90,": ",'0b. Sample'!M97))</f>
        <v/>
      </c>
      <c r="G90" t="str">
        <f>IF('0b. Sample'!N97=0,"",IF('0b. Sample'!M97=0,CONCATENATE(E90,": ",'0b. Sample'!N97),CONCATENATE('0b. Sample'!M97,": ",'0b. Sample'!N97)))</f>
        <v/>
      </c>
      <c r="H90" t="str">
        <f>IF('0b. Sample'!O97=0,"",'0b. Sample'!O97)</f>
        <v/>
      </c>
    </row>
    <row r="91" spans="1:8" x14ac:dyDescent="0.2">
      <c r="A91">
        <f>IF(COUNTIF($E$2:E91,E91)=1,A90+1,A90)</f>
        <v>1</v>
      </c>
      <c r="B91">
        <f>IF(COUNTIF($F$2:F91,F91)=1,B90+1,B90)</f>
        <v>1</v>
      </c>
      <c r="C91">
        <f>IF(COUNTIF($G$2:G91,G91)=1,C90+1,C90)</f>
        <v>1</v>
      </c>
      <c r="D91">
        <f>IF(COUNTIF($H$2:H91,H91)=1,D90+1,D90)</f>
        <v>1</v>
      </c>
      <c r="E91" t="str">
        <f>IF('0b. Sample'!L98=0,"",'0b. Sample'!L98)</f>
        <v/>
      </c>
      <c r="F91" t="str">
        <f>IF('0b. Sample'!M98=0,"",CONCATENATE(E91,": ",'0b. Sample'!M98))</f>
        <v/>
      </c>
      <c r="G91" t="str">
        <f>IF('0b. Sample'!N98=0,"",IF('0b. Sample'!M98=0,CONCATENATE(E91,": ",'0b. Sample'!N98),CONCATENATE('0b. Sample'!M98,": ",'0b. Sample'!N98)))</f>
        <v/>
      </c>
      <c r="H91" t="str">
        <f>IF('0b. Sample'!O98=0,"",'0b. Sample'!O98)</f>
        <v/>
      </c>
    </row>
    <row r="92" spans="1:8" x14ac:dyDescent="0.2">
      <c r="A92">
        <f>IF(COUNTIF($E$2:E92,E92)=1,A91+1,A91)</f>
        <v>1</v>
      </c>
      <c r="B92">
        <f>IF(COUNTIF($F$2:F92,F92)=1,B91+1,B91)</f>
        <v>1</v>
      </c>
      <c r="C92">
        <f>IF(COUNTIF($G$2:G92,G92)=1,C91+1,C91)</f>
        <v>1</v>
      </c>
      <c r="D92">
        <f>IF(COUNTIF($H$2:H92,H92)=1,D91+1,D91)</f>
        <v>1</v>
      </c>
      <c r="E92" t="str">
        <f>IF('0b. Sample'!L99=0,"",'0b. Sample'!L99)</f>
        <v/>
      </c>
      <c r="F92" t="str">
        <f>IF('0b. Sample'!M99=0,"",CONCATENATE(E92,": ",'0b. Sample'!M99))</f>
        <v/>
      </c>
      <c r="G92" t="str">
        <f>IF('0b. Sample'!N99=0,"",IF('0b. Sample'!M99=0,CONCATENATE(E92,": ",'0b. Sample'!N99),CONCATENATE('0b. Sample'!M99,": ",'0b. Sample'!N99)))</f>
        <v/>
      </c>
      <c r="H92" t="str">
        <f>IF('0b. Sample'!O99=0,"",'0b. Sample'!O99)</f>
        <v/>
      </c>
    </row>
    <row r="93" spans="1:8" x14ac:dyDescent="0.2">
      <c r="A93">
        <f>IF(COUNTIF($E$2:E93,E93)=1,A92+1,A92)</f>
        <v>1</v>
      </c>
      <c r="B93">
        <f>IF(COUNTIF($F$2:F93,F93)=1,B92+1,B92)</f>
        <v>1</v>
      </c>
      <c r="C93">
        <f>IF(COUNTIF($G$2:G93,G93)=1,C92+1,C92)</f>
        <v>1</v>
      </c>
      <c r="D93">
        <f>IF(COUNTIF($H$2:H93,H93)=1,D92+1,D92)</f>
        <v>1</v>
      </c>
      <c r="E93" t="str">
        <f>IF('0b. Sample'!L100=0,"",'0b. Sample'!L100)</f>
        <v/>
      </c>
      <c r="F93" t="str">
        <f>IF('0b. Sample'!M100=0,"",CONCATENATE(E93,": ",'0b. Sample'!M100))</f>
        <v/>
      </c>
      <c r="G93" t="str">
        <f>IF('0b. Sample'!N100=0,"",IF('0b. Sample'!M100=0,CONCATENATE(E93,": ",'0b. Sample'!N100),CONCATENATE('0b. Sample'!M100,": ",'0b. Sample'!N100)))</f>
        <v/>
      </c>
      <c r="H93" t="str">
        <f>IF('0b. Sample'!O100=0,"",'0b. Sample'!O100)</f>
        <v/>
      </c>
    </row>
    <row r="94" spans="1:8" x14ac:dyDescent="0.2">
      <c r="A94">
        <f>IF(COUNTIF($E$2:E94,E94)=1,A93+1,A93)</f>
        <v>1</v>
      </c>
      <c r="B94">
        <f>IF(COUNTIF($F$2:F94,F94)=1,B93+1,B93)</f>
        <v>1</v>
      </c>
      <c r="C94">
        <f>IF(COUNTIF($G$2:G94,G94)=1,C93+1,C93)</f>
        <v>1</v>
      </c>
      <c r="D94">
        <f>IF(COUNTIF($H$2:H94,H94)=1,D93+1,D93)</f>
        <v>1</v>
      </c>
      <c r="E94" t="str">
        <f>IF('0b. Sample'!L101=0,"",'0b. Sample'!L101)</f>
        <v/>
      </c>
      <c r="F94" t="str">
        <f>IF('0b. Sample'!M101=0,"",CONCATENATE(E94,": ",'0b. Sample'!M101))</f>
        <v/>
      </c>
      <c r="G94" t="str">
        <f>IF('0b. Sample'!N101=0,"",IF('0b. Sample'!M101=0,CONCATENATE(E94,": ",'0b. Sample'!N101),CONCATENATE('0b. Sample'!M101,": ",'0b. Sample'!N101)))</f>
        <v/>
      </c>
      <c r="H94" t="str">
        <f>IF('0b. Sample'!O101=0,"",'0b. Sample'!O101)</f>
        <v/>
      </c>
    </row>
    <row r="95" spans="1:8" x14ac:dyDescent="0.2">
      <c r="A95">
        <f>IF(COUNTIF($E$2:E95,E95)=1,A94+1,A94)</f>
        <v>1</v>
      </c>
      <c r="B95">
        <f>IF(COUNTIF($F$2:F95,F95)=1,B94+1,B94)</f>
        <v>1</v>
      </c>
      <c r="C95">
        <f>IF(COUNTIF($G$2:G95,G95)=1,C94+1,C94)</f>
        <v>1</v>
      </c>
      <c r="D95">
        <f>IF(COUNTIF($H$2:H95,H95)=1,D94+1,D94)</f>
        <v>1</v>
      </c>
      <c r="E95" t="str">
        <f>IF('0b. Sample'!L102=0,"",'0b. Sample'!L102)</f>
        <v/>
      </c>
      <c r="F95" t="str">
        <f>IF('0b. Sample'!M102=0,"",CONCATENATE(E95,": ",'0b. Sample'!M102))</f>
        <v/>
      </c>
      <c r="G95" t="str">
        <f>IF('0b. Sample'!N102=0,"",IF('0b. Sample'!M102=0,CONCATENATE(E95,": ",'0b. Sample'!N102),CONCATENATE('0b. Sample'!M102,": ",'0b. Sample'!N102)))</f>
        <v/>
      </c>
      <c r="H95" t="str">
        <f>IF('0b. Sample'!O102=0,"",'0b. Sample'!O102)</f>
        <v/>
      </c>
    </row>
    <row r="96" spans="1:8" x14ac:dyDescent="0.2">
      <c r="A96">
        <f>IF(COUNTIF($E$2:E96,E96)=1,A95+1,A95)</f>
        <v>1</v>
      </c>
      <c r="B96">
        <f>IF(COUNTIF($F$2:F96,F96)=1,B95+1,B95)</f>
        <v>1</v>
      </c>
      <c r="C96">
        <f>IF(COUNTIF($G$2:G96,G96)=1,C95+1,C95)</f>
        <v>1</v>
      </c>
      <c r="D96">
        <f>IF(COUNTIF($H$2:H96,H96)=1,D95+1,D95)</f>
        <v>1</v>
      </c>
      <c r="E96" t="str">
        <f>IF('0b. Sample'!L103=0,"",'0b. Sample'!L103)</f>
        <v/>
      </c>
      <c r="F96" t="str">
        <f>IF('0b. Sample'!M103=0,"",CONCATENATE(E96,": ",'0b. Sample'!M103))</f>
        <v/>
      </c>
      <c r="G96" t="str">
        <f>IF('0b. Sample'!N103=0,"",IF('0b. Sample'!M103=0,CONCATENATE(E96,": ",'0b. Sample'!N103),CONCATENATE('0b. Sample'!M103,": ",'0b. Sample'!N103)))</f>
        <v/>
      </c>
      <c r="H96" t="str">
        <f>IF('0b. Sample'!O103=0,"",'0b. Sample'!O103)</f>
        <v/>
      </c>
    </row>
    <row r="97" spans="1:8" x14ac:dyDescent="0.2">
      <c r="A97">
        <f>IF(COUNTIF($E$2:E97,E97)=1,A96+1,A96)</f>
        <v>1</v>
      </c>
      <c r="B97">
        <f>IF(COUNTIF($F$2:F97,F97)=1,B96+1,B96)</f>
        <v>1</v>
      </c>
      <c r="C97">
        <f>IF(COUNTIF($G$2:G97,G97)=1,C96+1,C96)</f>
        <v>1</v>
      </c>
      <c r="D97">
        <f>IF(COUNTIF($H$2:H97,H97)=1,D96+1,D96)</f>
        <v>1</v>
      </c>
      <c r="E97" t="str">
        <f>IF('0b. Sample'!L104=0,"",'0b. Sample'!L104)</f>
        <v/>
      </c>
      <c r="F97" t="str">
        <f>IF('0b. Sample'!M104=0,"",CONCATENATE(E97,": ",'0b. Sample'!M104))</f>
        <v/>
      </c>
      <c r="G97" t="str">
        <f>IF('0b. Sample'!N104=0,"",IF('0b. Sample'!M104=0,CONCATENATE(E97,": ",'0b. Sample'!N104),CONCATENATE('0b. Sample'!M104,": ",'0b. Sample'!N104)))</f>
        <v/>
      </c>
      <c r="H97" t="str">
        <f>IF('0b. Sample'!O104=0,"",'0b. Sample'!O104)</f>
        <v/>
      </c>
    </row>
    <row r="98" spans="1:8" x14ac:dyDescent="0.2">
      <c r="A98">
        <f>IF(COUNTIF($E$2:E98,E98)=1,A97+1,A97)</f>
        <v>1</v>
      </c>
      <c r="B98">
        <f>IF(COUNTIF($F$2:F98,F98)=1,B97+1,B97)</f>
        <v>1</v>
      </c>
      <c r="C98">
        <f>IF(COUNTIF($G$2:G98,G98)=1,C97+1,C97)</f>
        <v>1</v>
      </c>
      <c r="D98">
        <f>IF(COUNTIF($H$2:H98,H98)=1,D97+1,D97)</f>
        <v>1</v>
      </c>
      <c r="E98" t="str">
        <f>IF('0b. Sample'!L105=0,"",'0b. Sample'!L105)</f>
        <v/>
      </c>
      <c r="F98" t="str">
        <f>IF('0b. Sample'!M105=0,"",CONCATENATE(E98,": ",'0b. Sample'!M105))</f>
        <v/>
      </c>
      <c r="G98" t="str">
        <f>IF('0b. Sample'!N105=0,"",IF('0b. Sample'!M105=0,CONCATENATE(E98,": ",'0b. Sample'!N105),CONCATENATE('0b. Sample'!M105,": ",'0b. Sample'!N105)))</f>
        <v/>
      </c>
      <c r="H98" t="str">
        <f>IF('0b. Sample'!O105=0,"",'0b. Sample'!O105)</f>
        <v/>
      </c>
    </row>
    <row r="99" spans="1:8" x14ac:dyDescent="0.2">
      <c r="A99">
        <f>IF(COUNTIF($E$2:E99,E99)=1,A98+1,A98)</f>
        <v>1</v>
      </c>
      <c r="B99">
        <f>IF(COUNTIF($F$2:F99,F99)=1,B98+1,B98)</f>
        <v>1</v>
      </c>
      <c r="C99">
        <f>IF(COUNTIF($G$2:G99,G99)=1,C98+1,C98)</f>
        <v>1</v>
      </c>
      <c r="D99">
        <f>IF(COUNTIF($H$2:H99,H99)=1,D98+1,D98)</f>
        <v>1</v>
      </c>
      <c r="E99" t="str">
        <f>IF('0b. Sample'!L106=0,"",'0b. Sample'!L106)</f>
        <v/>
      </c>
      <c r="F99" t="str">
        <f>IF('0b. Sample'!M106=0,"",CONCATENATE(E99,": ",'0b. Sample'!M106))</f>
        <v/>
      </c>
      <c r="G99" t="str">
        <f>IF('0b. Sample'!N106=0,"",IF('0b. Sample'!M106=0,CONCATENATE(E99,": ",'0b. Sample'!N106),CONCATENATE('0b. Sample'!M106,": ",'0b. Sample'!N106)))</f>
        <v/>
      </c>
      <c r="H99" t="str">
        <f>IF('0b. Sample'!O106=0,"",'0b. Sample'!O106)</f>
        <v/>
      </c>
    </row>
    <row r="100" spans="1:8" x14ac:dyDescent="0.2">
      <c r="A100">
        <f>IF(COUNTIF($E$2:E100,E100)=1,A99+1,A99)</f>
        <v>1</v>
      </c>
      <c r="B100">
        <f>IF(COUNTIF($F$2:F100,F100)=1,B99+1,B99)</f>
        <v>1</v>
      </c>
      <c r="C100">
        <f>IF(COUNTIF($G$2:G100,G100)=1,C99+1,C99)</f>
        <v>1</v>
      </c>
      <c r="D100">
        <f>IF(COUNTIF($H$2:H100,H100)=1,D99+1,D99)</f>
        <v>1</v>
      </c>
      <c r="E100" t="str">
        <f>IF('0b. Sample'!L107=0,"",'0b. Sample'!L107)</f>
        <v/>
      </c>
      <c r="F100" t="str">
        <f>IF('0b. Sample'!M107=0,"",CONCATENATE(E100,": ",'0b. Sample'!M107))</f>
        <v/>
      </c>
      <c r="G100" t="str">
        <f>IF('0b. Sample'!N107=0,"",IF('0b. Sample'!M107=0,CONCATENATE(E100,": ",'0b. Sample'!N107),CONCATENATE('0b. Sample'!M107,": ",'0b. Sample'!N107)))</f>
        <v/>
      </c>
      <c r="H100" t="str">
        <f>IF('0b. Sample'!O107=0,"",'0b. Sample'!O107)</f>
        <v/>
      </c>
    </row>
    <row r="101" spans="1:8" x14ac:dyDescent="0.2">
      <c r="A101">
        <f>IF(COUNTIF($E$2:E101,E101)=1,A100+1,A100)</f>
        <v>1</v>
      </c>
      <c r="B101">
        <f>IF(COUNTIF($F$2:F101,F101)=1,B100+1,B100)</f>
        <v>1</v>
      </c>
      <c r="C101">
        <f>IF(COUNTIF($G$2:G101,G101)=1,C100+1,C100)</f>
        <v>1</v>
      </c>
      <c r="D101">
        <f>IF(COUNTIF($H$2:H101,H101)=1,D100+1,D100)</f>
        <v>1</v>
      </c>
      <c r="E101" t="str">
        <f>IF('0b. Sample'!L108=0,"",'0b. Sample'!L108)</f>
        <v/>
      </c>
      <c r="F101" t="str">
        <f>IF('0b. Sample'!M108=0,"",CONCATENATE(E101,": ",'0b. Sample'!M108))</f>
        <v/>
      </c>
      <c r="G101" t="str">
        <f>IF('0b. Sample'!N108=0,"",IF('0b. Sample'!M108=0,CONCATENATE(E101,": ",'0b. Sample'!N108),CONCATENATE('0b. Sample'!M108,": ",'0b. Sample'!N108)))</f>
        <v/>
      </c>
      <c r="H101" t="str">
        <f>IF('0b. Sample'!O108=0,"",'0b. Sample'!O108)</f>
        <v/>
      </c>
    </row>
  </sheetData>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D3E68-389E-4A9E-B1CD-8230A234F355}">
  <sheetPr>
    <tabColor rgb="FFFFEAA3"/>
    <pageSetUpPr fitToPage="1"/>
  </sheetPr>
  <dimension ref="A1:Y47"/>
  <sheetViews>
    <sheetView showGridLines="0" topLeftCell="B22" zoomScaleNormal="100" zoomScaleSheetLayoutView="99" workbookViewId="0">
      <selection activeCell="I39" sqref="I39"/>
    </sheetView>
  </sheetViews>
  <sheetFormatPr defaultColWidth="0" defaultRowHeight="12.75" zeroHeight="1" x14ac:dyDescent="0.2"/>
  <cols>
    <col min="1" max="1" width="19" style="1" hidden="1" customWidth="1"/>
    <col min="2" max="2" width="1.7109375" style="1" customWidth="1"/>
    <col min="3" max="3" width="5.42578125" style="1" customWidth="1"/>
    <col min="4" max="4" width="1.7109375" style="1" customWidth="1"/>
    <col min="5" max="8" width="8.7109375" style="1" customWidth="1"/>
    <col min="9" max="9" width="15.85546875" style="1" customWidth="1"/>
    <col min="10" max="10" width="8.28515625" style="1" customWidth="1"/>
    <col min="11" max="11" width="5.140625" style="1" customWidth="1"/>
    <col min="12" max="12" width="1.42578125" style="1" customWidth="1"/>
    <col min="13" max="13" width="11.28515625" style="1" customWidth="1"/>
    <col min="14" max="14" width="2.28515625" style="1" customWidth="1"/>
    <col min="15" max="15" width="6.7109375" style="1" customWidth="1"/>
    <col min="16" max="16" width="10.28515625" style="1" customWidth="1"/>
    <col min="17" max="17" width="5.42578125" style="1" customWidth="1"/>
    <col min="18" max="18" width="16.42578125" style="1" customWidth="1"/>
    <col min="19" max="19" width="0.140625" style="1" customWidth="1"/>
    <col min="20" max="20" width="6.5703125" style="1" customWidth="1"/>
    <col min="21" max="21" width="14" style="1" customWidth="1"/>
    <col min="22" max="22" width="1.7109375" style="1" customWidth="1"/>
    <col min="23" max="23" width="5.5703125" style="1" customWidth="1"/>
    <col min="24" max="25" width="2.7109375" style="1" hidden="1" customWidth="1"/>
    <col min="26" max="16384" width="8.7109375" style="1" hidden="1"/>
  </cols>
  <sheetData>
    <row r="1" spans="1:24" ht="12.75" customHeight="1" x14ac:dyDescent="0.2">
      <c r="B1" s="506" t="s">
        <v>4702</v>
      </c>
      <c r="C1" s="506"/>
      <c r="D1" s="506"/>
      <c r="E1" s="506"/>
      <c r="F1" s="506"/>
      <c r="G1" s="506"/>
      <c r="H1" s="506"/>
      <c r="I1" s="506"/>
      <c r="J1" s="506"/>
      <c r="K1" s="506"/>
      <c r="L1" s="506"/>
      <c r="M1" s="506"/>
      <c r="N1" s="506"/>
      <c r="O1" s="506"/>
      <c r="P1" s="506"/>
      <c r="Q1" s="506"/>
      <c r="R1" s="506"/>
      <c r="S1" s="506"/>
      <c r="T1" s="506"/>
      <c r="U1" s="506"/>
      <c r="V1" s="506"/>
      <c r="W1"/>
      <c r="X1"/>
    </row>
    <row r="2" spans="1:24" ht="31.5" customHeight="1" x14ac:dyDescent="0.2">
      <c r="B2" s="506"/>
      <c r="C2" s="506"/>
      <c r="D2" s="506"/>
      <c r="E2" s="506"/>
      <c r="F2" s="506"/>
      <c r="G2" s="506"/>
      <c r="H2" s="506"/>
      <c r="I2" s="506"/>
      <c r="J2" s="506"/>
      <c r="K2" s="506"/>
      <c r="L2" s="506"/>
      <c r="M2" s="506"/>
      <c r="N2" s="506"/>
      <c r="O2" s="506"/>
      <c r="P2" s="506"/>
      <c r="Q2" s="506"/>
      <c r="R2" s="506"/>
      <c r="S2" s="506"/>
      <c r="T2" s="506"/>
      <c r="U2" s="506"/>
      <c r="V2" s="506"/>
      <c r="W2"/>
      <c r="X2"/>
    </row>
    <row r="3" spans="1:24" ht="10.15" customHeight="1" x14ac:dyDescent="0.2">
      <c r="W3"/>
      <c r="X3"/>
    </row>
    <row r="4" spans="1:24" ht="21" customHeight="1" x14ac:dyDescent="0.2">
      <c r="C4" s="648" t="s">
        <v>436</v>
      </c>
      <c r="D4" s="649"/>
      <c r="E4" s="649"/>
      <c r="F4" s="649"/>
      <c r="G4" s="649"/>
      <c r="H4" s="649"/>
      <c r="I4" s="649"/>
      <c r="J4" s="649"/>
      <c r="K4" s="649"/>
      <c r="L4" s="649"/>
      <c r="M4" s="649"/>
      <c r="N4" s="649"/>
      <c r="O4" s="649"/>
      <c r="P4" s="649"/>
      <c r="Q4" s="649"/>
      <c r="R4" s="649"/>
      <c r="S4" s="649"/>
      <c r="T4" s="649"/>
      <c r="U4" s="649"/>
      <c r="V4" s="21"/>
      <c r="W4"/>
      <c r="X4"/>
    </row>
    <row r="5" spans="1:24" ht="32.450000000000003" customHeight="1" x14ac:dyDescent="0.2">
      <c r="C5" s="531" t="str">
        <f>CONCATENATE("On this page, we collect general information regarding the scope of the campaign at this ",'1. General information'!I11,". Inconsistencies between the dates in section B will be marked in red. Fields in yellow are mandatory, fields in grey are optional. Blue fields should be left untouched.")</f>
        <v>On this page, we collect general information regarding the scope of the campaign at this District. Inconsistencies between the dates in section B will be marked in red. Fields in yellow are mandatory, fields in grey are optional. Blue fields should be left untouched.</v>
      </c>
      <c r="D5" s="531"/>
      <c r="E5" s="531"/>
      <c r="F5" s="531"/>
      <c r="G5" s="531"/>
      <c r="H5" s="531"/>
      <c r="I5" s="531"/>
      <c r="J5" s="531"/>
      <c r="K5" s="531"/>
      <c r="L5" s="531"/>
      <c r="M5" s="531"/>
      <c r="N5" s="531"/>
      <c r="O5" s="531"/>
      <c r="P5" s="531"/>
      <c r="Q5" s="531"/>
      <c r="R5" s="531"/>
      <c r="S5" s="531"/>
      <c r="T5" s="531"/>
      <c r="U5" s="531"/>
      <c r="V5" s="21"/>
      <c r="W5"/>
      <c r="X5"/>
    </row>
    <row r="6" spans="1:24" s="21" customFormat="1" ht="10.15" customHeight="1" x14ac:dyDescent="0.2">
      <c r="W6"/>
      <c r="X6"/>
    </row>
    <row r="7" spans="1:24" ht="22.35" customHeight="1" x14ac:dyDescent="0.2">
      <c r="B7" s="12"/>
      <c r="C7" s="520" t="s">
        <v>449</v>
      </c>
      <c r="D7" s="520"/>
      <c r="E7" s="520"/>
      <c r="F7" s="520"/>
      <c r="G7" s="520"/>
      <c r="H7" s="520"/>
      <c r="I7" s="520"/>
      <c r="J7" s="520"/>
      <c r="K7" s="520"/>
      <c r="L7" s="520"/>
      <c r="M7" s="520"/>
      <c r="N7" s="520"/>
      <c r="O7" s="520"/>
      <c r="P7" s="520"/>
      <c r="Q7" s="520"/>
      <c r="R7" s="520"/>
      <c r="S7" s="520"/>
      <c r="T7" s="520"/>
      <c r="U7" s="520"/>
      <c r="V7" s="12"/>
      <c r="W7" s="12"/>
      <c r="X7" s="12"/>
    </row>
    <row r="8" spans="1:24" s="16" customFormat="1" ht="19.899999999999999" customHeight="1" x14ac:dyDescent="0.2">
      <c r="C8" s="53">
        <v>3.01</v>
      </c>
      <c r="D8" s="527" t="str">
        <f>CONCATENATE("What is the total population of this ",'1. General information'!I11,"?")</f>
        <v>What is the total population of this District?</v>
      </c>
      <c r="E8" s="527"/>
      <c r="F8" s="527"/>
      <c r="G8" s="527"/>
      <c r="H8" s="527"/>
      <c r="I8" s="527"/>
      <c r="J8" s="527"/>
      <c r="K8" s="527"/>
      <c r="L8" s="527"/>
      <c r="M8" s="527"/>
      <c r="N8" s="527"/>
      <c r="O8" s="527"/>
      <c r="P8" s="527"/>
      <c r="Q8" s="527"/>
      <c r="R8" s="528"/>
      <c r="S8" s="661"/>
      <c r="T8" s="662"/>
      <c r="U8" s="663"/>
      <c r="V8" s="37"/>
    </row>
    <row r="9" spans="1:24" s="16" customFormat="1" ht="19.899999999999999" customHeight="1" x14ac:dyDescent="0.2">
      <c r="A9" s="16" t="str">
        <f>CONCATENATE('1. General information'!O10,1)</f>
        <v>1</v>
      </c>
      <c r="C9" s="657" t="s">
        <v>516</v>
      </c>
      <c r="D9" s="658"/>
      <c r="E9" s="516" t="str">
        <f>CONCATENATE(" Specify the total population of the following sampled ",LOWER('0a. Country information'!D12)," within this ",'1. General information'!I11,":")</f>
        <v xml:space="preserve"> Specify the total population of the following sampled ward within this District:</v>
      </c>
      <c r="F9" s="516"/>
      <c r="G9" s="516"/>
      <c r="H9" s="516"/>
      <c r="I9" s="516"/>
      <c r="J9" s="516"/>
      <c r="K9" s="516"/>
      <c r="L9" s="665" t="e">
        <f>IF('1. General information'!I11='0a. Country information'!D12,"n.a.",VLOOKUP(A9,'0b. Sample'!$B$9:$N$108,13,FALSE))</f>
        <v>#N/A</v>
      </c>
      <c r="M9" s="665"/>
      <c r="N9" s="665"/>
      <c r="O9" s="665"/>
      <c r="P9" s="665"/>
      <c r="Q9" s="665"/>
      <c r="R9" s="666"/>
      <c r="S9" s="661"/>
      <c r="T9" s="662"/>
      <c r="U9" s="663"/>
      <c r="V9" s="37"/>
    </row>
    <row r="10" spans="1:24" s="16" customFormat="1" ht="19.899999999999999" customHeight="1" x14ac:dyDescent="0.2">
      <c r="A10" s="16" t="str">
        <f>CONCATENATE('1. General information'!O10,2)</f>
        <v>2</v>
      </c>
      <c r="C10" s="657" t="s">
        <v>517</v>
      </c>
      <c r="D10" s="667"/>
      <c r="E10" s="664" t="str">
        <f>CONCATENATE(" Specify the total population of the following sampled ",LOWER('0a. Country information'!D12)," within this ",'1. General information'!I11,":")</f>
        <v xml:space="preserve"> Specify the total population of the following sampled ward within this District:</v>
      </c>
      <c r="F10" s="664"/>
      <c r="G10" s="664"/>
      <c r="H10" s="664"/>
      <c r="I10" s="664"/>
      <c r="J10" s="664"/>
      <c r="K10" s="664"/>
      <c r="L10" s="665" t="e">
        <f>IF('1. General information'!I11='0a. Country information'!D12,"n.a.",VLOOKUP(A10,'0b. Sample'!$B$9:$N$108,13,FALSE))</f>
        <v>#N/A</v>
      </c>
      <c r="M10" s="665"/>
      <c r="N10" s="665"/>
      <c r="O10" s="665"/>
      <c r="P10" s="665"/>
      <c r="Q10" s="665"/>
      <c r="R10" s="666"/>
      <c r="S10" s="661"/>
      <c r="T10" s="662"/>
      <c r="U10" s="663"/>
      <c r="V10" s="37"/>
    </row>
    <row r="11" spans="1:24" s="16" customFormat="1" ht="19.899999999999999" customHeight="1" x14ac:dyDescent="0.2">
      <c r="A11" s="16" t="str">
        <f>CONCATENATE('1. General information'!O10,3)</f>
        <v>3</v>
      </c>
      <c r="C11" s="657" t="s">
        <v>543</v>
      </c>
      <c r="D11" s="667"/>
      <c r="E11" s="664" t="str">
        <f>CONCATENATE(" Specify the total population of the following sampled ",LOWER('0a. Country information'!D12)," within this ",'1. General information'!I11,":")</f>
        <v xml:space="preserve"> Specify the total population of the following sampled ward within this District:</v>
      </c>
      <c r="F11" s="664"/>
      <c r="G11" s="664"/>
      <c r="H11" s="664"/>
      <c r="I11" s="664"/>
      <c r="J11" s="664"/>
      <c r="K11" s="664"/>
      <c r="L11" s="665" t="e">
        <f>IF('1. General information'!I11='0a. Country information'!D12,"n.a.",VLOOKUP(A11,'0b. Sample'!$B$9:$N$108,13,FALSE))</f>
        <v>#N/A</v>
      </c>
      <c r="M11" s="665"/>
      <c r="N11" s="665"/>
      <c r="O11" s="665"/>
      <c r="P11" s="665"/>
      <c r="Q11" s="665"/>
      <c r="R11" s="666"/>
      <c r="S11" s="432"/>
      <c r="T11" s="662"/>
      <c r="U11" s="663"/>
      <c r="V11" s="37"/>
    </row>
    <row r="12" spans="1:24" s="16" customFormat="1" ht="19.899999999999999" customHeight="1" x14ac:dyDescent="0.2">
      <c r="A12" s="16" t="str">
        <f>CONCATENATE('1. General information'!O10,4)</f>
        <v>4</v>
      </c>
      <c r="C12" s="657" t="s">
        <v>544</v>
      </c>
      <c r="D12" s="667"/>
      <c r="E12" s="664" t="str">
        <f>CONCATENATE(" Specify the total population of the following sampled ",LOWER('0a. Country information'!D12)," within this ",'1. General information'!I11,":")</f>
        <v xml:space="preserve"> Specify the total population of the following sampled ward within this District:</v>
      </c>
      <c r="F12" s="664"/>
      <c r="G12" s="664"/>
      <c r="H12" s="664"/>
      <c r="I12" s="664"/>
      <c r="J12" s="664"/>
      <c r="K12" s="664"/>
      <c r="L12" s="665" t="e">
        <f>IF('1. General information'!I11='0a. Country information'!D12,"n.a.",VLOOKUP(A12,'0b. Sample'!$B$9:$N$108,13,FALSE))</f>
        <v>#N/A</v>
      </c>
      <c r="M12" s="665"/>
      <c r="N12" s="665"/>
      <c r="O12" s="665"/>
      <c r="P12" s="665"/>
      <c r="Q12" s="665"/>
      <c r="R12" s="666"/>
      <c r="S12" s="432"/>
      <c r="T12" s="433"/>
      <c r="U12" s="434"/>
      <c r="V12" s="37"/>
    </row>
    <row r="13" spans="1:24" s="16" customFormat="1" ht="19.899999999999999" customHeight="1" x14ac:dyDescent="0.2">
      <c r="B13" s="25"/>
      <c r="C13" s="67">
        <v>3.02</v>
      </c>
      <c r="D13" s="527" t="str">
        <f>CONCATENATE("What was the routine measles first dose (MCV-1) coverage rate of this ",'1. General information'!I11,"? (Provide latest information available. Record as e.g. 65% or 80%)")</f>
        <v>What was the routine measles first dose (MCV-1) coverage rate of this District? (Provide latest information available. Record as e.g. 65% or 80%)</v>
      </c>
      <c r="E13" s="527"/>
      <c r="F13" s="527"/>
      <c r="G13" s="527"/>
      <c r="H13" s="527"/>
      <c r="I13" s="527"/>
      <c r="J13" s="527"/>
      <c r="K13" s="527"/>
      <c r="L13" s="527"/>
      <c r="M13" s="527"/>
      <c r="N13" s="527"/>
      <c r="O13" s="527"/>
      <c r="P13" s="527"/>
      <c r="Q13" s="527"/>
      <c r="R13" s="528"/>
      <c r="S13" s="672"/>
      <c r="T13" s="673"/>
      <c r="U13" s="674"/>
      <c r="V13" s="25"/>
      <c r="W13" s="656" t="s">
        <v>231</v>
      </c>
      <c r="X13" s="25"/>
    </row>
    <row r="14" spans="1:24" s="16" customFormat="1" ht="19.899999999999999" customHeight="1" x14ac:dyDescent="0.2">
      <c r="B14" s="25"/>
      <c r="C14" s="67">
        <v>3.03</v>
      </c>
      <c r="D14" s="675" t="str">
        <f>CONCATENATE("What was the routine pentavalent third dose (Penta-3) coverage rate of this ",'1. General information'!I11,"? (Provide latest information available. Record as e.g. 65% or 80%)")</f>
        <v>What was the routine pentavalent third dose (Penta-3) coverage rate of this District? (Provide latest information available. Record as e.g. 65% or 80%)</v>
      </c>
      <c r="E14" s="675"/>
      <c r="F14" s="675"/>
      <c r="G14" s="675"/>
      <c r="H14" s="675"/>
      <c r="I14" s="675"/>
      <c r="J14" s="675"/>
      <c r="K14" s="675"/>
      <c r="L14" s="675"/>
      <c r="M14" s="675"/>
      <c r="N14" s="675"/>
      <c r="O14" s="675"/>
      <c r="P14" s="675"/>
      <c r="Q14" s="675"/>
      <c r="R14" s="676"/>
      <c r="S14" s="672"/>
      <c r="T14" s="673"/>
      <c r="U14" s="674"/>
      <c r="V14" s="25"/>
      <c r="W14" s="656"/>
      <c r="X14" s="25"/>
    </row>
    <row r="15" spans="1:24" s="21" customFormat="1" ht="10.15" customHeight="1" x14ac:dyDescent="0.2">
      <c r="T15"/>
      <c r="U15"/>
      <c r="W15"/>
      <c r="X15"/>
    </row>
    <row r="16" spans="1:24" ht="22.35" customHeight="1" x14ac:dyDescent="0.2">
      <c r="B16" s="12"/>
      <c r="C16" s="518" t="s">
        <v>296</v>
      </c>
      <c r="D16" s="518"/>
      <c r="E16" s="518"/>
      <c r="F16" s="518"/>
      <c r="G16" s="518"/>
      <c r="H16" s="518"/>
      <c r="I16" s="518"/>
      <c r="J16" s="518"/>
      <c r="K16" s="518"/>
      <c r="L16" s="518"/>
      <c r="M16" s="518"/>
      <c r="N16" s="684" t="s">
        <v>183</v>
      </c>
      <c r="O16" s="684"/>
      <c r="P16" s="684" t="s">
        <v>184</v>
      </c>
      <c r="Q16" s="684"/>
      <c r="R16" s="66" t="s">
        <v>32</v>
      </c>
      <c r="V16" s="12"/>
      <c r="W16" s="12"/>
      <c r="X16" s="12"/>
    </row>
    <row r="17" spans="2:24" s="16" customFormat="1" ht="19.899999999999999" customHeight="1" x14ac:dyDescent="0.2">
      <c r="C17" s="53">
        <v>3.04</v>
      </c>
      <c r="D17" s="669" t="str">
        <f>CONCATENATE("Date of the first campaign activity (e.g. planning meeting) carried out by ",'1. General information'!I11," staff")</f>
        <v>Date of the first campaign activity (e.g. planning meeting) carried out by District staff</v>
      </c>
      <c r="E17" s="527"/>
      <c r="F17" s="527"/>
      <c r="G17" s="527"/>
      <c r="H17" s="527"/>
      <c r="I17" s="527"/>
      <c r="J17" s="527"/>
      <c r="K17" s="527"/>
      <c r="L17" s="527"/>
      <c r="M17" s="527"/>
      <c r="N17" s="659"/>
      <c r="O17" s="660"/>
      <c r="P17" s="659"/>
      <c r="Q17" s="660"/>
      <c r="R17" s="436"/>
      <c r="S17"/>
      <c r="T17" s="687" t="s">
        <v>233</v>
      </c>
      <c r="U17" s="687"/>
      <c r="V17" s="37"/>
    </row>
    <row r="18" spans="2:24" s="16" customFormat="1" ht="19.899999999999999" customHeight="1" x14ac:dyDescent="0.2">
      <c r="B18" s="25"/>
      <c r="C18" s="53">
        <v>3.05</v>
      </c>
      <c r="D18" s="527" t="str">
        <f>CONCATENATE("When did campaign immunization activities start at health facilities in this ",'1. General information'!I11,"?")</f>
        <v>When did campaign immunization activities start at health facilities in this District?</v>
      </c>
      <c r="E18" s="527"/>
      <c r="F18" s="527"/>
      <c r="G18" s="527"/>
      <c r="H18" s="527"/>
      <c r="I18" s="527"/>
      <c r="J18" s="527"/>
      <c r="K18" s="527"/>
      <c r="L18" s="527"/>
      <c r="M18" s="527"/>
      <c r="N18" s="659"/>
      <c r="O18" s="660"/>
      <c r="P18" s="659"/>
      <c r="Q18" s="660"/>
      <c r="R18" s="436"/>
      <c r="T18" s="688"/>
      <c r="U18" s="688"/>
      <c r="V18" s="25"/>
      <c r="W18" s="25"/>
      <c r="X18" s="25"/>
    </row>
    <row r="19" spans="2:24" s="16" customFormat="1" ht="19.899999999999999" customHeight="1" x14ac:dyDescent="0.2">
      <c r="B19" s="25"/>
      <c r="C19" s="53">
        <v>3.06</v>
      </c>
      <c r="D19" s="527" t="str">
        <f>CONCATENATE("When did campaign immunization activities end at health facilities in this ",'1. General information'!I11,"?")</f>
        <v>When did campaign immunization activities end at health facilities in this District?</v>
      </c>
      <c r="E19" s="527"/>
      <c r="F19" s="527"/>
      <c r="G19" s="527"/>
      <c r="H19" s="527"/>
      <c r="I19" s="527"/>
      <c r="J19" s="527"/>
      <c r="K19" s="527"/>
      <c r="L19" s="527"/>
      <c r="M19" s="527"/>
      <c r="N19" s="659"/>
      <c r="O19" s="660"/>
      <c r="P19" s="659"/>
      <c r="Q19" s="660"/>
      <c r="R19" s="436"/>
      <c r="T19" s="682">
        <f>_xlfn.IFNA(IF((DATE(R19,VLOOKUP(P19,'0e. Support language'!D20:E31,2,FALSE),N19)-DATE(R18,VLOOKUP(P18,'0e. Support language'!D20:E31,2,FALSE),N18)+1)&lt;0,0,DATE(R19,VLOOKUP(P19,'0e. Support language'!D20:E31,2,FALSE),N19)-DATE(R18,VLOOKUP(P18,'0e. Support language'!D20:E31,2,FALSE),N18)+1),0)</f>
        <v>0</v>
      </c>
      <c r="U19" s="685" t="s">
        <v>185</v>
      </c>
      <c r="V19" s="25"/>
      <c r="W19" s="25"/>
      <c r="X19" s="25"/>
    </row>
    <row r="20" spans="2:24" s="16" customFormat="1" ht="19.899999999999999" customHeight="1" x14ac:dyDescent="0.2">
      <c r="C20" s="53">
        <v>3.07</v>
      </c>
      <c r="D20" s="527" t="str">
        <f>CONCATENATE("Date of the last campaign activity (e.g. presentation of report) carried out by ",'1. General information'!I11," staff")</f>
        <v>Date of the last campaign activity (e.g. presentation of report) carried out by District staff</v>
      </c>
      <c r="E20" s="527"/>
      <c r="F20" s="527"/>
      <c r="G20" s="527"/>
      <c r="H20" s="527"/>
      <c r="I20" s="527"/>
      <c r="J20" s="527"/>
      <c r="K20" s="527"/>
      <c r="L20" s="527"/>
      <c r="M20" s="527"/>
      <c r="N20" s="659"/>
      <c r="O20" s="660"/>
      <c r="P20" s="659"/>
      <c r="Q20" s="660"/>
      <c r="R20" s="436"/>
      <c r="S20"/>
      <c r="T20" s="683"/>
      <c r="U20" s="686"/>
      <c r="V20" s="37"/>
    </row>
    <row r="21" spans="2:24" ht="10.15" customHeight="1" x14ac:dyDescent="0.2"/>
    <row r="22" spans="2:24" ht="22.35" customHeight="1" x14ac:dyDescent="0.2">
      <c r="C22" s="520" t="s">
        <v>295</v>
      </c>
      <c r="D22" s="520"/>
      <c r="E22" s="520"/>
      <c r="F22" s="520"/>
      <c r="G22" s="520"/>
      <c r="H22" s="520"/>
      <c r="I22" s="520"/>
      <c r="J22" s="520"/>
      <c r="K22" s="520"/>
      <c r="L22" s="520"/>
      <c r="M22" s="520"/>
      <c r="N22" s="520"/>
      <c r="O22" s="520"/>
      <c r="P22" s="520"/>
      <c r="Q22" s="520"/>
      <c r="R22" s="520"/>
      <c r="S22" s="520"/>
      <c r="T22" s="520"/>
      <c r="U22" s="520"/>
    </row>
    <row r="23" spans="2:24" ht="22.35" customHeight="1" x14ac:dyDescent="0.2">
      <c r="C23" s="682">
        <v>3.08</v>
      </c>
      <c r="D23" s="678" t="str">
        <f>CONCATENATE("Which of the following delivery strategies were used by facilities in this ",'1. General information'!I11," use for the campaign?")</f>
        <v>Which of the following delivery strategies were used by facilities in this District use for the campaign?</v>
      </c>
      <c r="E23" s="678"/>
      <c r="F23" s="678"/>
      <c r="G23" s="678"/>
      <c r="H23" s="678"/>
      <c r="I23" s="678"/>
      <c r="J23" s="679"/>
      <c r="K23" s="657" t="s">
        <v>848</v>
      </c>
      <c r="L23" s="658"/>
      <c r="M23" s="516" t="s">
        <v>50</v>
      </c>
      <c r="N23" s="516"/>
      <c r="O23" s="677"/>
      <c r="P23" s="436"/>
      <c r="Q23" s="437" t="s">
        <v>443</v>
      </c>
      <c r="R23" s="516" t="str">
        <f>IF('0a. Country information'!K21="",'0e. Support language'!A40,'0a. Country information'!K21)</f>
        <v>n.a.</v>
      </c>
      <c r="S23" s="516"/>
      <c r="T23" s="677"/>
      <c r="U23" s="436"/>
    </row>
    <row r="24" spans="2:24" ht="22.35" customHeight="1" x14ac:dyDescent="0.2">
      <c r="C24" s="683"/>
      <c r="D24" s="680"/>
      <c r="E24" s="680"/>
      <c r="F24" s="680"/>
      <c r="G24" s="680"/>
      <c r="H24" s="680"/>
      <c r="I24" s="680"/>
      <c r="J24" s="681"/>
      <c r="K24" s="657" t="s">
        <v>849</v>
      </c>
      <c r="L24" s="658"/>
      <c r="M24" s="516" t="str">
        <f>IF('0a. Country information'!K20="","",'0a. Country information'!K20)</f>
        <v>Temporary posts</v>
      </c>
      <c r="N24" s="516"/>
      <c r="O24" s="677"/>
      <c r="P24" s="436"/>
      <c r="Q24" s="437" t="s">
        <v>444</v>
      </c>
      <c r="R24" s="516" t="str">
        <f>IF('0a. Country information'!K22="",'0e. Support language'!A40,'0a. Country information'!K22)</f>
        <v>n.a.</v>
      </c>
      <c r="S24" s="516"/>
      <c r="T24" s="677"/>
      <c r="U24" s="436"/>
    </row>
    <row r="25" spans="2:24" s="16" customFormat="1" ht="30" customHeight="1" x14ac:dyDescent="0.2">
      <c r="C25" s="31">
        <v>3.09</v>
      </c>
      <c r="D25" s="669" t="str">
        <f>CONCATENATE("Did any health facility in this ",'1. General information'!I11," conduct additional immunization activities after the campaign end date (mop up)?")</f>
        <v>Did any health facility in this District conduct additional immunization activities after the campaign end date (mop up)?</v>
      </c>
      <c r="E25" s="669"/>
      <c r="F25" s="669"/>
      <c r="G25" s="669"/>
      <c r="H25" s="669"/>
      <c r="I25" s="669"/>
      <c r="J25" s="669"/>
      <c r="K25" s="669"/>
      <c r="L25" s="669"/>
      <c r="M25" s="669"/>
      <c r="N25" s="669"/>
      <c r="O25" s="669"/>
      <c r="P25" s="669"/>
      <c r="Q25" s="669"/>
      <c r="R25" s="670"/>
      <c r="S25" s="659"/>
      <c r="T25" s="668"/>
      <c r="U25" s="660"/>
      <c r="W25" s="2"/>
    </row>
    <row r="26" spans="2:24" ht="10.15" customHeight="1" x14ac:dyDescent="0.2"/>
    <row r="27" spans="2:24" ht="22.35" customHeight="1" x14ac:dyDescent="0.2">
      <c r="C27" s="518" t="s">
        <v>232</v>
      </c>
      <c r="D27" s="518"/>
      <c r="E27" s="518"/>
      <c r="F27" s="518"/>
      <c r="G27" s="518"/>
      <c r="H27" s="518"/>
      <c r="I27" s="518"/>
      <c r="J27" s="518"/>
      <c r="K27" s="518"/>
      <c r="L27" s="518"/>
      <c r="M27" s="518"/>
      <c r="N27" s="518"/>
      <c r="O27" s="518"/>
      <c r="P27" s="518"/>
      <c r="Q27" s="518"/>
      <c r="R27" s="518"/>
      <c r="S27" s="518"/>
      <c r="T27" s="518"/>
      <c r="U27" s="518"/>
    </row>
    <row r="28" spans="2:24" x14ac:dyDescent="0.2">
      <c r="C28" s="106"/>
      <c r="D28" s="689">
        <v>3.1</v>
      </c>
      <c r="E28" s="690"/>
      <c r="F28" s="690"/>
      <c r="G28" s="690"/>
      <c r="H28" s="690"/>
      <c r="I28" s="690"/>
      <c r="J28" s="690"/>
      <c r="K28" s="702"/>
      <c r="L28" s="689">
        <v>3.11</v>
      </c>
      <c r="M28" s="690"/>
      <c r="N28" s="690"/>
      <c r="O28" s="690"/>
      <c r="P28" s="690"/>
      <c r="Q28" s="690"/>
      <c r="R28" s="690"/>
      <c r="S28" s="690"/>
      <c r="T28" s="690"/>
      <c r="U28" s="702"/>
    </row>
    <row r="29" spans="2:24" ht="19.899999999999999" customHeight="1" x14ac:dyDescent="0.2">
      <c r="C29" s="107"/>
      <c r="D29" s="549" t="str">
        <f>CONCATENATE("List all interventions delivered in this ",'1. General information'!I11," as part of the campaign")</f>
        <v>List all interventions delivered in this District as part of the campaign</v>
      </c>
      <c r="E29" s="553"/>
      <c r="F29" s="553"/>
      <c r="G29" s="553"/>
      <c r="H29" s="553"/>
      <c r="I29" s="553"/>
      <c r="J29" s="553"/>
      <c r="K29" s="550"/>
      <c r="L29" s="549" t="s">
        <v>437</v>
      </c>
      <c r="M29" s="553"/>
      <c r="N29" s="553"/>
      <c r="O29" s="553"/>
      <c r="P29" s="553"/>
      <c r="Q29" s="553"/>
      <c r="R29" s="553"/>
      <c r="S29" s="553"/>
      <c r="T29" s="553"/>
      <c r="U29" s="550"/>
    </row>
    <row r="30" spans="2:24" s="16" customFormat="1" ht="19.899999999999999" customHeight="1" x14ac:dyDescent="0.2">
      <c r="C30" s="56" t="s">
        <v>10</v>
      </c>
      <c r="D30" s="703" t="s">
        <v>350</v>
      </c>
      <c r="E30" s="703"/>
      <c r="F30" s="703"/>
      <c r="G30" s="703"/>
      <c r="H30" s="703"/>
      <c r="I30" s="703"/>
      <c r="J30" s="703"/>
      <c r="K30" s="703"/>
      <c r="L30" s="661"/>
      <c r="M30" s="662"/>
      <c r="N30" s="662"/>
      <c r="O30" s="662"/>
      <c r="P30" s="662"/>
      <c r="Q30" s="662"/>
      <c r="R30" s="662"/>
      <c r="S30" s="662"/>
      <c r="T30" s="662"/>
      <c r="U30" s="663"/>
      <c r="V30" s="1"/>
      <c r="W30" s="1"/>
    </row>
    <row r="31" spans="2:24" s="16" customFormat="1" ht="19.899999999999999" customHeight="1" x14ac:dyDescent="0.2">
      <c r="C31" s="57" t="s">
        <v>11</v>
      </c>
      <c r="D31" s="671" t="s">
        <v>546</v>
      </c>
      <c r="E31" s="671"/>
      <c r="F31" s="671"/>
      <c r="G31" s="671"/>
      <c r="H31" s="671"/>
      <c r="I31" s="671"/>
      <c r="J31" s="671"/>
      <c r="K31" s="671"/>
      <c r="L31" s="699"/>
      <c r="M31" s="700"/>
      <c r="N31" s="700"/>
      <c r="O31" s="700"/>
      <c r="P31" s="700"/>
      <c r="Q31" s="700"/>
      <c r="R31" s="700"/>
      <c r="S31" s="700"/>
      <c r="T31" s="700"/>
      <c r="U31" s="701"/>
      <c r="V31" s="1"/>
      <c r="W31" s="1"/>
    </row>
    <row r="32" spans="2:24" s="16" customFormat="1" ht="19.899999999999999" customHeight="1" x14ac:dyDescent="0.2">
      <c r="C32" s="57" t="s">
        <v>12</v>
      </c>
      <c r="D32" s="671"/>
      <c r="E32" s="671"/>
      <c r="F32" s="671"/>
      <c r="G32" s="671"/>
      <c r="H32" s="671"/>
      <c r="I32" s="671"/>
      <c r="J32" s="671"/>
      <c r="K32" s="671"/>
      <c r="L32" s="699"/>
      <c r="M32" s="700"/>
      <c r="N32" s="700"/>
      <c r="O32" s="700"/>
      <c r="P32" s="700"/>
      <c r="Q32" s="700"/>
      <c r="R32" s="700"/>
      <c r="S32" s="700"/>
      <c r="T32" s="700"/>
      <c r="U32" s="701"/>
      <c r="V32" s="1"/>
      <c r="W32" s="1"/>
    </row>
    <row r="33" spans="2:23" s="16" customFormat="1" ht="19.899999999999999" customHeight="1" x14ac:dyDescent="0.2">
      <c r="C33" s="57" t="s">
        <v>13</v>
      </c>
      <c r="D33" s="671"/>
      <c r="E33" s="671"/>
      <c r="F33" s="671"/>
      <c r="G33" s="671"/>
      <c r="H33" s="671"/>
      <c r="I33" s="671"/>
      <c r="J33" s="671"/>
      <c r="K33" s="671"/>
      <c r="L33" s="699"/>
      <c r="M33" s="700"/>
      <c r="N33" s="700"/>
      <c r="O33" s="700"/>
      <c r="P33" s="700"/>
      <c r="Q33" s="700"/>
      <c r="R33" s="700"/>
      <c r="S33" s="700"/>
      <c r="T33" s="700"/>
      <c r="U33" s="701"/>
      <c r="V33" s="1"/>
      <c r="W33" s="1"/>
    </row>
    <row r="34" spans="2:23" s="16" customFormat="1" ht="19.899999999999999" customHeight="1" x14ac:dyDescent="0.2">
      <c r="B34" s="10"/>
      <c r="C34" s="57" t="s">
        <v>14</v>
      </c>
      <c r="D34" s="671"/>
      <c r="E34" s="671"/>
      <c r="F34" s="671"/>
      <c r="G34" s="671"/>
      <c r="H34" s="671"/>
      <c r="I34" s="671"/>
      <c r="J34" s="671"/>
      <c r="K34" s="671"/>
      <c r="L34" s="699"/>
      <c r="M34" s="700"/>
      <c r="N34" s="700"/>
      <c r="O34" s="700"/>
      <c r="P34" s="700"/>
      <c r="Q34" s="700"/>
      <c r="R34" s="700"/>
      <c r="S34" s="700"/>
      <c r="T34" s="700"/>
      <c r="U34" s="701"/>
      <c r="V34" s="1"/>
      <c r="W34" s="1"/>
    </row>
    <row r="35" spans="2:23" s="16" customFormat="1" ht="19.899999999999999" customHeight="1" x14ac:dyDescent="0.2">
      <c r="B35" s="10"/>
      <c r="C35" s="10"/>
      <c r="D35" s="10"/>
      <c r="E35" s="10"/>
      <c r="F35" s="10"/>
      <c r="G35" s="10"/>
      <c r="H35" s="10"/>
      <c r="I35" s="10"/>
      <c r="J35" s="10"/>
      <c r="K35" s="10"/>
      <c r="L35" s="10"/>
      <c r="M35" s="10"/>
      <c r="N35" s="10"/>
      <c r="O35" s="10"/>
      <c r="P35" s="10"/>
      <c r="Q35" s="10"/>
      <c r="R35" s="10"/>
      <c r="S35" s="10"/>
      <c r="T35" s="10"/>
      <c r="U35" s="10"/>
      <c r="V35" s="1"/>
      <c r="W35" s="1"/>
    </row>
    <row r="36" spans="2:23" s="16" customFormat="1" ht="19.899999999999999" customHeight="1" x14ac:dyDescent="0.2">
      <c r="B36" s="10"/>
      <c r="C36" s="518" t="s">
        <v>554</v>
      </c>
      <c r="D36" s="518"/>
      <c r="E36" s="518"/>
      <c r="F36" s="518"/>
      <c r="G36" s="518"/>
      <c r="H36" s="518"/>
      <c r="I36" s="518"/>
      <c r="J36" s="518"/>
      <c r="K36" s="518"/>
      <c r="L36" s="518"/>
      <c r="M36" s="518"/>
      <c r="N36" s="518"/>
      <c r="O36" s="518"/>
      <c r="P36" s="518"/>
      <c r="Q36" s="518"/>
      <c r="R36" s="518"/>
      <c r="S36" s="518"/>
      <c r="T36" s="518"/>
      <c r="U36" s="518"/>
      <c r="V36" s="1"/>
      <c r="W36" s="1"/>
    </row>
    <row r="37" spans="2:23" s="16" customFormat="1" ht="19.899999999999999" customHeight="1" x14ac:dyDescent="0.25">
      <c r="B37" s="10"/>
      <c r="C37" s="106"/>
      <c r="D37" s="689">
        <v>3.12</v>
      </c>
      <c r="E37" s="690"/>
      <c r="F37" s="690"/>
      <c r="G37" s="690"/>
      <c r="H37" s="690"/>
      <c r="I37" s="231">
        <v>3.13</v>
      </c>
      <c r="J37" s="691">
        <v>3.14</v>
      </c>
      <c r="K37" s="692"/>
      <c r="L37" s="1"/>
      <c r="M37" s="232" t="s">
        <v>4613</v>
      </c>
      <c r="N37" s="693" t="s">
        <v>4614</v>
      </c>
      <c r="O37" s="694"/>
      <c r="P37" s="695" t="s">
        <v>4615</v>
      </c>
      <c r="Q37" s="695"/>
      <c r="R37" s="232" t="s">
        <v>4616</v>
      </c>
      <c r="S37" s="695" t="s">
        <v>4617</v>
      </c>
      <c r="T37" s="695"/>
      <c r="U37" s="695"/>
      <c r="V37" s="1"/>
      <c r="W37" s="1"/>
    </row>
    <row r="38" spans="2:23" s="16" customFormat="1" ht="81.75" customHeight="1" x14ac:dyDescent="0.2">
      <c r="B38" s="10"/>
      <c r="C38" s="233"/>
      <c r="D38" s="556" t="s">
        <v>4695</v>
      </c>
      <c r="E38" s="707"/>
      <c r="F38" s="707"/>
      <c r="G38" s="707"/>
      <c r="H38" s="707"/>
      <c r="I38" s="229" t="s">
        <v>4769</v>
      </c>
      <c r="J38" s="556" t="s">
        <v>4770</v>
      </c>
      <c r="K38" s="708"/>
      <c r="L38" s="1"/>
      <c r="M38" s="234" t="str">
        <f>M23</f>
        <v>Facility-based</v>
      </c>
      <c r="N38" s="709" t="str">
        <f>M24</f>
        <v>Temporary posts</v>
      </c>
      <c r="O38" s="710"/>
      <c r="P38" s="711" t="str">
        <f>R23</f>
        <v>n.a.</v>
      </c>
      <c r="Q38" s="711"/>
      <c r="R38" s="235" t="str">
        <f>R24</f>
        <v>n.a.</v>
      </c>
      <c r="S38" s="711" t="s">
        <v>555</v>
      </c>
      <c r="T38" s="711"/>
      <c r="U38" s="711"/>
      <c r="V38" s="1"/>
      <c r="W38" s="1"/>
    </row>
    <row r="39" spans="2:23" s="16" customFormat="1" ht="19.899999999999999" customHeight="1" x14ac:dyDescent="0.2">
      <c r="B39" s="10"/>
      <c r="C39" s="57" t="s">
        <v>10</v>
      </c>
      <c r="D39" s="704" t="str">
        <f>D30</f>
        <v>Yellow Fever (Injectable, 10 doses/vial)</v>
      </c>
      <c r="E39" s="704"/>
      <c r="F39" s="704"/>
      <c r="G39" s="704"/>
      <c r="H39" s="704"/>
      <c r="I39" s="236"/>
      <c r="J39" s="705"/>
      <c r="K39" s="705"/>
      <c r="L39" s="445"/>
      <c r="M39" s="430"/>
      <c r="N39" s="706"/>
      <c r="O39" s="706"/>
      <c r="P39" s="706"/>
      <c r="Q39" s="706"/>
      <c r="R39" s="237"/>
      <c r="S39" s="706"/>
      <c r="T39" s="706"/>
      <c r="U39" s="706"/>
      <c r="V39" s="1"/>
      <c r="W39" s="1"/>
    </row>
    <row r="40" spans="2:23" s="16" customFormat="1" ht="19.899999999999999" customHeight="1" x14ac:dyDescent="0.2">
      <c r="B40" s="10"/>
      <c r="C40" s="56" t="s">
        <v>11</v>
      </c>
      <c r="D40" s="712" t="str">
        <f t="shared" ref="D40:D43" si="0">D31</f>
        <v>Meningitis A (Injectable, 10 doses/vial)</v>
      </c>
      <c r="E40" s="712"/>
      <c r="F40" s="712"/>
      <c r="G40" s="712"/>
      <c r="H40" s="712"/>
      <c r="I40" s="238"/>
      <c r="J40" s="713"/>
      <c r="K40" s="713"/>
      <c r="M40" s="431"/>
      <c r="N40" s="714"/>
      <c r="O40" s="714"/>
      <c r="P40" s="714"/>
      <c r="Q40" s="714"/>
      <c r="R40" s="239"/>
      <c r="S40" s="714"/>
      <c r="T40" s="714"/>
      <c r="U40" s="714"/>
      <c r="V40" s="1"/>
      <c r="W40" s="1"/>
    </row>
    <row r="41" spans="2:23" s="16" customFormat="1" ht="19.899999999999999" customHeight="1" x14ac:dyDescent="0.2">
      <c r="B41" s="10"/>
      <c r="C41" s="57" t="s">
        <v>12</v>
      </c>
      <c r="D41" s="704">
        <f t="shared" si="0"/>
        <v>0</v>
      </c>
      <c r="E41" s="704"/>
      <c r="F41" s="704"/>
      <c r="G41" s="704"/>
      <c r="H41" s="704"/>
      <c r="I41" s="236"/>
      <c r="J41" s="705"/>
      <c r="K41" s="705"/>
      <c r="M41" s="430"/>
      <c r="N41" s="706"/>
      <c r="O41" s="706"/>
      <c r="P41" s="706"/>
      <c r="Q41" s="706"/>
      <c r="R41" s="237"/>
      <c r="S41" s="706"/>
      <c r="T41" s="706"/>
      <c r="U41" s="706"/>
      <c r="V41" s="1"/>
      <c r="W41" s="1"/>
    </row>
    <row r="42" spans="2:23" s="16" customFormat="1" ht="19.899999999999999" customHeight="1" x14ac:dyDescent="0.2">
      <c r="B42" s="10"/>
      <c r="C42" s="57" t="s">
        <v>13</v>
      </c>
      <c r="D42" s="704">
        <f t="shared" si="0"/>
        <v>0</v>
      </c>
      <c r="E42" s="704"/>
      <c r="F42" s="704"/>
      <c r="G42" s="704"/>
      <c r="H42" s="704"/>
      <c r="I42" s="236"/>
      <c r="J42" s="705"/>
      <c r="K42" s="705"/>
      <c r="M42" s="430"/>
      <c r="N42" s="706"/>
      <c r="O42" s="706"/>
      <c r="P42" s="706"/>
      <c r="Q42" s="706"/>
      <c r="R42" s="237"/>
      <c r="S42" s="706"/>
      <c r="T42" s="706"/>
      <c r="U42" s="706"/>
      <c r="V42" s="1"/>
      <c r="W42" s="1"/>
    </row>
    <row r="43" spans="2:23" s="16" customFormat="1" ht="19.899999999999999" customHeight="1" x14ac:dyDescent="0.2">
      <c r="B43" s="10"/>
      <c r="C43" s="57" t="s">
        <v>14</v>
      </c>
      <c r="D43" s="704">
        <f t="shared" si="0"/>
        <v>0</v>
      </c>
      <c r="E43" s="704"/>
      <c r="F43" s="704"/>
      <c r="G43" s="704"/>
      <c r="H43" s="704"/>
      <c r="I43" s="236"/>
      <c r="J43" s="705"/>
      <c r="K43" s="705"/>
      <c r="L43" s="1"/>
      <c r="M43" s="228"/>
      <c r="N43" s="706"/>
      <c r="O43" s="706"/>
      <c r="P43" s="706"/>
      <c r="Q43" s="706"/>
      <c r="R43" s="237"/>
      <c r="S43" s="706"/>
      <c r="T43" s="706"/>
      <c r="U43" s="706"/>
      <c r="V43" s="1"/>
      <c r="W43" s="1"/>
    </row>
    <row r="44" spans="2:23" ht="10.15" customHeight="1" x14ac:dyDescent="0.2">
      <c r="B44" s="11"/>
    </row>
    <row r="45" spans="2:23" ht="22.35" customHeight="1" x14ac:dyDescent="0.2">
      <c r="C45" s="520" t="s">
        <v>132</v>
      </c>
      <c r="D45" s="520"/>
      <c r="E45" s="520"/>
      <c r="F45" s="520"/>
      <c r="G45" s="520"/>
      <c r="H45" s="520"/>
      <c r="I45" s="520"/>
      <c r="J45" s="520"/>
      <c r="K45" s="520"/>
      <c r="L45" s="520"/>
      <c r="M45" s="520"/>
      <c r="N45" s="520"/>
      <c r="O45" s="520"/>
      <c r="P45" s="520"/>
      <c r="Q45" s="520"/>
      <c r="R45" s="520"/>
      <c r="S45" s="520"/>
      <c r="T45" s="520"/>
      <c r="U45" s="520"/>
    </row>
    <row r="46" spans="2:23" x14ac:dyDescent="0.2">
      <c r="C46" s="696"/>
      <c r="D46" s="644"/>
      <c r="E46" s="644"/>
      <c r="F46" s="644"/>
      <c r="G46" s="644"/>
      <c r="H46" s="644"/>
      <c r="I46" s="644"/>
      <c r="J46" s="644"/>
      <c r="K46" s="644"/>
      <c r="L46" s="644"/>
      <c r="M46" s="644"/>
      <c r="N46" s="644"/>
      <c r="O46" s="644"/>
      <c r="P46" s="644"/>
      <c r="Q46" s="644"/>
      <c r="R46" s="644"/>
      <c r="S46" s="644"/>
      <c r="T46" s="644"/>
      <c r="U46" s="697"/>
    </row>
    <row r="47" spans="2:23" ht="49.15" customHeight="1" x14ac:dyDescent="0.2">
      <c r="C47" s="645"/>
      <c r="D47" s="646"/>
      <c r="E47" s="646"/>
      <c r="F47" s="646"/>
      <c r="G47" s="646"/>
      <c r="H47" s="646"/>
      <c r="I47" s="646"/>
      <c r="J47" s="646"/>
      <c r="K47" s="646"/>
      <c r="L47" s="646"/>
      <c r="M47" s="646"/>
      <c r="N47" s="646"/>
      <c r="O47" s="646"/>
      <c r="P47" s="646"/>
      <c r="Q47" s="646"/>
      <c r="R47" s="646"/>
      <c r="S47" s="646"/>
      <c r="T47" s="646"/>
      <c r="U47" s="698"/>
      <c r="V47"/>
      <c r="W47"/>
    </row>
  </sheetData>
  <mergeCells count="108">
    <mergeCell ref="D43:H43"/>
    <mergeCell ref="J43:K43"/>
    <mergeCell ref="N43:O43"/>
    <mergeCell ref="P43:Q43"/>
    <mergeCell ref="S43:U43"/>
    <mergeCell ref="D42:H42"/>
    <mergeCell ref="J42:K42"/>
    <mergeCell ref="N42:O42"/>
    <mergeCell ref="P42:Q42"/>
    <mergeCell ref="S42:U42"/>
    <mergeCell ref="N39:O39"/>
    <mergeCell ref="P39:Q39"/>
    <mergeCell ref="S39:U39"/>
    <mergeCell ref="D38:H38"/>
    <mergeCell ref="J38:K38"/>
    <mergeCell ref="N38:O38"/>
    <mergeCell ref="P38:Q38"/>
    <mergeCell ref="S38:U38"/>
    <mergeCell ref="D41:H41"/>
    <mergeCell ref="J41:K41"/>
    <mergeCell ref="N41:O41"/>
    <mergeCell ref="P41:Q41"/>
    <mergeCell ref="S41:U41"/>
    <mergeCell ref="D40:H40"/>
    <mergeCell ref="J40:K40"/>
    <mergeCell ref="N40:O40"/>
    <mergeCell ref="P40:Q40"/>
    <mergeCell ref="S40:U40"/>
    <mergeCell ref="C36:U36"/>
    <mergeCell ref="D37:H37"/>
    <mergeCell ref="J37:K37"/>
    <mergeCell ref="N37:O37"/>
    <mergeCell ref="P37:Q37"/>
    <mergeCell ref="S37:U37"/>
    <mergeCell ref="C45:U45"/>
    <mergeCell ref="C46:U47"/>
    <mergeCell ref="C27:U27"/>
    <mergeCell ref="L34:U34"/>
    <mergeCell ref="L31:U31"/>
    <mergeCell ref="L32:U32"/>
    <mergeCell ref="L33:U33"/>
    <mergeCell ref="L30:U30"/>
    <mergeCell ref="D29:K29"/>
    <mergeCell ref="D28:K28"/>
    <mergeCell ref="L29:U29"/>
    <mergeCell ref="L28:U28"/>
    <mergeCell ref="D34:K34"/>
    <mergeCell ref="D30:K30"/>
    <mergeCell ref="D31:K31"/>
    <mergeCell ref="D32:K32"/>
    <mergeCell ref="D39:H39"/>
    <mergeCell ref="J39:K39"/>
    <mergeCell ref="C5:U5"/>
    <mergeCell ref="C4:U4"/>
    <mergeCell ref="B1:V2"/>
    <mergeCell ref="P19:Q19"/>
    <mergeCell ref="P18:Q18"/>
    <mergeCell ref="P16:Q16"/>
    <mergeCell ref="P17:Q17"/>
    <mergeCell ref="U19:U20"/>
    <mergeCell ref="T19:T20"/>
    <mergeCell ref="C16:M16"/>
    <mergeCell ref="N16:O16"/>
    <mergeCell ref="T17:U18"/>
    <mergeCell ref="P20:Q20"/>
    <mergeCell ref="D17:M17"/>
    <mergeCell ref="D18:M18"/>
    <mergeCell ref="D19:M19"/>
    <mergeCell ref="C9:D9"/>
    <mergeCell ref="C10:D10"/>
    <mergeCell ref="S25:U25"/>
    <mergeCell ref="D25:R25"/>
    <mergeCell ref="D33:K33"/>
    <mergeCell ref="C7:U7"/>
    <mergeCell ref="S8:U8"/>
    <mergeCell ref="S13:U13"/>
    <mergeCell ref="S14:U14"/>
    <mergeCell ref="D8:R8"/>
    <mergeCell ref="D13:R13"/>
    <mergeCell ref="D14:R14"/>
    <mergeCell ref="R24:T24"/>
    <mergeCell ref="R23:T23"/>
    <mergeCell ref="N18:O18"/>
    <mergeCell ref="N20:O20"/>
    <mergeCell ref="N19:O19"/>
    <mergeCell ref="M24:O24"/>
    <mergeCell ref="L12:R12"/>
    <mergeCell ref="L10:R10"/>
    <mergeCell ref="K24:L24"/>
    <mergeCell ref="D23:J24"/>
    <mergeCell ref="C23:C24"/>
    <mergeCell ref="C22:U22"/>
    <mergeCell ref="M23:O23"/>
    <mergeCell ref="T11:U11"/>
    <mergeCell ref="W13:W14"/>
    <mergeCell ref="K23:L23"/>
    <mergeCell ref="D20:M20"/>
    <mergeCell ref="N17:O17"/>
    <mergeCell ref="S9:U9"/>
    <mergeCell ref="S10:U10"/>
    <mergeCell ref="E9:K9"/>
    <mergeCell ref="E10:K10"/>
    <mergeCell ref="L9:R9"/>
    <mergeCell ref="C11:D11"/>
    <mergeCell ref="C12:D12"/>
    <mergeCell ref="E11:K11"/>
    <mergeCell ref="E12:K12"/>
    <mergeCell ref="L11:R11"/>
  </mergeCells>
  <conditionalFormatting sqref="P23:P24 U23:U24">
    <cfRule type="expression" dxfId="299" priority="103">
      <formula>P23&lt;&gt;""</formula>
    </cfRule>
  </conditionalFormatting>
  <conditionalFormatting sqref="D30:D34">
    <cfRule type="expression" dxfId="298" priority="91">
      <formula>D30&lt;&gt;""</formula>
    </cfRule>
  </conditionalFormatting>
  <conditionalFormatting sqref="L30">
    <cfRule type="expression" dxfId="297" priority="79">
      <formula>L30&lt;&gt;""</formula>
    </cfRule>
  </conditionalFormatting>
  <conditionalFormatting sqref="L31:U34">
    <cfRule type="expression" dxfId="296" priority="77">
      <formula>D31&lt;&gt;""</formula>
    </cfRule>
  </conditionalFormatting>
  <conditionalFormatting sqref="D30:U34">
    <cfRule type="expression" dxfId="295" priority="72">
      <formula>D30&lt;&gt;""</formula>
    </cfRule>
  </conditionalFormatting>
  <conditionalFormatting sqref="N17:R20">
    <cfRule type="expression" dxfId="294" priority="271">
      <formula>N17&lt;&gt;""</formula>
    </cfRule>
  </conditionalFormatting>
  <conditionalFormatting sqref="N20">
    <cfRule type="expression" dxfId="293" priority="53">
      <formula>N20&lt;&gt;""</formula>
    </cfRule>
  </conditionalFormatting>
  <conditionalFormatting sqref="S8:U10 S12:U14 S11:T11">
    <cfRule type="expression" dxfId="292" priority="24">
      <formula>S8&lt;&gt;""</formula>
    </cfRule>
  </conditionalFormatting>
  <conditionalFormatting sqref="W13:W14">
    <cfRule type="expression" dxfId="291" priority="23">
      <formula>OR(AND($S$13&lt;=1%,$S$13&lt;&gt;""),AND($S$14&lt;=1%, $S$14&lt;&gt;""))</formula>
    </cfRule>
  </conditionalFormatting>
  <conditionalFormatting sqref="C30:C34">
    <cfRule type="expression" dxfId="290" priority="784">
      <formula>IF($M$24="",TRUE,FALSE)</formula>
    </cfRule>
  </conditionalFormatting>
  <conditionalFormatting sqref="S25:U25">
    <cfRule type="expression" dxfId="289" priority="20">
      <formula>$S$25&lt;&gt;""</formula>
    </cfRule>
  </conditionalFormatting>
  <conditionalFormatting sqref="I39:K43 M39:U43">
    <cfRule type="expression" dxfId="288" priority="5">
      <formula>I39&lt;&gt;""</formula>
    </cfRule>
  </conditionalFormatting>
  <conditionalFormatting sqref="C40:K40 M40:U40">
    <cfRule type="expression" dxfId="287" priority="7">
      <formula>$D$31=0</formula>
    </cfRule>
  </conditionalFormatting>
  <conditionalFormatting sqref="P37:Q43">
    <cfRule type="expression" dxfId="286" priority="10">
      <formula>OR($R$23="n.a.",$U$23="No")</formula>
    </cfRule>
  </conditionalFormatting>
  <conditionalFormatting sqref="R37:R42">
    <cfRule type="expression" dxfId="285" priority="9">
      <formula>OR($R$24="n.a.",$U$24="No")</formula>
    </cfRule>
  </conditionalFormatting>
  <conditionalFormatting sqref="I39:K43 S39:U43">
    <cfRule type="expression" dxfId="284" priority="1">
      <formula>AND($J39&lt;&gt;SUM($I39,$S39),$J39&lt;&gt;"",$S39&lt;&gt;"")</formula>
    </cfRule>
  </conditionalFormatting>
  <conditionalFormatting sqref="C41:K41 M41:U41">
    <cfRule type="expression" dxfId="283" priority="3">
      <formula>$D$32=0</formula>
    </cfRule>
  </conditionalFormatting>
  <conditionalFormatting sqref="C42:K42 M42:U42">
    <cfRule type="expression" dxfId="282" priority="4">
      <formula>$D$33=0</formula>
    </cfRule>
  </conditionalFormatting>
  <conditionalFormatting sqref="C43:K43 M43:U43">
    <cfRule type="expression" dxfId="281" priority="2">
      <formula>$D$34=0</formula>
    </cfRule>
  </conditionalFormatting>
  <conditionalFormatting sqref="J39:K43">
    <cfRule type="expression" dxfId="280" priority="6">
      <formula>$I39&lt;&gt;""</formula>
    </cfRule>
  </conditionalFormatting>
  <conditionalFormatting sqref="S39:U43">
    <cfRule type="expression" dxfId="279" priority="13">
      <formula>$J39&lt;&gt;""</formula>
    </cfRule>
  </conditionalFormatting>
  <conditionalFormatting sqref="M39:O43">
    <cfRule type="expression" dxfId="278" priority="8">
      <formula>OR($I39&lt;&gt;"", $J39&lt;&gt;"")</formula>
    </cfRule>
  </conditionalFormatting>
  <dataValidations count="4">
    <dataValidation type="whole" allowBlank="1" showInputMessage="1" showErrorMessage="1" sqref="R17:R20" xr:uid="{5A3B98C2-77D2-4C32-834B-D384408A8777}">
      <formula1>2010</formula1>
      <formula2>2050</formula2>
    </dataValidation>
    <dataValidation type="whole" operator="greaterThanOrEqual" allowBlank="1" showInputMessage="1" showErrorMessage="1" sqref="N17:O20 L30:U35 I39:I43" xr:uid="{EA1DCB88-C968-42CF-A3F8-1AD05152639A}">
      <formula1>0</formula1>
    </dataValidation>
    <dataValidation type="whole" allowBlank="1" showInputMessage="1" showErrorMessage="1" sqref="S8:S12 T11 T8:U10 T12:U12" xr:uid="{9423D5E2-809F-44A0-8171-99CE05F36803}">
      <formula1>0</formula1>
      <formula2>99999999999</formula2>
    </dataValidation>
    <dataValidation type="decimal" allowBlank="1" showInputMessage="1" showErrorMessage="1" sqref="S13:U14" xr:uid="{43CA6A0E-221D-42D2-89BE-173297D97E11}">
      <formula1>0</formula1>
      <formula2>2</formula2>
    </dataValidation>
  </dataValidations>
  <pageMargins left="0.7" right="0.7" top="0.75" bottom="0.75" header="0.3" footer="0.3"/>
  <pageSetup paperSize="9" scale="76" fitToHeight="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2" id="{00000000-000E-0000-0A00-000009000000}">
            <xm:f>OR($P$23="",$P$23='0e. Support language'!$A$10)</xm:f>
            <x14:dxf>
              <fill>
                <patternFill>
                  <bgColor theme="0" tint="-4.9989318521683403E-2"/>
                </patternFill>
              </fill>
            </x14:dxf>
          </x14:cfRule>
          <xm:sqref>M37:M43</xm:sqref>
        </x14:conditionalFormatting>
        <x14:conditionalFormatting xmlns:xm="http://schemas.microsoft.com/office/excel/2006/main">
          <x14:cfRule type="expression" priority="11" id="{00000000-000E-0000-0A00-000008000000}">
            <xm:f>OR($P$24="",$P$24='0e. Support language'!$A$10)</xm:f>
            <x14:dxf>
              <fill>
                <patternFill>
                  <bgColor theme="0" tint="-4.9989318521683403E-2"/>
                </patternFill>
              </fill>
            </x14:dxf>
          </x14:cfRule>
          <xm:sqref>N37:O43</xm:sqref>
        </x14:conditionalFormatting>
        <x14:conditionalFormatting xmlns:xm="http://schemas.microsoft.com/office/excel/2006/main">
          <x14:cfRule type="expression" priority="18" id="{00000000-000E-0000-0A00-000005000000}">
            <xm:f>OR($S$25='0e. Support language'!$A$10, $S$25="")</xm:f>
            <x14:dxf>
              <fill>
                <patternFill>
                  <bgColor theme="0" tint="-4.9989318521683403E-2"/>
                </patternFill>
              </fill>
            </x14:dxf>
          </x14:cfRule>
          <xm:sqref>S37:U43 J37:K43</xm:sqref>
        </x14:conditionalFormatting>
        <x14:conditionalFormatting xmlns:xm="http://schemas.microsoft.com/office/excel/2006/main">
          <x14:cfRule type="expression" priority="56" id="{AFB21CC4-4FBC-45E7-8D95-09407756CA5A}">
            <xm:f>AND(DATE($R$17,VLOOKUP($P$17,'0e. Support language'!$D$20:$E$31,2,FALSE),$N$17)&gt;DATE($R$18,VLOOKUP($P$18,'0e. Support language'!$D$20:$E$31,2,FALSE),$N$18),$N$17&lt;&gt;"",$P$17&lt;&gt;"",$R$17&lt;&gt;"",$N$18&lt;&gt;"",$P$18&lt;&gt;"",$R$18&lt;&gt;"")</xm:f>
            <x14:dxf>
              <fill>
                <patternFill>
                  <bgColor theme="5" tint="0.79998168889431442"/>
                </patternFill>
              </fill>
            </x14:dxf>
          </x14:cfRule>
          <xm:sqref>N17:R18</xm:sqref>
        </x14:conditionalFormatting>
        <x14:conditionalFormatting xmlns:xm="http://schemas.microsoft.com/office/excel/2006/main">
          <x14:cfRule type="expression" priority="59" id="{28BDDA4A-BFC3-4B1A-BB57-33F9A7005E95}">
            <xm:f>AND(DATE($R$18,VLOOKUP($P$18,'0e. Support language'!$D$20:$E$31,2,FALSE),$N$18)&gt;DATE($R$19,VLOOKUP($P$19,'0e. Support language'!$D$20:$E$31,2,FALSE),$N$19),$N$18&lt;&gt;"",$P$18&lt;&gt;"",$R$18&lt;&gt;"",$N$19&lt;&gt;"",$P$19&lt;&gt;"",$R$19&lt;&gt;"")</xm:f>
            <x14:dxf>
              <fill>
                <patternFill>
                  <bgColor theme="5" tint="0.79998168889431442"/>
                </patternFill>
              </fill>
            </x14:dxf>
          </x14:cfRule>
          <xm:sqref>N18:R19</xm:sqref>
        </x14:conditionalFormatting>
        <x14:conditionalFormatting xmlns:xm="http://schemas.microsoft.com/office/excel/2006/main">
          <x14:cfRule type="expression" priority="51" id="{65261CC1-69FD-469C-A687-F9451D5959FD}">
            <xm:f>AND(DATE($R$19,VLOOKUP($P$19,'0e. Support language'!$D$20:$E$31,2,FALSE),$N$19)&gt;DATE($R$20,VLOOKUP($P$20,'0e. Support language'!$D$20:$E$31,2,FALSE),$N$20),$N$19&lt;&gt;"",$P$19&lt;&gt;"",$R$19&lt;&gt;"",$N$20&lt;&gt;"",$P$20&lt;&gt;"",$R$20&lt;&gt;"")</xm:f>
            <x14:dxf>
              <fill>
                <patternFill>
                  <bgColor theme="5" tint="0.79998168889431442"/>
                </patternFill>
              </fill>
            </x14:dxf>
          </x14:cfRule>
          <xm:sqref>N19:R20</xm:sqref>
        </x14:conditionalFormatting>
        <x14:conditionalFormatting xmlns:xm="http://schemas.microsoft.com/office/excel/2006/main">
          <x14:cfRule type="expression" priority="19" id="{DC4E479C-F9BC-4AB4-9611-B28740869DF1}">
            <xm:f>'1. General information'!$I$11='0a. Country information'!$D$12</xm:f>
            <x14:dxf>
              <font>
                <color theme="0" tint="-0.14996795556505021"/>
              </font>
              <fill>
                <patternFill>
                  <bgColor theme="0" tint="-4.9989318521683403E-2"/>
                </patternFill>
              </fill>
            </x14:dxf>
          </x14:cfRule>
          <xm:sqref>C9:U10 C12:U12 C11:T11</xm:sqref>
        </x14:conditionalFormatting>
        <x14:conditionalFormatting xmlns:xm="http://schemas.microsoft.com/office/excel/2006/main">
          <x14:cfRule type="expression" priority="1163" id="{8410C126-C40A-4606-B2E1-1D91A22FE179}">
            <xm:f>$R$23='0e. Support language'!$A$40</xm:f>
            <x14:dxf>
              <font>
                <color theme="0"/>
              </font>
              <fill>
                <patternFill>
                  <bgColor theme="0"/>
                </patternFill>
              </fill>
              <border>
                <right/>
                <bottom/>
                <vertical/>
                <horizontal/>
              </border>
            </x14:dxf>
          </x14:cfRule>
          <xm:sqref>Q23:U23</xm:sqref>
        </x14:conditionalFormatting>
        <x14:conditionalFormatting xmlns:xm="http://schemas.microsoft.com/office/excel/2006/main">
          <x14:cfRule type="expression" priority="1164" id="{254CEC08-E226-4007-A930-098DE0E60C91}">
            <xm:f>$R$24='0e. Support language'!$A$40</xm:f>
            <x14:dxf>
              <font>
                <color theme="0"/>
              </font>
              <fill>
                <patternFill>
                  <bgColor theme="0"/>
                </patternFill>
              </fill>
              <border>
                <right/>
                <bottom/>
                <vertical/>
                <horizontal/>
              </border>
            </x14:dxf>
          </x14:cfRule>
          <xm:sqref>Q24:U24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82062F2-ABF5-4664-8A79-5EAE6ED28E68}">
          <x14:formula1>
            <xm:f>'0a. Country information'!$U$27:$U$32</xm:f>
          </x14:formula1>
          <xm:sqref>D30:K35</xm:sqref>
        </x14:dataValidation>
        <x14:dataValidation type="list" allowBlank="1" showInputMessage="1" showErrorMessage="1" xr:uid="{6508B16C-C498-4399-B108-F36B586E062F}">
          <x14:formula1>
            <xm:f>'0e. Support language'!$A$9:$A$10</xm:f>
          </x14:formula1>
          <xm:sqref>S25 U23:U24 P23:P24</xm:sqref>
        </x14:dataValidation>
        <x14:dataValidation type="list" allowBlank="1" showInputMessage="1" showErrorMessage="1" xr:uid="{AFFED72E-FCD7-41D3-84F1-F598C9F864B7}">
          <x14:formula1>
            <xm:f>'0e. Support language'!$D$20:$D$31</xm:f>
          </x14:formula1>
          <xm:sqref>P17:P20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D2DF-1A32-C443-A800-19D6D7157940}">
  <sheetPr>
    <tabColor rgb="FFFFEAA3"/>
    <pageSetUpPr fitToPage="1"/>
  </sheetPr>
  <dimension ref="A1:AN159"/>
  <sheetViews>
    <sheetView showGridLines="0" zoomScale="85" zoomScaleNormal="85" workbookViewId="0">
      <selection sqref="A1:H2"/>
    </sheetView>
  </sheetViews>
  <sheetFormatPr defaultColWidth="0" defaultRowHeight="0" customHeight="1" zeroHeight="1" x14ac:dyDescent="0.2"/>
  <cols>
    <col min="1" max="1" width="1.7109375" style="11" customWidth="1"/>
    <col min="2" max="2" width="4.5703125" style="11" customWidth="1"/>
    <col min="3" max="3" width="35" style="11" customWidth="1"/>
    <col min="4" max="4" width="37.85546875" style="11" customWidth="1"/>
    <col min="5" max="5" width="28.28515625" style="11" customWidth="1"/>
    <col min="6" max="6" width="27.5703125" style="11" customWidth="1"/>
    <col min="7" max="7" width="31.7109375" style="11" customWidth="1"/>
    <col min="8" max="8" width="30.140625" style="11" customWidth="1"/>
    <col min="9" max="9" width="1.7109375" style="11" customWidth="1"/>
    <col min="10" max="40" width="0" style="11" hidden="1" customWidth="1"/>
    <col min="41" max="16384" width="9.28515625" style="11" hidden="1"/>
  </cols>
  <sheetData>
    <row r="1" spans="1:17" ht="21.75" customHeight="1" x14ac:dyDescent="0.2">
      <c r="A1" s="506" t="s">
        <v>4703</v>
      </c>
      <c r="B1" s="506"/>
      <c r="C1" s="506"/>
      <c r="D1" s="506"/>
      <c r="E1" s="506"/>
      <c r="F1" s="506"/>
      <c r="G1" s="506"/>
      <c r="H1" s="506"/>
      <c r="I1" s="10"/>
      <c r="J1" s="10"/>
      <c r="K1" s="10"/>
      <c r="L1" s="10"/>
      <c r="M1" s="10"/>
      <c r="N1" s="10"/>
      <c r="O1" s="10"/>
      <c r="P1" s="10"/>
      <c r="Q1" s="10"/>
    </row>
    <row r="2" spans="1:17" ht="21.75" customHeight="1" x14ac:dyDescent="0.2">
      <c r="A2" s="506"/>
      <c r="B2" s="506"/>
      <c r="C2" s="506"/>
      <c r="D2" s="506"/>
      <c r="E2" s="506"/>
      <c r="F2" s="506"/>
      <c r="G2" s="506"/>
      <c r="H2" s="506"/>
    </row>
    <row r="3" spans="1:17" s="12" customFormat="1" ht="10.15" customHeight="1" x14ac:dyDescent="0.2"/>
    <row r="4" spans="1:17" s="12" customFormat="1" ht="21.75" customHeight="1" x14ac:dyDescent="0.2">
      <c r="B4" s="648" t="s">
        <v>436</v>
      </c>
      <c r="C4" s="648"/>
      <c r="D4" s="648"/>
      <c r="E4" s="648"/>
      <c r="F4" s="648"/>
      <c r="G4" s="648"/>
      <c r="H4" s="648"/>
    </row>
    <row r="5" spans="1:17" s="12" customFormat="1" ht="58.35" customHeight="1" x14ac:dyDescent="0.2">
      <c r="B5" s="650" t="str">
        <f>CONCATENATE("List all staff who contributed to the campaign at least 50% of their time during the campaign. Include both staff on the ",'1. General information'!I11,"/MOH's payroll, staff that are paid by a donor or partner, as well as unpaid staff. Also include temporary workers contracted for the purpose of the campaign. Please enter one row per person. Fields in yellow are mandatory, fields in grey are optional.")</f>
        <v>List all staff who contributed to the campaign at least 50% of their time during the campaign. Include both staff on the District/MOH's payroll, staff that are paid by a donor or partner, as well as unpaid staff. Also include temporary workers contracted for the purpose of the campaign. Please enter one row per person. Fields in yellow are mandatory, fields in grey are optional.</v>
      </c>
      <c r="C5" s="650"/>
      <c r="D5" s="650"/>
      <c r="E5" s="650"/>
      <c r="F5" s="650"/>
      <c r="G5" s="650"/>
      <c r="H5" s="650"/>
    </row>
    <row r="6" spans="1:17" s="12" customFormat="1" ht="10.15" customHeight="1" x14ac:dyDescent="0.2"/>
    <row r="7" spans="1:17" s="79" customFormat="1" ht="22.35" customHeight="1" x14ac:dyDescent="0.2">
      <c r="B7" s="722" t="s">
        <v>170</v>
      </c>
      <c r="C7" s="722"/>
      <c r="D7" s="453"/>
      <c r="E7" s="446"/>
      <c r="F7" s="446"/>
      <c r="G7" s="446"/>
      <c r="H7" s="446"/>
      <c r="I7" s="81"/>
    </row>
    <row r="8" spans="1:17" s="82" customFormat="1" ht="15" customHeight="1" x14ac:dyDescent="0.3">
      <c r="B8" s="720">
        <v>4.01</v>
      </c>
      <c r="C8" s="721"/>
      <c r="D8" s="452">
        <v>4.0199999999999996</v>
      </c>
      <c r="E8" s="27">
        <v>4.03</v>
      </c>
      <c r="F8" s="27">
        <v>4.04</v>
      </c>
      <c r="G8" s="27">
        <v>4.05</v>
      </c>
      <c r="H8" s="27">
        <v>4.0599999999999996</v>
      </c>
      <c r="I8" s="13"/>
      <c r="J8" s="447"/>
    </row>
    <row r="9" spans="1:17" s="39" customFormat="1" ht="77.45" customHeight="1" x14ac:dyDescent="0.2">
      <c r="B9" s="718" t="s">
        <v>432</v>
      </c>
      <c r="C9" s="719"/>
      <c r="D9" s="451" t="s">
        <v>4466</v>
      </c>
      <c r="E9" s="28" t="s">
        <v>4609</v>
      </c>
      <c r="F9" s="28" t="str">
        <f>CONCATENATE("What is this staff member's gross monthly salary plus any additional stipends/allowances/top-ups? (in ",'0a. Country information'!R10,")")</f>
        <v>What is this staff member's gross monthly salary plus any additional stipends/allowances/top-ups? (in )</v>
      </c>
      <c r="G9" s="28" t="s">
        <v>4692</v>
      </c>
      <c r="H9" s="28" t="s">
        <v>4339</v>
      </c>
      <c r="I9" s="83"/>
      <c r="J9" s="83"/>
    </row>
    <row r="10" spans="1:17" s="5" customFormat="1" ht="19.899999999999999" customHeight="1" x14ac:dyDescent="0.2">
      <c r="B10" s="29" t="s">
        <v>53</v>
      </c>
      <c r="C10" s="111" t="s">
        <v>123</v>
      </c>
      <c r="D10" s="450"/>
      <c r="E10" s="435"/>
      <c r="F10" s="118"/>
      <c r="G10" s="435"/>
      <c r="H10" s="435"/>
      <c r="I10" s="78"/>
      <c r="J10" s="78"/>
    </row>
    <row r="11" spans="1:17" s="25" customFormat="1" ht="19.899999999999999" customHeight="1" x14ac:dyDescent="0.2">
      <c r="B11" s="29" t="s">
        <v>54</v>
      </c>
      <c r="C11" s="108" t="s">
        <v>123</v>
      </c>
      <c r="D11" s="450"/>
      <c r="E11" s="435"/>
      <c r="F11" s="118"/>
      <c r="G11" s="435"/>
      <c r="H11" s="449"/>
      <c r="I11" s="78"/>
      <c r="J11" s="78"/>
    </row>
    <row r="12" spans="1:17" s="25" customFormat="1" ht="19.899999999999999" customHeight="1" x14ac:dyDescent="0.2">
      <c r="B12" s="29" t="s">
        <v>55</v>
      </c>
      <c r="C12" s="108" t="s">
        <v>123</v>
      </c>
      <c r="D12" s="450"/>
      <c r="E12" s="435"/>
      <c r="F12" s="118"/>
      <c r="G12" s="435"/>
      <c r="H12" s="449"/>
      <c r="I12" s="78"/>
      <c r="J12" s="78"/>
    </row>
    <row r="13" spans="1:17" s="25" customFormat="1" ht="19.899999999999999" customHeight="1" x14ac:dyDescent="0.2">
      <c r="B13" s="29" t="s">
        <v>56</v>
      </c>
      <c r="C13" s="108" t="s">
        <v>123</v>
      </c>
      <c r="D13" s="450"/>
      <c r="E13" s="435"/>
      <c r="F13" s="118"/>
      <c r="G13" s="435"/>
      <c r="H13" s="449"/>
      <c r="I13" s="78"/>
      <c r="J13" s="78"/>
    </row>
    <row r="14" spans="1:17" s="25" customFormat="1" ht="19.899999999999999" customHeight="1" x14ac:dyDescent="0.2">
      <c r="B14" s="29" t="s">
        <v>57</v>
      </c>
      <c r="C14" s="108" t="s">
        <v>123</v>
      </c>
      <c r="D14" s="450"/>
      <c r="E14" s="435"/>
      <c r="F14" s="118"/>
      <c r="G14" s="435"/>
      <c r="H14" s="449"/>
      <c r="I14" s="78"/>
      <c r="J14" s="78"/>
    </row>
    <row r="15" spans="1:17" s="25" customFormat="1" ht="19.899999999999999" customHeight="1" x14ac:dyDescent="0.2">
      <c r="B15" s="29" t="s">
        <v>58</v>
      </c>
      <c r="C15" s="108" t="s">
        <v>123</v>
      </c>
      <c r="D15" s="450"/>
      <c r="E15" s="435"/>
      <c r="F15" s="118"/>
      <c r="G15" s="435"/>
      <c r="H15" s="449"/>
      <c r="I15" s="78"/>
      <c r="J15" s="78"/>
    </row>
    <row r="16" spans="1:17" s="25" customFormat="1" ht="19.899999999999999" customHeight="1" x14ac:dyDescent="0.2">
      <c r="B16" s="29" t="s">
        <v>59</v>
      </c>
      <c r="C16" s="108" t="s">
        <v>123</v>
      </c>
      <c r="D16" s="450"/>
      <c r="E16" s="435"/>
      <c r="F16" s="118"/>
      <c r="G16" s="435"/>
      <c r="H16" s="449"/>
      <c r="I16" s="78"/>
      <c r="J16" s="78"/>
    </row>
    <row r="17" spans="2:10" s="25" customFormat="1" ht="19.899999999999999" customHeight="1" x14ac:dyDescent="0.2">
      <c r="B17" s="29" t="s">
        <v>60</v>
      </c>
      <c r="C17" s="108" t="s">
        <v>123</v>
      </c>
      <c r="D17" s="450"/>
      <c r="E17" s="435"/>
      <c r="F17" s="118"/>
      <c r="G17" s="435"/>
      <c r="H17" s="449"/>
      <c r="I17" s="78"/>
      <c r="J17" s="78"/>
    </row>
    <row r="18" spans="2:10" s="25" customFormat="1" ht="19.899999999999999" customHeight="1" x14ac:dyDescent="0.2">
      <c r="B18" s="29" t="s">
        <v>61</v>
      </c>
      <c r="C18" s="108" t="s">
        <v>123</v>
      </c>
      <c r="D18" s="450"/>
      <c r="E18" s="435"/>
      <c r="F18" s="118"/>
      <c r="G18" s="435"/>
      <c r="H18" s="449"/>
      <c r="I18" s="78"/>
      <c r="J18" s="78"/>
    </row>
    <row r="19" spans="2:10" s="25" customFormat="1" ht="19.899999999999999" customHeight="1" x14ac:dyDescent="0.2">
      <c r="B19" s="29" t="s">
        <v>62</v>
      </c>
      <c r="C19" s="108" t="s">
        <v>123</v>
      </c>
      <c r="D19" s="450"/>
      <c r="E19" s="435"/>
      <c r="F19" s="118"/>
      <c r="G19" s="435"/>
      <c r="H19" s="449"/>
      <c r="I19" s="78"/>
      <c r="J19" s="78"/>
    </row>
    <row r="20" spans="2:10" s="25" customFormat="1" ht="19.899999999999999" customHeight="1" x14ac:dyDescent="0.2">
      <c r="B20" s="29" t="s">
        <v>63</v>
      </c>
      <c r="C20" s="108" t="s">
        <v>123</v>
      </c>
      <c r="D20" s="450"/>
      <c r="E20" s="435"/>
      <c r="F20" s="118"/>
      <c r="G20" s="435"/>
      <c r="H20" s="449"/>
      <c r="I20" s="78"/>
      <c r="J20" s="78"/>
    </row>
    <row r="21" spans="2:10" s="25" customFormat="1" ht="19.899999999999999" customHeight="1" x14ac:dyDescent="0.2">
      <c r="B21" s="29" t="s">
        <v>82</v>
      </c>
      <c r="C21" s="108" t="s">
        <v>123</v>
      </c>
      <c r="D21" s="450"/>
      <c r="E21" s="435"/>
      <c r="F21" s="118"/>
      <c r="G21" s="435"/>
      <c r="H21" s="449"/>
      <c r="I21" s="78"/>
      <c r="J21" s="78"/>
    </row>
    <row r="22" spans="2:10" s="25" customFormat="1" ht="19.899999999999999" customHeight="1" x14ac:dyDescent="0.2">
      <c r="B22" s="30" t="s">
        <v>64</v>
      </c>
      <c r="C22" s="108" t="s">
        <v>123</v>
      </c>
      <c r="D22" s="450"/>
      <c r="E22" s="435"/>
      <c r="F22" s="118"/>
      <c r="G22" s="435"/>
      <c r="H22" s="449"/>
      <c r="I22" s="78"/>
      <c r="J22" s="78"/>
    </row>
    <row r="23" spans="2:10" s="25" customFormat="1" ht="19.899999999999999" customHeight="1" x14ac:dyDescent="0.2">
      <c r="B23" s="30" t="s">
        <v>65</v>
      </c>
      <c r="C23" s="108" t="s">
        <v>123</v>
      </c>
      <c r="D23" s="450"/>
      <c r="E23" s="435"/>
      <c r="F23" s="118"/>
      <c r="G23" s="435"/>
      <c r="H23" s="449"/>
      <c r="I23" s="78"/>
      <c r="J23" s="78"/>
    </row>
    <row r="24" spans="2:10" s="25" customFormat="1" ht="19.899999999999999" customHeight="1" x14ac:dyDescent="0.2">
      <c r="B24" s="30" t="s">
        <v>66</v>
      </c>
      <c r="C24" s="108" t="s">
        <v>123</v>
      </c>
      <c r="D24" s="450"/>
      <c r="E24" s="435"/>
      <c r="F24" s="118"/>
      <c r="G24" s="435"/>
      <c r="H24" s="449"/>
      <c r="I24" s="78"/>
      <c r="J24" s="78"/>
    </row>
    <row r="25" spans="2:10" s="25" customFormat="1" ht="19.899999999999999" customHeight="1" x14ac:dyDescent="0.2">
      <c r="B25" s="30" t="s">
        <v>67</v>
      </c>
      <c r="C25" s="108" t="s">
        <v>123</v>
      </c>
      <c r="D25" s="450"/>
      <c r="E25" s="435"/>
      <c r="F25" s="118"/>
      <c r="G25" s="435"/>
      <c r="H25" s="449"/>
      <c r="I25" s="78"/>
      <c r="J25" s="78"/>
    </row>
    <row r="26" spans="2:10" s="25" customFormat="1" ht="19.899999999999999" customHeight="1" x14ac:dyDescent="0.2">
      <c r="B26" s="30" t="s">
        <v>68</v>
      </c>
      <c r="C26" s="108" t="s">
        <v>123</v>
      </c>
      <c r="D26" s="450"/>
      <c r="E26" s="435"/>
      <c r="F26" s="118"/>
      <c r="G26" s="435"/>
      <c r="H26" s="449"/>
      <c r="I26" s="78"/>
      <c r="J26" s="78"/>
    </row>
    <row r="27" spans="2:10" s="25" customFormat="1" ht="19.899999999999999" customHeight="1" x14ac:dyDescent="0.2">
      <c r="B27" s="34" t="s">
        <v>115</v>
      </c>
      <c r="C27" s="108" t="s">
        <v>123</v>
      </c>
      <c r="D27" s="450"/>
      <c r="E27" s="435"/>
      <c r="F27" s="118"/>
      <c r="G27" s="435"/>
      <c r="H27" s="449"/>
      <c r="I27" s="78"/>
      <c r="J27" s="78"/>
    </row>
    <row r="28" spans="2:10" s="25" customFormat="1" ht="19.899999999999999" customHeight="1" x14ac:dyDescent="0.2">
      <c r="B28" s="34" t="s">
        <v>136</v>
      </c>
      <c r="C28" s="108" t="s">
        <v>123</v>
      </c>
      <c r="D28" s="450"/>
      <c r="E28" s="435"/>
      <c r="F28" s="118"/>
      <c r="G28" s="435"/>
      <c r="H28" s="449"/>
      <c r="I28" s="78"/>
      <c r="J28" s="78"/>
    </row>
    <row r="29" spans="2:10" s="25" customFormat="1" ht="19.899999999999999" customHeight="1" x14ac:dyDescent="0.2">
      <c r="B29" s="34" t="s">
        <v>137</v>
      </c>
      <c r="C29" s="108" t="s">
        <v>123</v>
      </c>
      <c r="D29" s="450"/>
      <c r="E29" s="435"/>
      <c r="F29" s="118"/>
      <c r="G29" s="435"/>
      <c r="H29" s="449"/>
      <c r="I29" s="78"/>
      <c r="J29" s="78"/>
    </row>
    <row r="30" spans="2:10" s="25" customFormat="1" ht="19.899999999999999" customHeight="1" x14ac:dyDescent="0.2">
      <c r="B30" s="34" t="s">
        <v>138</v>
      </c>
      <c r="C30" s="108" t="s">
        <v>123</v>
      </c>
      <c r="D30" s="450"/>
      <c r="E30" s="435"/>
      <c r="F30" s="118"/>
      <c r="G30" s="435"/>
      <c r="H30" s="449"/>
      <c r="I30" s="78"/>
      <c r="J30" s="78"/>
    </row>
    <row r="31" spans="2:10" s="25" customFormat="1" ht="19.899999999999999" customHeight="1" x14ac:dyDescent="0.2">
      <c r="B31" s="34" t="s">
        <v>139</v>
      </c>
      <c r="C31" s="108" t="s">
        <v>123</v>
      </c>
      <c r="D31" s="450"/>
      <c r="E31" s="435"/>
      <c r="F31" s="118"/>
      <c r="G31" s="435"/>
      <c r="H31" s="449"/>
      <c r="I31" s="78"/>
      <c r="J31" s="78"/>
    </row>
    <row r="32" spans="2:10" s="25" customFormat="1" ht="19.899999999999999" customHeight="1" x14ac:dyDescent="0.2">
      <c r="B32" s="34" t="s">
        <v>140</v>
      </c>
      <c r="C32" s="108" t="s">
        <v>123</v>
      </c>
      <c r="D32" s="450"/>
      <c r="E32" s="435"/>
      <c r="F32" s="118"/>
      <c r="G32" s="435"/>
      <c r="H32" s="449"/>
      <c r="I32" s="78"/>
      <c r="J32" s="78"/>
    </row>
    <row r="33" spans="1:10" s="25" customFormat="1" ht="19.899999999999999" customHeight="1" x14ac:dyDescent="0.2">
      <c r="B33" s="34" t="s">
        <v>141</v>
      </c>
      <c r="C33" s="109" t="s">
        <v>123</v>
      </c>
      <c r="D33" s="450"/>
      <c r="E33" s="435"/>
      <c r="F33" s="118"/>
      <c r="G33" s="435"/>
      <c r="H33" s="449"/>
      <c r="I33" s="78"/>
      <c r="J33" s="78"/>
    </row>
    <row r="34" spans="1:10" s="25" customFormat="1" ht="19.899999999999999" customHeight="1" x14ac:dyDescent="0.2">
      <c r="B34" s="84" t="s">
        <v>142</v>
      </c>
      <c r="C34" s="110" t="s">
        <v>123</v>
      </c>
      <c r="D34" s="450"/>
      <c r="E34" s="435"/>
      <c r="F34" s="118"/>
      <c r="G34" s="435"/>
      <c r="H34" s="449"/>
      <c r="I34" s="78"/>
      <c r="J34" s="78"/>
    </row>
    <row r="35" spans="1:10" s="12" customFormat="1" ht="10.15" customHeight="1" x14ac:dyDescent="0.2">
      <c r="A35" s="6"/>
      <c r="B35" s="26"/>
      <c r="C35" s="6"/>
      <c r="D35" s="15"/>
      <c r="E35" s="15"/>
      <c r="F35" s="15"/>
      <c r="G35" s="15"/>
      <c r="H35" s="15"/>
    </row>
    <row r="36" spans="1:10" s="79" customFormat="1" ht="22.35" customHeight="1" x14ac:dyDescent="0.2">
      <c r="B36" s="715" t="s">
        <v>464</v>
      </c>
      <c r="C36" s="715"/>
      <c r="D36" s="715"/>
      <c r="E36" s="715"/>
      <c r="F36" s="715"/>
      <c r="G36" s="715"/>
      <c r="H36" s="715"/>
      <c r="I36" s="80"/>
    </row>
    <row r="37" spans="1:10" s="12" customFormat="1" ht="25.15" customHeight="1" x14ac:dyDescent="0.2">
      <c r="B37" s="716"/>
      <c r="C37" s="717"/>
      <c r="D37" s="717"/>
      <c r="E37" s="717"/>
      <c r="F37" s="717"/>
      <c r="G37" s="717"/>
      <c r="H37" s="717"/>
      <c r="I37" s="1"/>
    </row>
    <row r="38" spans="1:10" s="12" customFormat="1" ht="68.099999999999994" customHeight="1" x14ac:dyDescent="0.2">
      <c r="B38" s="716"/>
      <c r="C38" s="717"/>
      <c r="D38" s="717"/>
      <c r="E38" s="717"/>
      <c r="F38" s="717"/>
      <c r="G38" s="717"/>
      <c r="H38" s="717"/>
      <c r="I38" s="1"/>
    </row>
    <row r="39" spans="1:10" ht="9.1999999999999993" hidden="1" customHeight="1" x14ac:dyDescent="0.2"/>
    <row r="40" spans="1:10" ht="21.75" hidden="1" customHeight="1" x14ac:dyDescent="0.2"/>
    <row r="41" spans="1:10" ht="21.75" hidden="1" customHeight="1" x14ac:dyDescent="0.2"/>
    <row r="42" spans="1:10" ht="21.75" hidden="1" customHeight="1" x14ac:dyDescent="0.2"/>
    <row r="43" spans="1:10" ht="21.75" hidden="1" customHeight="1" x14ac:dyDescent="0.2"/>
    <row r="44" spans="1:10" ht="21.75" hidden="1" customHeight="1" x14ac:dyDescent="0.2"/>
    <row r="45" spans="1:10" ht="12.75" hidden="1" x14ac:dyDescent="0.2"/>
    <row r="46" spans="1:10" ht="12.75" hidden="1" x14ac:dyDescent="0.2"/>
    <row r="47" spans="1:10" ht="12.75" hidden="1" x14ac:dyDescent="0.2"/>
    <row r="48" spans="1:10" ht="12.75" hidden="1" x14ac:dyDescent="0.2"/>
    <row r="49" ht="12.75" hidden="1" x14ac:dyDescent="0.2"/>
    <row r="50" ht="12.75" hidden="1" x14ac:dyDescent="0.2"/>
    <row r="51" ht="12.75" hidden="1" x14ac:dyDescent="0.2"/>
    <row r="52" ht="12.75" hidden="1" x14ac:dyDescent="0.2"/>
    <row r="53" ht="12.75" hidden="1" x14ac:dyDescent="0.2"/>
    <row r="54" ht="12.75" hidden="1" x14ac:dyDescent="0.2"/>
    <row r="55" ht="12.75" hidden="1" x14ac:dyDescent="0.2"/>
    <row r="56" ht="12.75" hidden="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sheetData>
  <mergeCells count="8">
    <mergeCell ref="B4:H4"/>
    <mergeCell ref="B5:H5"/>
    <mergeCell ref="A1:H2"/>
    <mergeCell ref="B36:H36"/>
    <mergeCell ref="B37:H38"/>
    <mergeCell ref="B9:C9"/>
    <mergeCell ref="B8:C8"/>
    <mergeCell ref="B7:C7"/>
  </mergeCells>
  <conditionalFormatting sqref="E10:H10">
    <cfRule type="expression" dxfId="268" priority="27">
      <formula>E10&lt;&gt;""</formula>
    </cfRule>
  </conditionalFormatting>
  <conditionalFormatting sqref="E11:G34">
    <cfRule type="expression" dxfId="267" priority="12">
      <formula>E11&lt;&gt;""</formula>
    </cfRule>
  </conditionalFormatting>
  <conditionalFormatting sqref="H11:H34">
    <cfRule type="expression" dxfId="266" priority="5">
      <formula>H11&lt;&gt;""</formula>
    </cfRule>
  </conditionalFormatting>
  <conditionalFormatting sqref="D10">
    <cfRule type="expression" dxfId="265" priority="3">
      <formula>D10&lt;&gt;""</formula>
    </cfRule>
  </conditionalFormatting>
  <conditionalFormatting sqref="D11:D34">
    <cfRule type="expression" dxfId="264" priority="1">
      <formula>D11&lt;&gt;""</formula>
    </cfRule>
  </conditionalFormatting>
  <dataValidations count="1">
    <dataValidation type="decimal" operator="greaterThan" allowBlank="1" showInputMessage="1" showErrorMessage="1" sqref="F10:F34" xr:uid="{3575844E-F2A5-4598-8183-637CCA437BA0}">
      <formula1>0</formula1>
    </dataValidation>
  </dataValidations>
  <pageMargins left="0.7" right="0.7" top="0.75" bottom="0.75" header="0.3" footer="0.3"/>
  <pageSetup paperSize="9" scale="59" fitToHeight="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175" id="{00000000-000E-0000-0800-000001000000}">
            <xm:f>AND($C15=$C14,$C15='0e. Support language'!$A$38)</xm:f>
            <x14:dxf>
              <font>
                <color theme="0"/>
              </font>
              <fill>
                <patternFill>
                  <bgColor theme="0"/>
                </patternFill>
              </fill>
              <border>
                <left/>
                <right/>
                <bottom/>
              </border>
            </x14:dxf>
          </x14:cfRule>
          <xm:sqref>B15:H34</xm:sqref>
        </x14:conditionalFormatting>
        <x14:conditionalFormatting xmlns:xm="http://schemas.microsoft.com/office/excel/2006/main">
          <x14:cfRule type="expression" priority="32" id="{18D1C216-F6D0-4F01-913C-16E94379B545}">
            <xm:f>AND($C10&lt;&gt;"",$C10&lt;&gt;'0e. Support language'!$A$38)</xm:f>
            <x14:dxf>
              <fill>
                <patternFill>
                  <bgColor rgb="FFFFEAA3"/>
                </patternFill>
              </fill>
            </x14:dxf>
          </x14:cfRule>
          <xm:sqref>E10:G10</xm:sqref>
        </x14:conditionalFormatting>
        <x14:conditionalFormatting xmlns:xm="http://schemas.microsoft.com/office/excel/2006/main">
          <x14:cfRule type="expression" priority="25" id="{1E76E3A7-5F73-4965-AEA1-31E51BBCA3D1}">
            <xm:f>AND($C10&lt;&gt;'0e. Support language'!$A$38,$C10&lt;&gt;"")</xm:f>
            <x14:dxf>
              <fill>
                <patternFill>
                  <bgColor theme="6" tint="0.79998168889431442"/>
                </patternFill>
              </fill>
            </x14:dxf>
          </x14:cfRule>
          <xm:sqref>C10:C34</xm:sqref>
        </x14:conditionalFormatting>
        <x14:conditionalFormatting xmlns:xm="http://schemas.microsoft.com/office/excel/2006/main">
          <x14:cfRule type="expression" priority="1133" id="{ECFAB332-3ED2-EB42-8DF2-9AAA9E84F9F1}">
            <xm:f>AND($G10='0e. Support language'!$A$10,$F10="")</xm:f>
            <x14:dxf>
              <font>
                <color auto="1"/>
              </font>
              <fill>
                <patternFill>
                  <bgColor rgb="FFFFEAA3"/>
                </patternFill>
              </fill>
            </x14:dxf>
          </x14:cfRule>
          <xm:sqref>F10</xm:sqref>
        </x14:conditionalFormatting>
        <x14:conditionalFormatting xmlns:xm="http://schemas.microsoft.com/office/excel/2006/main">
          <x14:cfRule type="expression" priority="15" id="{BB5D6723-9667-4A66-9515-2E67157E094B}">
            <xm:f>AND($C11&lt;&gt;"",$C11&lt;&gt;'0e. Support language'!$A$38)</xm:f>
            <x14:dxf>
              <fill>
                <patternFill>
                  <bgColor rgb="FFFFEAA3"/>
                </patternFill>
              </fill>
            </x14:dxf>
          </x14:cfRule>
          <xm:sqref>E11:G34</xm:sqref>
        </x14:conditionalFormatting>
        <x14:conditionalFormatting xmlns:xm="http://schemas.microsoft.com/office/excel/2006/main">
          <x14:cfRule type="expression" priority="14" id="{670ADA54-70AE-4435-AD56-364BD0AC490E}">
            <xm:f>$G11='0e. Support language'!$A$14</xm:f>
            <x14:dxf>
              <fill>
                <patternFill>
                  <bgColor rgb="FFFFEAA3"/>
                </patternFill>
              </fill>
            </x14:dxf>
          </x14:cfRule>
          <xm:sqref>F11:F34</xm:sqref>
        </x14:conditionalFormatting>
        <x14:conditionalFormatting xmlns:xm="http://schemas.microsoft.com/office/excel/2006/main">
          <x14:cfRule type="expression" priority="17" id="{32A91428-283C-48E8-BE90-4D59E8D14352}">
            <xm:f>AND($G11='0e. Support language'!$A$10,$F11="")</xm:f>
            <x14:dxf>
              <font>
                <color auto="1"/>
              </font>
              <fill>
                <patternFill>
                  <bgColor rgb="FFFFEAA3"/>
                </patternFill>
              </fill>
            </x14:dxf>
          </x14:cfRule>
          <xm:sqref>F11:F34</xm:sqref>
        </x14:conditionalFormatting>
        <x14:conditionalFormatting xmlns:xm="http://schemas.microsoft.com/office/excel/2006/main">
          <x14:cfRule type="expression" priority="4" id="{3B0AF385-20F6-4B3A-8A95-0745A26D4390}">
            <xm:f>AND($C10&lt;&gt;"",$C10&lt;&gt;'0e. Support language'!$A$38)</xm:f>
            <x14:dxf>
              <fill>
                <patternFill>
                  <bgColor rgb="FFFFEAA3"/>
                </patternFill>
              </fill>
            </x14:dxf>
          </x14:cfRule>
          <xm:sqref>D10</xm:sqref>
        </x14:conditionalFormatting>
        <x14:conditionalFormatting xmlns:xm="http://schemas.microsoft.com/office/excel/2006/main">
          <x14:cfRule type="expression" priority="2" id="{3739DB10-AB85-49F3-9452-D10B3591D3E2}">
            <xm:f>AND($C11&lt;&gt;"",$C11&lt;&gt;'0e. Support language'!$A$38)</xm:f>
            <x14:dxf>
              <fill>
                <patternFill>
                  <bgColor rgb="FFFFEAA3"/>
                </patternFill>
              </fill>
            </x14:dxf>
          </x14:cfRule>
          <xm:sqref>D11:D34</xm:sqref>
        </x14:conditionalFormatting>
        <x14:conditionalFormatting xmlns:xm="http://schemas.microsoft.com/office/excel/2006/main">
          <x14:cfRule type="expression" priority="1158" id="{EA25616D-2C38-4E5E-97FB-96C2EE6A433B}">
            <xm:f>OR($G10='0e. Support language'!$A$14,$G10='0e. Support language'!$A$15)</xm:f>
            <x14:dxf>
              <fill>
                <patternFill>
                  <bgColor rgb="FFFFEAA3"/>
                </patternFill>
              </fill>
            </x14:dxf>
          </x14:cfRule>
          <x14:cfRule type="expression" priority="1159" id="{A6997DCB-6CF1-AE42-8E97-E4407BD68EF0}">
            <xm:f>AND($F10='0e. Support language'!$A$9,$H10="")</xm:f>
            <x14:dxf>
              <font>
                <color auto="1"/>
              </font>
              <fill>
                <patternFill>
                  <bgColor rgb="FFFFEAA3"/>
                </patternFill>
              </fill>
            </x14:dxf>
          </x14:cfRule>
          <xm:sqref>H10:H34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AAA4506-AB06-4A57-8110-CF2E9071D5CA}">
          <x14:formula1>
            <xm:f>'0e. Support language'!$A$13:$A$16</xm:f>
          </x14:formula1>
          <xm:sqref>G10:G34</xm:sqref>
        </x14:dataValidation>
        <x14:dataValidation type="list" allowBlank="1" showInputMessage="1" showErrorMessage="1" xr:uid="{C4738B79-E469-8C41-AC90-478B24B6EFD5}">
          <x14:formula1>
            <xm:f>'0a. Country information'!$G$9:$G$22</xm:f>
          </x14:formula1>
          <xm:sqref>C10:C34</xm:sqref>
        </x14:dataValidation>
        <x14:dataValidation type="list" allowBlank="1" showInputMessage="1" showErrorMessage="1" xr:uid="{6A4776E0-2884-4A79-A6B6-6C059B9D582B}">
          <x14:formula1>
            <xm:f>'0e. Support language'!$A$78:$A$79</xm:f>
          </x14:formula1>
          <xm:sqref>D10:D34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FD5A3-7888-F041-9812-3E2946C35216}">
  <sheetPr>
    <tabColor rgb="FFFFEAA3"/>
    <pageSetUpPr fitToPage="1"/>
  </sheetPr>
  <dimension ref="A1:AS183"/>
  <sheetViews>
    <sheetView showGridLines="0" topLeftCell="A8" zoomScale="80" zoomScaleNormal="80" workbookViewId="0">
      <selection activeCell="B24" sqref="B24:C24"/>
    </sheetView>
  </sheetViews>
  <sheetFormatPr defaultColWidth="0" defaultRowHeight="0" customHeight="1" zeroHeight="1" x14ac:dyDescent="0.2"/>
  <cols>
    <col min="1" max="1" width="2" style="11" customWidth="1"/>
    <col min="2" max="2" width="6.7109375" style="11" customWidth="1"/>
    <col min="3" max="3" width="2.28515625" style="11" customWidth="1"/>
    <col min="4" max="4" width="13.5703125" style="11" customWidth="1"/>
    <col min="5" max="5" width="25.28515625" style="11" customWidth="1"/>
    <col min="6" max="6" width="4" style="11" customWidth="1"/>
    <col min="7" max="7" width="10.42578125" style="11" customWidth="1"/>
    <col min="8" max="8" width="24.140625" style="11" customWidth="1"/>
    <col min="9" max="18" width="14.28515625" style="11" customWidth="1"/>
    <col min="19" max="19" width="1.7109375" style="11" customWidth="1"/>
    <col min="20" max="21" width="10" style="11" customWidth="1"/>
    <col min="22" max="22" width="1" style="11" customWidth="1"/>
    <col min="23" max="45" width="0" style="11" hidden="1" customWidth="1"/>
    <col min="46" max="16384" width="9.28515625" style="11" hidden="1"/>
  </cols>
  <sheetData>
    <row r="1" spans="1:30" ht="21.75" customHeight="1" x14ac:dyDescent="0.2">
      <c r="A1" s="647" t="s">
        <v>4704</v>
      </c>
      <c r="B1" s="506"/>
      <c r="C1" s="506"/>
      <c r="D1" s="506"/>
      <c r="E1" s="506"/>
      <c r="F1" s="506"/>
      <c r="G1" s="506"/>
      <c r="H1" s="506"/>
      <c r="I1" s="506"/>
      <c r="J1" s="506"/>
      <c r="K1" s="506"/>
      <c r="L1" s="506"/>
      <c r="M1" s="506"/>
      <c r="N1" s="506"/>
      <c r="O1" s="506"/>
      <c r="P1" s="506"/>
      <c r="Q1" s="506"/>
      <c r="R1" s="506"/>
      <c r="S1" s="506"/>
      <c r="T1" s="12"/>
      <c r="U1" s="12"/>
      <c r="V1" s="10"/>
      <c r="W1" s="10"/>
      <c r="X1" s="10"/>
      <c r="Y1" s="10"/>
      <c r="Z1" s="10"/>
      <c r="AA1" s="10"/>
      <c r="AB1" s="10"/>
      <c r="AC1" s="10"/>
      <c r="AD1" s="10"/>
    </row>
    <row r="2" spans="1:30" ht="21.75" customHeight="1" x14ac:dyDescent="0.2">
      <c r="A2" s="647"/>
      <c r="B2" s="506"/>
      <c r="C2" s="506"/>
      <c r="D2" s="506"/>
      <c r="E2" s="506"/>
      <c r="F2" s="506"/>
      <c r="G2" s="506"/>
      <c r="H2" s="506"/>
      <c r="I2" s="506"/>
      <c r="J2" s="506"/>
      <c r="K2" s="506"/>
      <c r="L2" s="506"/>
      <c r="M2" s="506"/>
      <c r="N2" s="506"/>
      <c r="O2" s="506"/>
      <c r="P2" s="506"/>
      <c r="Q2" s="506"/>
      <c r="R2" s="506"/>
      <c r="S2" s="506"/>
      <c r="T2" s="12"/>
      <c r="U2" s="12"/>
    </row>
    <row r="3" spans="1:30" s="12" customFormat="1" ht="10.15" customHeight="1" x14ac:dyDescent="0.2"/>
    <row r="4" spans="1:30" s="12" customFormat="1" ht="21.75" customHeight="1" x14ac:dyDescent="0.2">
      <c r="B4" s="648" t="s">
        <v>436</v>
      </c>
      <c r="C4" s="649"/>
      <c r="D4" s="649"/>
      <c r="E4" s="649"/>
      <c r="F4" s="649"/>
      <c r="G4" s="649"/>
      <c r="H4" s="649"/>
      <c r="I4" s="649"/>
      <c r="J4" s="649"/>
      <c r="K4" s="649"/>
      <c r="L4" s="649"/>
      <c r="M4" s="649"/>
      <c r="N4" s="649"/>
      <c r="O4" s="649"/>
      <c r="P4" s="649"/>
      <c r="Q4" s="649"/>
      <c r="R4" s="649"/>
    </row>
    <row r="5" spans="1:30" s="12" customFormat="1" ht="54" customHeight="1" x14ac:dyDescent="0.2">
      <c r="B5" s="650" t="s">
        <v>503</v>
      </c>
      <c r="C5" s="650"/>
      <c r="D5" s="650"/>
      <c r="E5" s="650"/>
      <c r="F5" s="650"/>
      <c r="G5" s="650"/>
      <c r="H5" s="650"/>
      <c r="I5" s="650"/>
      <c r="J5" s="650"/>
      <c r="K5" s="650"/>
      <c r="L5" s="650"/>
      <c r="M5" s="650"/>
      <c r="N5" s="650"/>
      <c r="O5" s="650"/>
      <c r="P5" s="650"/>
      <c r="Q5" s="650"/>
      <c r="R5" s="650"/>
    </row>
    <row r="6" spans="1:30" customFormat="1" ht="10.15" customHeight="1" x14ac:dyDescent="0.2"/>
    <row r="7" spans="1:30" s="12" customFormat="1" ht="19.149999999999999" customHeight="1" x14ac:dyDescent="0.2">
      <c r="B7" s="737" t="s">
        <v>505</v>
      </c>
      <c r="C7" s="737"/>
      <c r="D7" s="737"/>
      <c r="E7" s="738" t="s">
        <v>510</v>
      </c>
      <c r="F7" s="527"/>
      <c r="G7" s="527"/>
      <c r="H7" s="735" t="str">
        <f>_xlfn.IFNA(IF(DATE('3. Campaign information'!R17,VLOOKUP('3. Campaign information'!P17,'0e. Support language'!D20:E31,2,FALSE),'3. Campaign information'!N17)&gt;DATE('3. Campaign information'!R18,VLOOKUP('3. Campaign information'!P18,'0e. Support language'!D20:E31,2,FALSE),'3. Campaign information'!N18)-30,"n.a.",
CONCATENATE("Between ",TEXT(DATE('3. Campaign information'!R17,VLOOKUP('3. Campaign information'!P17,'0e. Support language'!D20:E31,2,FALSE),'3. Campaign information'!N17),"dd-mmm-yyyy"), " and ", TEXT(DATE('3. Campaign information'!R18,VLOOKUP('3. Campaign information'!P18,'0e. Support language'!D20:E31,2,FALSE),'3. Campaign information'!N18)-30,"dd-mmm-yyyy"))),"")</f>
        <v/>
      </c>
      <c r="I7" s="735"/>
      <c r="J7" s="736"/>
      <c r="K7" s="201"/>
      <c r="L7" s="8"/>
      <c r="M7"/>
      <c r="N7"/>
      <c r="O7"/>
      <c r="P7"/>
      <c r="Q7"/>
      <c r="R7"/>
    </row>
    <row r="8" spans="1:30" s="12" customFormat="1" ht="19.149999999999999" customHeight="1" x14ac:dyDescent="0.2">
      <c r="B8" s="737"/>
      <c r="C8" s="737"/>
      <c r="D8" s="737"/>
      <c r="E8" s="738" t="s">
        <v>506</v>
      </c>
      <c r="F8" s="527"/>
      <c r="G8" s="527"/>
      <c r="H8" s="735" t="str">
        <f>_xlfn.IFNA(CONCATENATE("Between ",TEXT(DATE('3. Campaign information'!R18,VLOOKUP('3. Campaign information'!P18,'0e. Support language'!D20:E31,2,FALSE),'3. Campaign information'!N18)-30,"dd-mmm-yyyy"), " and ", TEXT(DATE('3. Campaign information'!R18,VLOOKUP('3. Campaign information'!P18,'0e. Support language'!D20:E31,2,FALSE),'3. Campaign information'!N18)-1,"dd-mmm-yyyy"),""),"")</f>
        <v/>
      </c>
      <c r="I8" s="735"/>
      <c r="J8" s="736"/>
      <c r="K8" s="119"/>
      <c r="L8" s="8"/>
      <c r="M8"/>
      <c r="N8"/>
      <c r="O8"/>
      <c r="P8"/>
      <c r="Q8"/>
      <c r="R8"/>
    </row>
    <row r="9" spans="1:30" s="12" customFormat="1" ht="19.149999999999999" customHeight="1" x14ac:dyDescent="0.2">
      <c r="B9" s="737"/>
      <c r="C9" s="737"/>
      <c r="D9" s="737"/>
      <c r="E9" s="738" t="s">
        <v>507</v>
      </c>
      <c r="F9" s="527"/>
      <c r="G9" s="527"/>
      <c r="H9" s="735" t="str">
        <f>_xlfn.IFNA(CONCATENATE("Between ",TEXT(DATE('3. Campaign information'!R18,VLOOKUP('3. Campaign information'!P18,'0e. Support language'!D20:E31,2,FALSE),'3. Campaign information'!N18),"dd-mmm-yyyy"), " and ", TEXT(DATE('3. Campaign information'!R19,VLOOKUP('3. Campaign information'!P19,'0e. Support language'!D20:E31,2,FALSE),'3. Campaign information'!N19),"dd-mmm-yyyy"),""),"")</f>
        <v/>
      </c>
      <c r="I9" s="735"/>
      <c r="J9" s="736"/>
      <c r="K9" s="119"/>
      <c r="L9" s="8"/>
      <c r="M9"/>
      <c r="N9"/>
      <c r="O9"/>
      <c r="P9"/>
      <c r="Q9"/>
      <c r="R9"/>
    </row>
    <row r="10" spans="1:30" s="12" customFormat="1" ht="19.149999999999999" customHeight="1" x14ac:dyDescent="0.2">
      <c r="B10" s="737"/>
      <c r="C10" s="737"/>
      <c r="D10" s="737"/>
      <c r="E10" s="738" t="s">
        <v>508</v>
      </c>
      <c r="F10" s="527"/>
      <c r="G10" s="527"/>
      <c r="H10" s="735" t="str">
        <f>_xlfn.IFNA(CONCATENATE("Between ",TEXT(DATE('3. Campaign information'!R19,VLOOKUP('3. Campaign information'!P19,'0e. Support language'!D20:E31,2,FALSE),'3. Campaign information'!N19)+1,"dd-mmm-yyyy"), " and ", TEXT(DATE('3. Campaign information'!R19,VLOOKUP('3. Campaign information'!P19,'0e. Support language'!D20:E31,2,FALSE),'3. Campaign information'!N19)+30,"dd-mmm-yyyy"),""),"")</f>
        <v/>
      </c>
      <c r="I10" s="735"/>
      <c r="J10" s="736"/>
      <c r="K10" s="119"/>
      <c r="L10" s="8"/>
      <c r="M10"/>
      <c r="N10"/>
      <c r="O10"/>
      <c r="P10"/>
      <c r="Q10"/>
      <c r="R10"/>
    </row>
    <row r="11" spans="1:30" s="12" customFormat="1" ht="19.149999999999999" customHeight="1" x14ac:dyDescent="0.2">
      <c r="B11" s="737"/>
      <c r="C11" s="737"/>
      <c r="D11" s="737"/>
      <c r="E11" s="738" t="s">
        <v>509</v>
      </c>
      <c r="F11" s="527"/>
      <c r="G11" s="527"/>
      <c r="H11" s="735" t="str">
        <f>_xlfn.IFNA(IF(DATE('3. Campaign information'!R19,VLOOKUP('3. Campaign information'!P19,'0e. Support language'!D20:E31,2,FALSE),'3. Campaign information'!N19)+30&gt;DATE('3. Campaign information'!R20,VLOOKUP('3. Campaign information'!P20,'0e. Support language'!D20:E31,2,FALSE),'3. Campaign information'!N20),"n.a.",CONCATENATE("Between ",TEXT(DATE('3. Campaign information'!R19,VLOOKUP('3. Campaign information'!P19,'0e. Support language'!D20:E31,2,FALSE),'3. Campaign information'!N19)+30,"dd-mmm-yyyy"), " and ", TEXT(DATE('3. Campaign information'!R20,VLOOKUP('3. Campaign information'!P20,'0e. Support language'!D20:E31,2,FALSE),'3. Campaign information'!N20),"dd-mmm-yyyy"),"")),"")</f>
        <v/>
      </c>
      <c r="I11" s="735"/>
      <c r="J11" s="736"/>
      <c r="K11" s="119"/>
      <c r="L11" s="8"/>
      <c r="M11"/>
      <c r="N11"/>
      <c r="O11"/>
      <c r="P11"/>
      <c r="Q11"/>
      <c r="R11"/>
    </row>
    <row r="12" spans="1:30" s="1" customFormat="1" ht="10.15" customHeight="1" x14ac:dyDescent="0.2">
      <c r="B12" s="5"/>
      <c r="C12" s="5"/>
      <c r="D12" s="5"/>
      <c r="E12" s="5"/>
      <c r="F12" s="5"/>
      <c r="G12" s="5"/>
      <c r="H12" s="5"/>
      <c r="I12" s="6"/>
      <c r="J12" s="6"/>
      <c r="R12" s="12"/>
      <c r="S12" s="12"/>
      <c r="T12" s="12"/>
      <c r="U12" s="12"/>
    </row>
    <row r="13" spans="1:30" s="74" customFormat="1" ht="22.35" customHeight="1" x14ac:dyDescent="0.2">
      <c r="B13" s="520" t="s">
        <v>252</v>
      </c>
      <c r="C13" s="520"/>
      <c r="D13" s="520"/>
      <c r="E13" s="520"/>
      <c r="F13" s="520"/>
      <c r="G13" s="520"/>
      <c r="H13" s="520"/>
      <c r="I13" s="75" t="s">
        <v>69</v>
      </c>
      <c r="J13" s="75" t="s">
        <v>70</v>
      </c>
      <c r="K13" s="75" t="s">
        <v>71</v>
      </c>
      <c r="L13" s="75" t="s">
        <v>72</v>
      </c>
      <c r="M13" s="75" t="s">
        <v>73</v>
      </c>
      <c r="N13" s="75" t="s">
        <v>74</v>
      </c>
      <c r="O13" s="75" t="s">
        <v>75</v>
      </c>
      <c r="P13" s="75" t="s">
        <v>76</v>
      </c>
      <c r="Q13" s="75" t="s">
        <v>77</v>
      </c>
      <c r="R13" s="75" t="s">
        <v>81</v>
      </c>
    </row>
    <row r="14" spans="1:30" s="16" customFormat="1" ht="27.2" customHeight="1" x14ac:dyDescent="0.2">
      <c r="B14" s="85">
        <v>5.01</v>
      </c>
      <c r="C14" s="732" t="s">
        <v>4340</v>
      </c>
      <c r="D14" s="733"/>
      <c r="E14" s="733"/>
      <c r="F14" s="733"/>
      <c r="G14" s="733"/>
      <c r="H14" s="734"/>
      <c r="I14" s="443"/>
      <c r="J14" s="443"/>
      <c r="K14" s="443"/>
      <c r="L14" s="443"/>
      <c r="M14" s="443"/>
      <c r="N14" s="443"/>
      <c r="O14" s="443"/>
      <c r="P14" s="443"/>
      <c r="Q14" s="443"/>
      <c r="R14" s="443"/>
    </row>
    <row r="15" spans="1:30" s="16" customFormat="1" ht="27.2" customHeight="1" x14ac:dyDescent="0.2">
      <c r="B15" s="85">
        <v>5.0199999999999996</v>
      </c>
      <c r="C15" s="732" t="s">
        <v>504</v>
      </c>
      <c r="D15" s="733"/>
      <c r="E15" s="733"/>
      <c r="F15" s="733"/>
      <c r="G15" s="733"/>
      <c r="H15" s="734"/>
      <c r="I15" s="443"/>
      <c r="J15" s="443"/>
      <c r="K15" s="443"/>
      <c r="L15" s="443"/>
      <c r="M15" s="443"/>
      <c r="N15" s="443"/>
      <c r="O15" s="443"/>
      <c r="P15" s="443"/>
      <c r="Q15" s="443"/>
      <c r="R15" s="443"/>
    </row>
    <row r="16" spans="1:30" s="16" customFormat="1" ht="27.2" customHeight="1" x14ac:dyDescent="0.2">
      <c r="B16" s="85">
        <v>5.03</v>
      </c>
      <c r="C16" s="732" t="s">
        <v>472</v>
      </c>
      <c r="D16" s="733"/>
      <c r="E16" s="733"/>
      <c r="F16" s="733"/>
      <c r="G16" s="733"/>
      <c r="H16" s="734"/>
      <c r="I16" s="443"/>
      <c r="J16" s="443"/>
      <c r="K16" s="443"/>
      <c r="L16" s="443"/>
      <c r="M16" s="443"/>
      <c r="N16" s="443"/>
      <c r="O16" s="443"/>
      <c r="P16" s="443"/>
      <c r="Q16" s="443"/>
      <c r="R16" s="443"/>
    </row>
    <row r="17" spans="2:21" s="16" customFormat="1" ht="27.2" customHeight="1" x14ac:dyDescent="0.2">
      <c r="B17" s="657" t="s">
        <v>406</v>
      </c>
      <c r="C17" s="658"/>
      <c r="D17" s="728" t="s">
        <v>473</v>
      </c>
      <c r="E17" s="728"/>
      <c r="F17" s="728"/>
      <c r="G17" s="728"/>
      <c r="H17" s="729"/>
      <c r="I17" s="439"/>
      <c r="J17" s="439"/>
      <c r="K17" s="439"/>
      <c r="L17" s="439"/>
      <c r="M17" s="439"/>
      <c r="N17" s="439"/>
      <c r="O17" s="439"/>
      <c r="P17" s="439"/>
      <c r="Q17" s="439"/>
      <c r="R17" s="439"/>
    </row>
    <row r="18" spans="2:21" s="16" customFormat="1" ht="27.2" customHeight="1" x14ac:dyDescent="0.2">
      <c r="B18" s="85">
        <v>5.04</v>
      </c>
      <c r="C18" s="732" t="s">
        <v>4681</v>
      </c>
      <c r="D18" s="733"/>
      <c r="E18" s="733"/>
      <c r="F18" s="733"/>
      <c r="G18" s="733"/>
      <c r="H18" s="734"/>
      <c r="I18" s="442"/>
      <c r="J18" s="442"/>
      <c r="K18" s="442"/>
      <c r="L18" s="442"/>
      <c r="M18" s="442"/>
      <c r="N18" s="442"/>
      <c r="O18" s="442"/>
      <c r="P18" s="442"/>
      <c r="Q18" s="442"/>
      <c r="R18" s="442"/>
    </row>
    <row r="19" spans="2:21" s="16" customFormat="1" ht="27.2" customHeight="1" x14ac:dyDescent="0.2">
      <c r="B19" s="53">
        <v>5.05</v>
      </c>
      <c r="C19" s="527" t="s">
        <v>215</v>
      </c>
      <c r="D19" s="527"/>
      <c r="E19" s="527"/>
      <c r="F19" s="527"/>
      <c r="G19" s="527"/>
      <c r="H19" s="528"/>
      <c r="I19" s="442"/>
      <c r="J19" s="442"/>
      <c r="K19" s="442"/>
      <c r="L19" s="442"/>
      <c r="M19" s="442"/>
      <c r="N19" s="442"/>
      <c r="O19" s="442"/>
      <c r="P19" s="442"/>
      <c r="Q19" s="442"/>
      <c r="R19" s="442"/>
    </row>
    <row r="20" spans="2:21" s="16" customFormat="1" ht="27.2" customHeight="1" x14ac:dyDescent="0.2">
      <c r="B20" s="657" t="s">
        <v>499</v>
      </c>
      <c r="C20" s="658"/>
      <c r="D20" s="728" t="str">
        <f>CONCATENATE("If yes, how much was spent in total on venue hire / refreshments (in ",'0a. Country information'!R10,")?")</f>
        <v>If yes, how much was spent in total on venue hire / refreshments (in )?</v>
      </c>
      <c r="E20" s="728"/>
      <c r="F20" s="728"/>
      <c r="G20" s="728"/>
      <c r="H20" s="729"/>
      <c r="I20" s="155"/>
      <c r="J20" s="155"/>
      <c r="K20" s="155"/>
      <c r="L20" s="155"/>
      <c r="M20" s="155"/>
      <c r="N20" s="155"/>
      <c r="O20" s="155"/>
      <c r="P20" s="155"/>
      <c r="Q20" s="155"/>
      <c r="R20" s="155"/>
    </row>
    <row r="21" spans="2:21" s="16" customFormat="1" ht="27.2" customHeight="1" x14ac:dyDescent="0.2">
      <c r="B21" s="67">
        <v>5.0599999999999996</v>
      </c>
      <c r="C21" s="669" t="s">
        <v>270</v>
      </c>
      <c r="D21" s="669"/>
      <c r="E21" s="669"/>
      <c r="F21" s="669"/>
      <c r="G21" s="669"/>
      <c r="H21" s="670"/>
      <c r="I21" s="442"/>
      <c r="J21" s="442"/>
      <c r="K21" s="442"/>
      <c r="L21" s="442"/>
      <c r="M21" s="442"/>
      <c r="N21" s="442"/>
      <c r="O21" s="442"/>
      <c r="P21" s="442"/>
      <c r="Q21" s="442"/>
      <c r="R21" s="442"/>
    </row>
    <row r="22" spans="2:21" s="16" customFormat="1" ht="27.2" customHeight="1" x14ac:dyDescent="0.2">
      <c r="B22" s="657" t="s">
        <v>500</v>
      </c>
      <c r="C22" s="658"/>
      <c r="D22" s="728" t="str">
        <f>CONCATENATE("If yes, how much was spent in total for printing for the event (in ",'0a. Country information'!R10,")?")</f>
        <v>If yes, how much was spent in total for printing for the event (in )?</v>
      </c>
      <c r="E22" s="728"/>
      <c r="F22" s="728"/>
      <c r="G22" s="728"/>
      <c r="H22" s="729"/>
      <c r="I22" s="155"/>
      <c r="J22" s="155"/>
      <c r="K22" s="155"/>
      <c r="L22" s="155"/>
      <c r="M22" s="155"/>
      <c r="N22" s="155"/>
      <c r="O22" s="155"/>
      <c r="P22" s="155"/>
      <c r="Q22" s="155"/>
      <c r="R22" s="155"/>
    </row>
    <row r="23" spans="2:21" s="16" customFormat="1" ht="27.2" customHeight="1" x14ac:dyDescent="0.2">
      <c r="B23" s="105">
        <v>5.07</v>
      </c>
      <c r="C23" s="669" t="s">
        <v>4771</v>
      </c>
      <c r="D23" s="669"/>
      <c r="E23" s="669"/>
      <c r="F23" s="669"/>
      <c r="G23" s="669"/>
      <c r="H23" s="670"/>
      <c r="I23" s="442"/>
      <c r="J23" s="442"/>
      <c r="K23" s="442"/>
      <c r="L23" s="442"/>
      <c r="M23" s="442"/>
      <c r="N23" s="442"/>
      <c r="O23" s="442"/>
      <c r="P23" s="442"/>
      <c r="Q23" s="442"/>
      <c r="R23" s="442"/>
    </row>
    <row r="24" spans="2:21" s="16" customFormat="1" ht="27.2" customHeight="1" x14ac:dyDescent="0.2">
      <c r="B24" s="657" t="s">
        <v>501</v>
      </c>
      <c r="C24" s="658"/>
      <c r="D24" s="728" t="str">
        <f>CONCATENATE("If yes, how much was spent in total (in ",'0a. Country information'!R10,")?")</f>
        <v>If yes, how much was spent in total (in )?</v>
      </c>
      <c r="E24" s="728"/>
      <c r="F24" s="728"/>
      <c r="G24" s="728"/>
      <c r="H24" s="729"/>
      <c r="I24" s="155"/>
      <c r="J24" s="155"/>
      <c r="K24" s="155"/>
      <c r="L24" s="155"/>
      <c r="M24" s="155"/>
      <c r="N24" s="155"/>
      <c r="O24" s="155"/>
      <c r="P24" s="155"/>
      <c r="Q24" s="155"/>
      <c r="R24" s="155"/>
    </row>
    <row r="25" spans="2:21" s="16" customFormat="1" ht="27.2" customHeight="1" x14ac:dyDescent="0.2">
      <c r="B25" s="657" t="s">
        <v>4341</v>
      </c>
      <c r="C25" s="658"/>
      <c r="D25" s="728" t="s">
        <v>4342</v>
      </c>
      <c r="E25" s="728"/>
      <c r="F25" s="728"/>
      <c r="G25" s="728"/>
      <c r="H25" s="729"/>
      <c r="I25" s="155"/>
      <c r="J25" s="155"/>
      <c r="K25" s="155"/>
      <c r="L25" s="155"/>
      <c r="M25" s="155"/>
      <c r="N25" s="155"/>
      <c r="O25" s="155"/>
      <c r="P25" s="155"/>
      <c r="Q25" s="155"/>
      <c r="R25" s="155"/>
    </row>
    <row r="26" spans="2:21" s="1" customFormat="1" ht="10.15" customHeight="1" x14ac:dyDescent="0.2">
      <c r="B26" s="5"/>
      <c r="C26" s="5"/>
      <c r="D26" s="5"/>
      <c r="E26" s="5"/>
      <c r="F26" s="5"/>
      <c r="G26" s="5"/>
      <c r="H26" s="5"/>
      <c r="I26" s="6"/>
      <c r="J26" s="6"/>
      <c r="R26" s="12"/>
      <c r="S26" s="12"/>
      <c r="T26" s="12"/>
      <c r="U26" s="12"/>
    </row>
    <row r="27" spans="2:21" s="74" customFormat="1" ht="22.35" customHeight="1" x14ac:dyDescent="0.2">
      <c r="B27" s="518" t="s">
        <v>471</v>
      </c>
      <c r="C27" s="518"/>
      <c r="D27" s="518"/>
      <c r="E27" s="518"/>
      <c r="F27" s="518"/>
      <c r="G27" s="518"/>
      <c r="H27" s="518"/>
      <c r="I27" s="191" t="s">
        <v>69</v>
      </c>
      <c r="J27" s="191" t="s">
        <v>70</v>
      </c>
      <c r="K27" s="191" t="s">
        <v>71</v>
      </c>
      <c r="L27" s="191" t="s">
        <v>72</v>
      </c>
      <c r="M27" s="191" t="s">
        <v>73</v>
      </c>
      <c r="N27" s="191" t="s">
        <v>74</v>
      </c>
      <c r="O27" s="191" t="s">
        <v>75</v>
      </c>
      <c r="P27" s="191" t="s">
        <v>76</v>
      </c>
      <c r="Q27" s="191" t="s">
        <v>77</v>
      </c>
      <c r="R27" s="191" t="s">
        <v>81</v>
      </c>
    </row>
    <row r="28" spans="2:21" s="16" customFormat="1" ht="15" customHeight="1" x14ac:dyDescent="0.2">
      <c r="B28" s="53" t="s">
        <v>474</v>
      </c>
      <c r="C28" s="527" t="str">
        <f>IFERROR(IF('4. Campaign staff'!C10='0e. Support language'!$A$38,'0e. Support language'!$A$38,CONCATENATE('4. Campaign staff'!C10," - ",VLOOKUP('4. Campaign staff'!G10,'0e. Support language'!$A$11:$B$14,2,FALSE), " - grade ",'4. Campaign staff'!E10)),'4. Campaign staff'!C10)</f>
        <v>Select cadre</v>
      </c>
      <c r="D28" s="527"/>
      <c r="E28" s="527"/>
      <c r="F28" s="527"/>
      <c r="G28" s="527"/>
      <c r="H28" s="528"/>
      <c r="I28" s="178"/>
      <c r="J28" s="178"/>
      <c r="K28" s="178"/>
      <c r="L28" s="178"/>
      <c r="M28" s="178"/>
      <c r="N28" s="178"/>
      <c r="O28" s="178"/>
      <c r="P28" s="178"/>
      <c r="Q28" s="178"/>
      <c r="R28" s="178"/>
    </row>
    <row r="29" spans="2:21" s="16" customFormat="1" ht="15" customHeight="1" x14ac:dyDescent="0.2">
      <c r="B29" s="177" t="s">
        <v>475</v>
      </c>
      <c r="C29" s="527" t="str">
        <f>IFERROR(IF('4. Campaign staff'!C11='0e. Support language'!$A$38,'0e. Support language'!$A$38,CONCATENATE('4. Campaign staff'!C11," - ",VLOOKUP('4. Campaign staff'!G11,'0e. Support language'!$A$11:$B$14,2,FALSE), " - grade ",'4. Campaign staff'!E11)),'4. Campaign staff'!C11)</f>
        <v>Select cadre</v>
      </c>
      <c r="D29" s="527"/>
      <c r="E29" s="527"/>
      <c r="F29" s="527"/>
      <c r="G29" s="527"/>
      <c r="H29" s="528"/>
      <c r="I29" s="178"/>
      <c r="J29" s="178"/>
      <c r="K29" s="178"/>
      <c r="L29" s="178"/>
      <c r="M29" s="178"/>
      <c r="N29" s="178"/>
      <c r="O29" s="178"/>
      <c r="P29" s="178"/>
      <c r="Q29" s="178"/>
      <c r="R29" s="178"/>
    </row>
    <row r="30" spans="2:21" s="16" customFormat="1" ht="15" customHeight="1" x14ac:dyDescent="0.2">
      <c r="B30" s="177" t="s">
        <v>476</v>
      </c>
      <c r="C30" s="527" t="str">
        <f>IFERROR(IF('4. Campaign staff'!C12='0e. Support language'!$A$38,'0e. Support language'!$A$38,CONCATENATE('4. Campaign staff'!C12," - ",VLOOKUP('4. Campaign staff'!G12,'0e. Support language'!$A$11:$B$14,2,FALSE), " - grade ",'4. Campaign staff'!E12)),'4. Campaign staff'!C12)</f>
        <v>Select cadre</v>
      </c>
      <c r="D30" s="527"/>
      <c r="E30" s="527"/>
      <c r="F30" s="527"/>
      <c r="G30" s="527"/>
      <c r="H30" s="528"/>
      <c r="I30" s="178"/>
      <c r="J30" s="178"/>
      <c r="K30" s="178"/>
      <c r="L30" s="178"/>
      <c r="M30" s="178"/>
      <c r="N30" s="178"/>
      <c r="O30" s="178"/>
      <c r="P30" s="178"/>
      <c r="Q30" s="178"/>
      <c r="R30" s="178"/>
    </row>
    <row r="31" spans="2:21" s="16" customFormat="1" ht="15" customHeight="1" x14ac:dyDescent="0.2">
      <c r="B31" s="177" t="s">
        <v>477</v>
      </c>
      <c r="C31" s="527" t="str">
        <f>IFERROR(IF('4. Campaign staff'!C13='0e. Support language'!$A$38,'0e. Support language'!$A$38,CONCATENATE('4. Campaign staff'!C13," - ",VLOOKUP('4. Campaign staff'!G13,'0e. Support language'!$A$11:$B$14,2,FALSE), " - grade ",'4. Campaign staff'!E13)),'4. Campaign staff'!C13)</f>
        <v>Select cadre</v>
      </c>
      <c r="D31" s="527"/>
      <c r="E31" s="527"/>
      <c r="F31" s="527"/>
      <c r="G31" s="527"/>
      <c r="H31" s="528"/>
      <c r="I31" s="178"/>
      <c r="J31" s="178"/>
      <c r="K31" s="178"/>
      <c r="L31" s="178"/>
      <c r="M31" s="178"/>
      <c r="N31" s="178"/>
      <c r="O31" s="178"/>
      <c r="P31" s="178"/>
      <c r="Q31" s="178"/>
      <c r="R31" s="178"/>
    </row>
    <row r="32" spans="2:21" s="16" customFormat="1" ht="15" customHeight="1" x14ac:dyDescent="0.2">
      <c r="B32" s="177" t="s">
        <v>478</v>
      </c>
      <c r="C32" s="527" t="str">
        <f>IFERROR(IF('4. Campaign staff'!C14='0e. Support language'!$A$38,'0e. Support language'!$A$38,CONCATENATE('4. Campaign staff'!C14," - ",VLOOKUP('4. Campaign staff'!G14,'0e. Support language'!$A$11:$B$14,2,FALSE), " - grade ",'4. Campaign staff'!E14)),'4. Campaign staff'!C14)</f>
        <v>Select cadre</v>
      </c>
      <c r="D32" s="527"/>
      <c r="E32" s="527"/>
      <c r="F32" s="527"/>
      <c r="G32" s="527"/>
      <c r="H32" s="528"/>
      <c r="I32" s="178"/>
      <c r="J32" s="178"/>
      <c r="K32" s="178"/>
      <c r="L32" s="178"/>
      <c r="M32" s="178"/>
      <c r="N32" s="178"/>
      <c r="O32" s="178"/>
      <c r="P32" s="178"/>
      <c r="Q32" s="178"/>
      <c r="R32" s="178"/>
    </row>
    <row r="33" spans="2:18" s="16" customFormat="1" ht="15" customHeight="1" x14ac:dyDescent="0.2">
      <c r="B33" s="177" t="s">
        <v>479</v>
      </c>
      <c r="C33" s="527" t="str">
        <f>IFERROR(IF('4. Campaign staff'!C15='0e. Support language'!$A$38,'0e. Support language'!$A$38,CONCATENATE('4. Campaign staff'!C15," - ",VLOOKUP('4. Campaign staff'!G15,'0e. Support language'!$A$11:$B$14,2,FALSE), " - grade ",'4. Campaign staff'!E15)),'4. Campaign staff'!C15)</f>
        <v>Select cadre</v>
      </c>
      <c r="D33" s="527"/>
      <c r="E33" s="527"/>
      <c r="F33" s="527"/>
      <c r="G33" s="527"/>
      <c r="H33" s="528"/>
      <c r="I33" s="178"/>
      <c r="J33" s="178"/>
      <c r="K33" s="178"/>
      <c r="L33" s="178"/>
      <c r="M33" s="178"/>
      <c r="N33" s="178"/>
      <c r="O33" s="178"/>
      <c r="P33" s="178"/>
      <c r="Q33" s="178"/>
      <c r="R33" s="178"/>
    </row>
    <row r="34" spans="2:18" s="16" customFormat="1" ht="15" customHeight="1" x14ac:dyDescent="0.2">
      <c r="B34" s="177" t="s">
        <v>480</v>
      </c>
      <c r="C34" s="527" t="str">
        <f>IFERROR(IF('4. Campaign staff'!C16='0e. Support language'!$A$38,'0e. Support language'!$A$38,CONCATENATE('4. Campaign staff'!C16," - ",VLOOKUP('4. Campaign staff'!G16,'0e. Support language'!$A$11:$B$14,2,FALSE), " - grade ",'4. Campaign staff'!E16)),'4. Campaign staff'!C16)</f>
        <v>Select cadre</v>
      </c>
      <c r="D34" s="527"/>
      <c r="E34" s="527"/>
      <c r="F34" s="527"/>
      <c r="G34" s="527"/>
      <c r="H34" s="528"/>
      <c r="I34" s="178"/>
      <c r="J34" s="178"/>
      <c r="K34" s="178"/>
      <c r="L34" s="178"/>
      <c r="M34" s="178"/>
      <c r="N34" s="178"/>
      <c r="O34" s="178"/>
      <c r="P34" s="178"/>
      <c r="Q34" s="178"/>
      <c r="R34" s="178"/>
    </row>
    <row r="35" spans="2:18" s="16" customFormat="1" ht="15" customHeight="1" x14ac:dyDescent="0.2">
      <c r="B35" s="177" t="s">
        <v>481</v>
      </c>
      <c r="C35" s="527" t="str">
        <f>IFERROR(IF('4. Campaign staff'!C17='0e. Support language'!$A$38,'0e. Support language'!$A$38,CONCATENATE('4. Campaign staff'!C17," - ",VLOOKUP('4. Campaign staff'!G17,'0e. Support language'!$A$11:$B$14,2,FALSE), " - grade ",'4. Campaign staff'!E17)),'4. Campaign staff'!C17)</f>
        <v>Select cadre</v>
      </c>
      <c r="D35" s="527"/>
      <c r="E35" s="527"/>
      <c r="F35" s="527"/>
      <c r="G35" s="527"/>
      <c r="H35" s="528"/>
      <c r="I35" s="178"/>
      <c r="J35" s="178"/>
      <c r="K35" s="178"/>
      <c r="L35" s="178"/>
      <c r="M35" s="178"/>
      <c r="N35" s="178"/>
      <c r="O35" s="178"/>
      <c r="P35" s="178"/>
      <c r="Q35" s="178"/>
      <c r="R35" s="178"/>
    </row>
    <row r="36" spans="2:18" s="16" customFormat="1" ht="15" customHeight="1" x14ac:dyDescent="0.2">
      <c r="B36" s="177" t="s">
        <v>482</v>
      </c>
      <c r="C36" s="527" t="str">
        <f>IFERROR(IF('4. Campaign staff'!C18='0e. Support language'!$A$38,'0e. Support language'!$A$38,CONCATENATE('4. Campaign staff'!C18," - ",VLOOKUP('4. Campaign staff'!G18,'0e. Support language'!$A$11:$B$14,2,FALSE), " - grade ",'4. Campaign staff'!E18)),'4. Campaign staff'!C18)</f>
        <v>Select cadre</v>
      </c>
      <c r="D36" s="527"/>
      <c r="E36" s="527"/>
      <c r="F36" s="527"/>
      <c r="G36" s="527"/>
      <c r="H36" s="528"/>
      <c r="I36" s="178"/>
      <c r="J36" s="178"/>
      <c r="K36" s="178"/>
      <c r="L36" s="178"/>
      <c r="M36" s="178"/>
      <c r="N36" s="178"/>
      <c r="O36" s="178"/>
      <c r="P36" s="178"/>
      <c r="Q36" s="178"/>
      <c r="R36" s="178"/>
    </row>
    <row r="37" spans="2:18" s="16" customFormat="1" ht="15" customHeight="1" x14ac:dyDescent="0.2">
      <c r="B37" s="177" t="s">
        <v>483</v>
      </c>
      <c r="C37" s="527" t="str">
        <f>IFERROR(IF('4. Campaign staff'!C19='0e. Support language'!$A$38,'0e. Support language'!$A$38,CONCATENATE('4. Campaign staff'!C19," - ",VLOOKUP('4. Campaign staff'!G19,'0e. Support language'!$A$11:$B$14,2,FALSE), " - grade ",'4. Campaign staff'!E19)),'4. Campaign staff'!C19)</f>
        <v>Select cadre</v>
      </c>
      <c r="D37" s="527"/>
      <c r="E37" s="527"/>
      <c r="F37" s="527"/>
      <c r="G37" s="527"/>
      <c r="H37" s="528"/>
      <c r="I37" s="178"/>
      <c r="J37" s="178"/>
      <c r="K37" s="178"/>
      <c r="L37" s="178"/>
      <c r="M37" s="178"/>
      <c r="N37" s="178"/>
      <c r="O37" s="178"/>
      <c r="P37" s="178"/>
      <c r="Q37" s="178"/>
      <c r="R37" s="178"/>
    </row>
    <row r="38" spans="2:18" s="16" customFormat="1" ht="15" customHeight="1" x14ac:dyDescent="0.2">
      <c r="B38" s="177" t="s">
        <v>484</v>
      </c>
      <c r="C38" s="527" t="str">
        <f>IFERROR(IF('4. Campaign staff'!C20='0e. Support language'!$A$38,'0e. Support language'!$A$38,CONCATENATE('4. Campaign staff'!C20," - ",VLOOKUP('4. Campaign staff'!G20,'0e. Support language'!$A$11:$B$14,2,FALSE), " - grade ",'4. Campaign staff'!E20)),'4. Campaign staff'!C20)</f>
        <v>Select cadre</v>
      </c>
      <c r="D38" s="527"/>
      <c r="E38" s="527"/>
      <c r="F38" s="527"/>
      <c r="G38" s="527"/>
      <c r="H38" s="528"/>
      <c r="I38" s="178"/>
      <c r="J38" s="178"/>
      <c r="K38" s="178"/>
      <c r="L38" s="178"/>
      <c r="M38" s="178"/>
      <c r="N38" s="178"/>
      <c r="O38" s="178"/>
      <c r="P38" s="178"/>
      <c r="Q38" s="178"/>
      <c r="R38" s="178"/>
    </row>
    <row r="39" spans="2:18" s="16" customFormat="1" ht="15" customHeight="1" x14ac:dyDescent="0.2">
      <c r="B39" s="177" t="s">
        <v>485</v>
      </c>
      <c r="C39" s="527" t="str">
        <f>IFERROR(IF('4. Campaign staff'!C21='0e. Support language'!$A$38,'0e. Support language'!$A$38,CONCATENATE('4. Campaign staff'!C21," - ",VLOOKUP('4. Campaign staff'!G21,'0e. Support language'!$A$11:$B$14,2,FALSE), " - grade ",'4. Campaign staff'!E21)),'4. Campaign staff'!C21)</f>
        <v>Select cadre</v>
      </c>
      <c r="D39" s="527"/>
      <c r="E39" s="527"/>
      <c r="F39" s="527"/>
      <c r="G39" s="527"/>
      <c r="H39" s="528"/>
      <c r="I39" s="178"/>
      <c r="J39" s="178"/>
      <c r="K39" s="178"/>
      <c r="L39" s="178"/>
      <c r="M39" s="178"/>
      <c r="N39" s="178"/>
      <c r="O39" s="178"/>
      <c r="P39" s="178"/>
      <c r="Q39" s="178"/>
      <c r="R39" s="178"/>
    </row>
    <row r="40" spans="2:18" s="16" customFormat="1" ht="15" customHeight="1" x14ac:dyDescent="0.2">
      <c r="B40" s="177" t="s">
        <v>486</v>
      </c>
      <c r="C40" s="527" t="str">
        <f>IFERROR(IF('4. Campaign staff'!C22='0e. Support language'!$A$38,'0e. Support language'!$A$38,CONCATENATE('4. Campaign staff'!C22," - ",VLOOKUP('4. Campaign staff'!G22,'0e. Support language'!$A$11:$B$14,2,FALSE), " - grade ",'4. Campaign staff'!E22)),'4. Campaign staff'!C22)</f>
        <v>Select cadre</v>
      </c>
      <c r="D40" s="527"/>
      <c r="E40" s="527"/>
      <c r="F40" s="527"/>
      <c r="G40" s="527"/>
      <c r="H40" s="528"/>
      <c r="I40" s="178"/>
      <c r="J40" s="178"/>
      <c r="K40" s="178"/>
      <c r="L40" s="178"/>
      <c r="M40" s="178"/>
      <c r="N40" s="178"/>
      <c r="O40" s="178"/>
      <c r="P40" s="178"/>
      <c r="Q40" s="178"/>
      <c r="R40" s="178"/>
    </row>
    <row r="41" spans="2:18" s="16" customFormat="1" ht="15" customHeight="1" x14ac:dyDescent="0.2">
      <c r="B41" s="177" t="s">
        <v>487</v>
      </c>
      <c r="C41" s="527" t="str">
        <f>IFERROR(IF('4. Campaign staff'!C23='0e. Support language'!$A$38,'0e. Support language'!$A$38,CONCATENATE('4. Campaign staff'!C23," - ",VLOOKUP('4. Campaign staff'!G23,'0e. Support language'!$A$11:$B$14,2,FALSE), " - grade ",'4. Campaign staff'!E23)),'4. Campaign staff'!C23)</f>
        <v>Select cadre</v>
      </c>
      <c r="D41" s="527"/>
      <c r="E41" s="527"/>
      <c r="F41" s="527"/>
      <c r="G41" s="527"/>
      <c r="H41" s="528"/>
      <c r="I41" s="178"/>
      <c r="J41" s="178"/>
      <c r="K41" s="178"/>
      <c r="L41" s="178"/>
      <c r="M41" s="178"/>
      <c r="N41" s="178"/>
      <c r="O41" s="178"/>
      <c r="P41" s="178"/>
      <c r="Q41" s="178"/>
      <c r="R41" s="178"/>
    </row>
    <row r="42" spans="2:18" s="16" customFormat="1" ht="15" customHeight="1" x14ac:dyDescent="0.2">
      <c r="B42" s="177" t="s">
        <v>488</v>
      </c>
      <c r="C42" s="527" t="str">
        <f>IFERROR(IF('4. Campaign staff'!C24='0e. Support language'!$A$38,'0e. Support language'!$A$38,CONCATENATE('4. Campaign staff'!C24," - ",VLOOKUP('4. Campaign staff'!G24,'0e. Support language'!$A$11:$B$14,2,FALSE), " - grade ",'4. Campaign staff'!E24)),'4. Campaign staff'!C24)</f>
        <v>Select cadre</v>
      </c>
      <c r="D42" s="527"/>
      <c r="E42" s="527"/>
      <c r="F42" s="527"/>
      <c r="G42" s="527"/>
      <c r="H42" s="528"/>
      <c r="I42" s="178"/>
      <c r="J42" s="178"/>
      <c r="K42" s="178"/>
      <c r="L42" s="178"/>
      <c r="M42" s="178"/>
      <c r="N42" s="178"/>
      <c r="O42" s="178"/>
      <c r="P42" s="178"/>
      <c r="Q42" s="178"/>
      <c r="R42" s="178"/>
    </row>
    <row r="43" spans="2:18" s="16" customFormat="1" ht="15" customHeight="1" x14ac:dyDescent="0.2">
      <c r="B43" s="177" t="s">
        <v>489</v>
      </c>
      <c r="C43" s="527" t="str">
        <f>IFERROR(IF('4. Campaign staff'!C25='0e. Support language'!$A$38,'0e. Support language'!$A$38,CONCATENATE('4. Campaign staff'!C25," - ",VLOOKUP('4. Campaign staff'!G25,'0e. Support language'!$A$11:$B$14,2,FALSE), " - grade ",'4. Campaign staff'!E25)),'4. Campaign staff'!C25)</f>
        <v>Select cadre</v>
      </c>
      <c r="D43" s="527"/>
      <c r="E43" s="527"/>
      <c r="F43" s="527"/>
      <c r="G43" s="527"/>
      <c r="H43" s="528"/>
      <c r="I43" s="178"/>
      <c r="J43" s="178"/>
      <c r="K43" s="178"/>
      <c r="L43" s="178"/>
      <c r="M43" s="178"/>
      <c r="N43" s="178"/>
      <c r="O43" s="178"/>
      <c r="P43" s="178"/>
      <c r="Q43" s="178"/>
      <c r="R43" s="178"/>
    </row>
    <row r="44" spans="2:18" s="16" customFormat="1" ht="15" customHeight="1" x14ac:dyDescent="0.2">
      <c r="B44" s="177" t="s">
        <v>490</v>
      </c>
      <c r="C44" s="527" t="str">
        <f>IFERROR(IF('4. Campaign staff'!C26='0e. Support language'!$A$38,'0e. Support language'!$A$38,CONCATENATE('4. Campaign staff'!C26," - ",VLOOKUP('4. Campaign staff'!G26,'0e. Support language'!$A$11:$B$14,2,FALSE), " - grade ",'4. Campaign staff'!E26)),'4. Campaign staff'!C26)</f>
        <v>Select cadre</v>
      </c>
      <c r="D44" s="527"/>
      <c r="E44" s="527"/>
      <c r="F44" s="527"/>
      <c r="G44" s="527"/>
      <c r="H44" s="528"/>
      <c r="I44" s="178"/>
      <c r="J44" s="178"/>
      <c r="K44" s="178"/>
      <c r="L44" s="178"/>
      <c r="M44" s="178"/>
      <c r="N44" s="178"/>
      <c r="O44" s="178"/>
      <c r="P44" s="178"/>
      <c r="Q44" s="178"/>
      <c r="R44" s="178"/>
    </row>
    <row r="45" spans="2:18" s="16" customFormat="1" ht="15" customHeight="1" x14ac:dyDescent="0.2">
      <c r="B45" s="177" t="s">
        <v>491</v>
      </c>
      <c r="C45" s="527" t="str">
        <f>IFERROR(IF('4. Campaign staff'!C27='0e. Support language'!$A$38,'0e. Support language'!$A$38,CONCATENATE('4. Campaign staff'!C27," - ",VLOOKUP('4. Campaign staff'!G27,'0e. Support language'!$A$11:$B$14,2,FALSE), " - grade ",'4. Campaign staff'!E27)),'4. Campaign staff'!C27)</f>
        <v>Select cadre</v>
      </c>
      <c r="D45" s="527"/>
      <c r="E45" s="527"/>
      <c r="F45" s="527"/>
      <c r="G45" s="527"/>
      <c r="H45" s="528"/>
      <c r="I45" s="178"/>
      <c r="J45" s="178"/>
      <c r="K45" s="178"/>
      <c r="L45" s="178"/>
      <c r="M45" s="178"/>
      <c r="N45" s="178"/>
      <c r="O45" s="178"/>
      <c r="P45" s="178"/>
      <c r="Q45" s="178"/>
      <c r="R45" s="178"/>
    </row>
    <row r="46" spans="2:18" s="16" customFormat="1" ht="15" customHeight="1" x14ac:dyDescent="0.2">
      <c r="B46" s="177" t="s">
        <v>492</v>
      </c>
      <c r="C46" s="527" t="str">
        <f>IFERROR(IF('4. Campaign staff'!C28='0e. Support language'!$A$38,'0e. Support language'!$A$38,CONCATENATE('4. Campaign staff'!C28," - ",VLOOKUP('4. Campaign staff'!G28,'0e. Support language'!$A$11:$B$14,2,FALSE), " - grade ",'4. Campaign staff'!E28)),'4. Campaign staff'!C28)</f>
        <v>Select cadre</v>
      </c>
      <c r="D46" s="527"/>
      <c r="E46" s="527"/>
      <c r="F46" s="527"/>
      <c r="G46" s="527"/>
      <c r="H46" s="528"/>
      <c r="I46" s="178"/>
      <c r="J46" s="178"/>
      <c r="K46" s="178"/>
      <c r="L46" s="178"/>
      <c r="M46" s="178"/>
      <c r="N46" s="178"/>
      <c r="O46" s="178"/>
      <c r="P46" s="178"/>
      <c r="Q46" s="178"/>
      <c r="R46" s="178"/>
    </row>
    <row r="47" spans="2:18" s="16" customFormat="1" ht="15" customHeight="1" x14ac:dyDescent="0.2">
      <c r="B47" s="177" t="s">
        <v>493</v>
      </c>
      <c r="C47" s="527" t="str">
        <f>IFERROR(IF('4. Campaign staff'!C29='0e. Support language'!$A$38,'0e. Support language'!$A$38,CONCATENATE('4. Campaign staff'!C29," - ",VLOOKUP('4. Campaign staff'!G29,'0e. Support language'!$A$11:$B$14,2,FALSE), " - grade ",'4. Campaign staff'!E29)),'4. Campaign staff'!C29)</f>
        <v>Select cadre</v>
      </c>
      <c r="D47" s="527"/>
      <c r="E47" s="527"/>
      <c r="F47" s="527"/>
      <c r="G47" s="527"/>
      <c r="H47" s="528"/>
      <c r="I47" s="178"/>
      <c r="J47" s="178"/>
      <c r="K47" s="178"/>
      <c r="L47" s="178"/>
      <c r="M47" s="178"/>
      <c r="N47" s="178"/>
      <c r="O47" s="178"/>
      <c r="P47" s="178"/>
      <c r="Q47" s="178"/>
      <c r="R47" s="178"/>
    </row>
    <row r="48" spans="2:18" s="16" customFormat="1" ht="15" customHeight="1" x14ac:dyDescent="0.2">
      <c r="B48" s="177" t="s">
        <v>494</v>
      </c>
      <c r="C48" s="527" t="str">
        <f>IFERROR(IF('4. Campaign staff'!C30='0e. Support language'!$A$38,'0e. Support language'!$A$38,CONCATENATE('4. Campaign staff'!C30," - ",VLOOKUP('4. Campaign staff'!G30,'0e. Support language'!$A$11:$B$14,2,FALSE), " - grade ",'4. Campaign staff'!E30)),'4. Campaign staff'!C30)</f>
        <v>Select cadre</v>
      </c>
      <c r="D48" s="527"/>
      <c r="E48" s="527"/>
      <c r="F48" s="527"/>
      <c r="G48" s="527"/>
      <c r="H48" s="528"/>
      <c r="I48" s="178"/>
      <c r="J48" s="178"/>
      <c r="K48" s="178"/>
      <c r="L48" s="178"/>
      <c r="M48" s="178"/>
      <c r="N48" s="178"/>
      <c r="O48" s="178"/>
      <c r="P48" s="178"/>
      <c r="Q48" s="178"/>
      <c r="R48" s="178"/>
    </row>
    <row r="49" spans="2:22" s="16" customFormat="1" ht="15" customHeight="1" x14ac:dyDescent="0.2">
      <c r="B49" s="177" t="s">
        <v>495</v>
      </c>
      <c r="C49" s="527" t="str">
        <f>IFERROR(IF('4. Campaign staff'!C31='0e. Support language'!$A$38,'0e. Support language'!$A$38,CONCATENATE('4. Campaign staff'!C31," - ",VLOOKUP('4. Campaign staff'!G31,'0e. Support language'!$A$11:$B$14,2,FALSE), " - grade ",'4. Campaign staff'!E31)),'4. Campaign staff'!C31)</f>
        <v>Select cadre</v>
      </c>
      <c r="D49" s="527"/>
      <c r="E49" s="527"/>
      <c r="F49" s="527"/>
      <c r="G49" s="527"/>
      <c r="H49" s="528"/>
      <c r="I49" s="178"/>
      <c r="J49" s="178"/>
      <c r="K49" s="178"/>
      <c r="L49" s="178"/>
      <c r="M49" s="178"/>
      <c r="N49" s="178"/>
      <c r="O49" s="178"/>
      <c r="P49" s="178"/>
      <c r="Q49" s="178"/>
      <c r="R49" s="178"/>
    </row>
    <row r="50" spans="2:22" s="16" customFormat="1" ht="15" customHeight="1" x14ac:dyDescent="0.2">
      <c r="B50" s="177" t="s">
        <v>496</v>
      </c>
      <c r="C50" s="527" t="str">
        <f>IFERROR(IF('4. Campaign staff'!C32='0e. Support language'!$A$38,'0e. Support language'!$A$38,CONCATENATE('4. Campaign staff'!C32," - ",VLOOKUP('4. Campaign staff'!G32,'0e. Support language'!$A$11:$B$14,2,FALSE), " - grade ",'4. Campaign staff'!E32)),'4. Campaign staff'!C32)</f>
        <v>Select cadre</v>
      </c>
      <c r="D50" s="527"/>
      <c r="E50" s="527"/>
      <c r="F50" s="527"/>
      <c r="G50" s="527"/>
      <c r="H50" s="528"/>
      <c r="I50" s="178"/>
      <c r="J50" s="178"/>
      <c r="K50" s="178"/>
      <c r="L50" s="178"/>
      <c r="M50" s="178"/>
      <c r="N50" s="178"/>
      <c r="O50" s="178"/>
      <c r="P50" s="178"/>
      <c r="Q50" s="178"/>
      <c r="R50" s="178"/>
    </row>
    <row r="51" spans="2:22" s="16" customFormat="1" ht="15" customHeight="1" x14ac:dyDescent="0.2">
      <c r="B51" s="177" t="s">
        <v>497</v>
      </c>
      <c r="C51" s="527" t="str">
        <f>IFERROR(IF('4. Campaign staff'!C33='0e. Support language'!$A$38,'0e. Support language'!$A$38,CONCATENATE('4. Campaign staff'!C33," - ",VLOOKUP('4. Campaign staff'!G33,'0e. Support language'!$A$11:$B$14,2,FALSE), " - grade ",'4. Campaign staff'!E33)),'4. Campaign staff'!C33)</f>
        <v>Select cadre</v>
      </c>
      <c r="D51" s="527"/>
      <c r="E51" s="527"/>
      <c r="F51" s="527"/>
      <c r="G51" s="527"/>
      <c r="H51" s="528"/>
      <c r="I51" s="178"/>
      <c r="J51" s="178"/>
      <c r="K51" s="178"/>
      <c r="L51" s="178"/>
      <c r="M51" s="178"/>
      <c r="N51" s="178"/>
      <c r="O51" s="178"/>
      <c r="P51" s="178"/>
      <c r="Q51" s="178"/>
      <c r="R51" s="178"/>
    </row>
    <row r="52" spans="2:22" s="16" customFormat="1" ht="15" customHeight="1" x14ac:dyDescent="0.2">
      <c r="B52" s="177" t="s">
        <v>498</v>
      </c>
      <c r="C52" s="527" t="str">
        <f>IFERROR(IF('4. Campaign staff'!C34='0e. Support language'!$A$38,'0e. Support language'!$A$38,CONCATENATE('4. Campaign staff'!C34," - ",VLOOKUP('4. Campaign staff'!G34,'0e. Support language'!$A$11:$B$14,2,FALSE), " - grade ",'4. Campaign staff'!E34)),'4. Campaign staff'!C34)</f>
        <v>Select cadre</v>
      </c>
      <c r="D52" s="527"/>
      <c r="E52" s="527"/>
      <c r="F52" s="527"/>
      <c r="G52" s="527"/>
      <c r="H52" s="528"/>
      <c r="I52" s="178"/>
      <c r="J52" s="178"/>
      <c r="K52" s="178"/>
      <c r="L52" s="178"/>
      <c r="M52" s="178"/>
      <c r="N52" s="178"/>
      <c r="O52" s="178"/>
      <c r="P52" s="178"/>
      <c r="Q52" s="178"/>
      <c r="R52" s="178"/>
    </row>
    <row r="53" spans="2:22" s="1" customFormat="1" ht="10.15" customHeight="1" x14ac:dyDescent="0.2">
      <c r="B53" s="192"/>
      <c r="C53" s="16"/>
      <c r="D53" s="16"/>
      <c r="E53" s="16"/>
      <c r="F53" s="16"/>
      <c r="G53" s="16"/>
      <c r="I53" s="21"/>
      <c r="J53" s="21"/>
      <c r="K53" s="21"/>
      <c r="L53" s="21"/>
      <c r="M53" s="21"/>
      <c r="N53" s="21"/>
      <c r="O53" s="21"/>
      <c r="P53" s="21"/>
      <c r="Q53" s="21"/>
      <c r="R53" s="21"/>
    </row>
    <row r="54" spans="2:22" s="76" customFormat="1" ht="22.35" customHeight="1" x14ac:dyDescent="0.2">
      <c r="B54" s="41" t="s">
        <v>502</v>
      </c>
      <c r="C54" s="41"/>
      <c r="D54" s="41"/>
      <c r="E54" s="41"/>
      <c r="F54" s="41"/>
      <c r="G54" s="41"/>
      <c r="H54" s="41"/>
      <c r="I54" s="731" t="s">
        <v>300</v>
      </c>
      <c r="J54" s="731"/>
      <c r="K54" s="731" t="s">
        <v>303</v>
      </c>
      <c r="L54" s="731"/>
      <c r="M54" s="731" t="s">
        <v>301</v>
      </c>
      <c r="N54" s="731"/>
      <c r="O54" s="731" t="s">
        <v>302</v>
      </c>
      <c r="P54" s="731"/>
      <c r="Q54" s="731" t="s">
        <v>338</v>
      </c>
      <c r="R54" s="731"/>
    </row>
    <row r="55" spans="2:22" s="16" customFormat="1" ht="39.6" customHeight="1" x14ac:dyDescent="0.2">
      <c r="B55" s="741">
        <v>5.09</v>
      </c>
      <c r="C55" s="678" t="s">
        <v>340</v>
      </c>
      <c r="D55" s="678"/>
      <c r="E55" s="679"/>
      <c r="F55" s="114" t="s">
        <v>10</v>
      </c>
      <c r="G55" s="723" t="str">
        <f>CONCATENATE("Amount (in ",'0a. Country information'!R10,")")</f>
        <v>Amount (in )</v>
      </c>
      <c r="H55" s="724"/>
      <c r="I55" s="739"/>
      <c r="J55" s="739"/>
      <c r="K55" s="739"/>
      <c r="L55" s="739"/>
      <c r="M55" s="739"/>
      <c r="N55" s="739"/>
      <c r="O55" s="739"/>
      <c r="P55" s="739"/>
      <c r="Q55" s="739"/>
      <c r="R55" s="739"/>
    </row>
    <row r="56" spans="2:22" s="16" customFormat="1" ht="39.6" customHeight="1" x14ac:dyDescent="0.2">
      <c r="B56" s="742"/>
      <c r="C56" s="680"/>
      <c r="D56" s="680"/>
      <c r="E56" s="681"/>
      <c r="F56" s="100" t="s">
        <v>11</v>
      </c>
      <c r="G56" s="723" t="s">
        <v>308</v>
      </c>
      <c r="H56" s="724"/>
      <c r="I56" s="727"/>
      <c r="J56" s="727"/>
      <c r="K56" s="730"/>
      <c r="L56" s="730"/>
      <c r="M56" s="730"/>
      <c r="N56" s="730"/>
      <c r="O56" s="727"/>
      <c r="P56" s="727"/>
      <c r="Q56" s="727"/>
      <c r="R56" s="727"/>
    </row>
    <row r="57" spans="2:22" s="16" customFormat="1" ht="39.6" customHeight="1" x14ac:dyDescent="0.2">
      <c r="B57" s="743">
        <v>5.0999999999999996</v>
      </c>
      <c r="C57" s="725" t="s">
        <v>341</v>
      </c>
      <c r="D57" s="725"/>
      <c r="E57" s="726"/>
      <c r="F57" s="114" t="s">
        <v>10</v>
      </c>
      <c r="G57" s="723" t="s">
        <v>307</v>
      </c>
      <c r="H57" s="724"/>
      <c r="I57" s="740"/>
      <c r="J57" s="740"/>
      <c r="K57" s="740"/>
      <c r="L57" s="740"/>
      <c r="M57" s="740"/>
      <c r="N57" s="740"/>
      <c r="O57" s="740"/>
      <c r="P57" s="740"/>
      <c r="Q57" s="740"/>
      <c r="R57" s="740"/>
    </row>
    <row r="58" spans="2:22" s="16" customFormat="1" ht="39.6" customHeight="1" x14ac:dyDescent="0.2">
      <c r="B58" s="742"/>
      <c r="C58" s="680"/>
      <c r="D58" s="680"/>
      <c r="E58" s="681"/>
      <c r="F58" s="100" t="s">
        <v>11</v>
      </c>
      <c r="G58" s="723" t="s">
        <v>309</v>
      </c>
      <c r="H58" s="724"/>
      <c r="I58" s="727"/>
      <c r="J58" s="727"/>
      <c r="K58" s="727"/>
      <c r="L58" s="727"/>
      <c r="M58" s="727"/>
      <c r="N58" s="727"/>
      <c r="O58" s="727"/>
      <c r="P58" s="727"/>
      <c r="Q58" s="727"/>
      <c r="R58" s="727"/>
    </row>
    <row r="59" spans="2:22" s="1" customFormat="1" ht="10.15" customHeight="1" x14ac:dyDescent="0.2">
      <c r="C59" s="16"/>
      <c r="D59" s="16"/>
      <c r="E59" s="16"/>
      <c r="F59" s="16"/>
      <c r="G59" s="16"/>
      <c r="H59" s="16"/>
      <c r="I59" s="9"/>
      <c r="J59" s="9"/>
      <c r="K59" s="9"/>
      <c r="L59" s="9"/>
      <c r="M59" s="9"/>
      <c r="N59" s="9"/>
      <c r="O59" s="9"/>
      <c r="P59" s="9"/>
      <c r="Q59" s="9"/>
      <c r="R59" s="9"/>
    </row>
    <row r="60" spans="2:22" s="77" customFormat="1" ht="22.35" customHeight="1" x14ac:dyDescent="0.2">
      <c r="B60" s="518" t="s">
        <v>133</v>
      </c>
      <c r="C60" s="518"/>
      <c r="D60" s="518"/>
      <c r="E60" s="518"/>
      <c r="F60" s="518"/>
      <c r="G60" s="518"/>
      <c r="H60" s="518"/>
      <c r="I60" s="518"/>
      <c r="J60" s="518"/>
      <c r="K60" s="518"/>
      <c r="L60" s="518"/>
      <c r="M60" s="518"/>
      <c r="N60" s="518"/>
      <c r="O60" s="518"/>
      <c r="P60" s="518"/>
      <c r="Q60" s="518"/>
      <c r="R60" s="518"/>
      <c r="S60" s="74"/>
      <c r="T60" s="74"/>
      <c r="U60" s="74"/>
      <c r="V60" s="74"/>
    </row>
    <row r="61" spans="2:22" s="12" customFormat="1" ht="25.15" customHeight="1" x14ac:dyDescent="0.2">
      <c r="B61" s="643"/>
      <c r="C61" s="644"/>
      <c r="D61" s="644"/>
      <c r="E61" s="644"/>
      <c r="F61" s="644"/>
      <c r="G61" s="644"/>
      <c r="H61" s="644"/>
      <c r="I61" s="644"/>
      <c r="J61" s="644"/>
      <c r="K61" s="644"/>
      <c r="L61" s="644"/>
      <c r="M61" s="644"/>
      <c r="N61" s="644"/>
      <c r="O61" s="644"/>
      <c r="P61" s="644"/>
      <c r="Q61" s="644"/>
      <c r="R61" s="697"/>
      <c r="S61" s="1"/>
      <c r="T61" s="1"/>
      <c r="U61" s="1"/>
      <c r="V61" s="1"/>
    </row>
    <row r="62" spans="2:22" s="12" customFormat="1" ht="50.1" customHeight="1" x14ac:dyDescent="0.2">
      <c r="B62" s="645"/>
      <c r="C62" s="646"/>
      <c r="D62" s="646"/>
      <c r="E62" s="646"/>
      <c r="F62" s="646"/>
      <c r="G62" s="646"/>
      <c r="H62" s="646"/>
      <c r="I62" s="646"/>
      <c r="J62" s="646"/>
      <c r="K62" s="646"/>
      <c r="L62" s="646"/>
      <c r="M62" s="646"/>
      <c r="N62" s="646"/>
      <c r="O62" s="646"/>
      <c r="P62" s="646"/>
      <c r="Q62" s="646"/>
      <c r="R62" s="698"/>
      <c r="S62" s="1"/>
      <c r="T62" s="1"/>
      <c r="U62" s="1"/>
      <c r="V62" s="1"/>
    </row>
    <row r="63" spans="2:22" ht="9.1999999999999993" hidden="1" customHeight="1" x14ac:dyDescent="0.2"/>
    <row r="64" spans="2:22" ht="21.75" hidden="1" customHeight="1" x14ac:dyDescent="0.2"/>
    <row r="65" ht="21.75" hidden="1" customHeight="1" x14ac:dyDescent="0.2"/>
    <row r="66" ht="21.75" hidden="1" customHeight="1" x14ac:dyDescent="0.2"/>
    <row r="67" ht="21.75" hidden="1" customHeight="1" x14ac:dyDescent="0.2"/>
    <row r="68" ht="21.75" hidden="1" customHeight="1" x14ac:dyDescent="0.2"/>
    <row r="69" ht="12.75" hidden="1" x14ac:dyDescent="0.2"/>
    <row r="70" ht="12.75" hidden="1" x14ac:dyDescent="0.2"/>
    <row r="71" ht="12.75" hidden="1" x14ac:dyDescent="0.2"/>
    <row r="72" ht="12.75" hidden="1" x14ac:dyDescent="0.2"/>
    <row r="73" ht="12.75" hidden="1" x14ac:dyDescent="0.2"/>
    <row r="74" ht="12.75" hidden="1" x14ac:dyDescent="0.2"/>
    <row r="75" ht="12.75" hidden="1" x14ac:dyDescent="0.2"/>
    <row r="76" ht="12.75" hidden="1" x14ac:dyDescent="0.2"/>
    <row r="77" ht="12.75" hidden="1" x14ac:dyDescent="0.2"/>
    <row r="78" ht="12.75" hidden="1" x14ac:dyDescent="0.2"/>
    <row r="79" ht="12.75" hidden="1" x14ac:dyDescent="0.2"/>
    <row r="80" ht="12.75" hidden="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row r="164" ht="12.75" hidden="1" customHeight="1" x14ac:dyDescent="0.2"/>
    <row r="165" ht="12.75" hidden="1" customHeight="1" x14ac:dyDescent="0.2"/>
    <row r="166" ht="12.75" hidden="1" customHeight="1" x14ac:dyDescent="0.2"/>
    <row r="167" ht="12.75" hidden="1" customHeight="1" x14ac:dyDescent="0.2"/>
    <row r="168" ht="12.75" hidden="1" customHeight="1" x14ac:dyDescent="0.2"/>
    <row r="169" ht="12.75" hidden="1" customHeight="1" x14ac:dyDescent="0.2"/>
    <row r="170" ht="12.75" hidden="1" customHeight="1" x14ac:dyDescent="0.2"/>
    <row r="171" ht="12.75" hidden="1" customHeight="1" x14ac:dyDescent="0.2"/>
    <row r="172" ht="12.75" hidden="1" customHeight="1" x14ac:dyDescent="0.2"/>
    <row r="173" ht="12.75" hidden="1" customHeight="1" x14ac:dyDescent="0.2"/>
    <row r="174" ht="12.75" hidden="1" customHeight="1" x14ac:dyDescent="0.2"/>
    <row r="175" ht="12.75" hidden="1" customHeight="1" x14ac:dyDescent="0.2"/>
    <row r="176" ht="12.75" hidden="1" customHeight="1" x14ac:dyDescent="0.2"/>
    <row r="177" ht="12.75" hidden="1" customHeight="1" x14ac:dyDescent="0.2"/>
    <row r="178" ht="12.75" hidden="1" customHeight="1" x14ac:dyDescent="0.2"/>
    <row r="179" ht="12.75" hidden="1" customHeight="1" x14ac:dyDescent="0.2"/>
    <row r="180" ht="12.75" hidden="1" customHeight="1" x14ac:dyDescent="0.2"/>
    <row r="181" ht="12.75" hidden="1" customHeight="1" x14ac:dyDescent="0.2"/>
    <row r="182" ht="12.75" hidden="1" customHeight="1" x14ac:dyDescent="0.2"/>
    <row r="183" ht="12.75" hidden="1" customHeight="1" x14ac:dyDescent="0.2"/>
  </sheetData>
  <mergeCells count="93">
    <mergeCell ref="C15:H15"/>
    <mergeCell ref="C18:H18"/>
    <mergeCell ref="C51:H51"/>
    <mergeCell ref="C52:H52"/>
    <mergeCell ref="C16:H16"/>
    <mergeCell ref="B17:C17"/>
    <mergeCell ref="D17:H17"/>
    <mergeCell ref="C46:H46"/>
    <mergeCell ref="C47:H47"/>
    <mergeCell ref="C48:H48"/>
    <mergeCell ref="C49:H49"/>
    <mergeCell ref="C50:H50"/>
    <mergeCell ref="B25:C25"/>
    <mergeCell ref="D25:H25"/>
    <mergeCell ref="C38:H38"/>
    <mergeCell ref="C39:H39"/>
    <mergeCell ref="B55:B56"/>
    <mergeCell ref="B57:B58"/>
    <mergeCell ref="C23:H23"/>
    <mergeCell ref="B24:C24"/>
    <mergeCell ref="D24:H24"/>
    <mergeCell ref="B27:H27"/>
    <mergeCell ref="C28:H28"/>
    <mergeCell ref="C29:H29"/>
    <mergeCell ref="C30:H30"/>
    <mergeCell ref="C31:H31"/>
    <mergeCell ref="C32:H32"/>
    <mergeCell ref="C33:H33"/>
    <mergeCell ref="C34:H34"/>
    <mergeCell ref="C35:H35"/>
    <mergeCell ref="C36:H36"/>
    <mergeCell ref="C37:H37"/>
    <mergeCell ref="Q57:R57"/>
    <mergeCell ref="I58:J58"/>
    <mergeCell ref="K58:L58"/>
    <mergeCell ref="M58:N58"/>
    <mergeCell ref="O58:P58"/>
    <mergeCell ref="Q58:R58"/>
    <mergeCell ref="I57:J57"/>
    <mergeCell ref="K57:L57"/>
    <mergeCell ref="M57:N57"/>
    <mergeCell ref="O57:P57"/>
    <mergeCell ref="Q54:R54"/>
    <mergeCell ref="I54:J54"/>
    <mergeCell ref="I55:J55"/>
    <mergeCell ref="K55:L55"/>
    <mergeCell ref="M55:N55"/>
    <mergeCell ref="O55:P55"/>
    <mergeCell ref="Q55:R55"/>
    <mergeCell ref="A1:S2"/>
    <mergeCell ref="C14:H14"/>
    <mergeCell ref="B13:H13"/>
    <mergeCell ref="H7:J7"/>
    <mergeCell ref="B4:R4"/>
    <mergeCell ref="B5:R5"/>
    <mergeCell ref="B7:D11"/>
    <mergeCell ref="H8:J8"/>
    <mergeCell ref="H9:J9"/>
    <mergeCell ref="H10:J10"/>
    <mergeCell ref="H11:J11"/>
    <mergeCell ref="E7:G7"/>
    <mergeCell ref="E8:G8"/>
    <mergeCell ref="E9:G9"/>
    <mergeCell ref="E10:G10"/>
    <mergeCell ref="E11:G11"/>
    <mergeCell ref="B61:R62"/>
    <mergeCell ref="B60:R60"/>
    <mergeCell ref="I56:J56"/>
    <mergeCell ref="C19:H19"/>
    <mergeCell ref="B20:C20"/>
    <mergeCell ref="D20:H20"/>
    <mergeCell ref="B22:C22"/>
    <mergeCell ref="D22:H22"/>
    <mergeCell ref="C21:H21"/>
    <mergeCell ref="K56:L56"/>
    <mergeCell ref="M56:N56"/>
    <mergeCell ref="O56:P56"/>
    <mergeCell ref="Q56:R56"/>
    <mergeCell ref="K54:L54"/>
    <mergeCell ref="M54:N54"/>
    <mergeCell ref="O54:P54"/>
    <mergeCell ref="G55:H55"/>
    <mergeCell ref="G56:H56"/>
    <mergeCell ref="G57:H57"/>
    <mergeCell ref="C55:E56"/>
    <mergeCell ref="C57:E58"/>
    <mergeCell ref="G58:H58"/>
    <mergeCell ref="C45:H45"/>
    <mergeCell ref="C40:H40"/>
    <mergeCell ref="C41:H41"/>
    <mergeCell ref="C42:H42"/>
    <mergeCell ref="C43:H43"/>
    <mergeCell ref="C44:H44"/>
  </mergeCells>
  <conditionalFormatting sqref="I14:R14 I19:R22">
    <cfRule type="expression" dxfId="252" priority="15">
      <formula>I14&lt;&gt;""</formula>
    </cfRule>
  </conditionalFormatting>
  <conditionalFormatting sqref="I21:R21 I19:R19">
    <cfRule type="expression" dxfId="251" priority="77">
      <formula>I$14&lt;&gt;""</formula>
    </cfRule>
  </conditionalFormatting>
  <conditionalFormatting sqref="I55:I57 K58 M58 O58 Q58">
    <cfRule type="expression" dxfId="250" priority="49">
      <formula>$J55&lt;&gt;""</formula>
    </cfRule>
  </conditionalFormatting>
  <conditionalFormatting sqref="K55:K57">
    <cfRule type="expression" dxfId="249" priority="36">
      <formula>$J55&lt;&gt;""</formula>
    </cfRule>
  </conditionalFormatting>
  <conditionalFormatting sqref="M55:M57">
    <cfRule type="expression" dxfId="248" priority="32">
      <formula>$J55&lt;&gt;""</formula>
    </cfRule>
  </conditionalFormatting>
  <conditionalFormatting sqref="O55:O57">
    <cfRule type="expression" dxfId="247" priority="28">
      <formula>$J55&lt;&gt;""</formula>
    </cfRule>
  </conditionalFormatting>
  <conditionalFormatting sqref="Q55:Q57">
    <cfRule type="expression" dxfId="246" priority="24">
      <formula>$J55&lt;&gt;""</formula>
    </cfRule>
  </conditionalFormatting>
  <conditionalFormatting sqref="I56:R56">
    <cfRule type="expression" dxfId="245" priority="22">
      <formula>I$55&lt;&gt;""</formula>
    </cfRule>
  </conditionalFormatting>
  <conditionalFormatting sqref="I58:R58">
    <cfRule type="expression" dxfId="244" priority="21">
      <formula>I$57&lt;&gt;""</formula>
    </cfRule>
  </conditionalFormatting>
  <conditionalFormatting sqref="I55:R58">
    <cfRule type="expression" dxfId="243" priority="20">
      <formula>I55&lt;&gt;""</formula>
    </cfRule>
  </conditionalFormatting>
  <conditionalFormatting sqref="I23:R24">
    <cfRule type="expression" dxfId="242" priority="17">
      <formula>I23&lt;&gt;""</formula>
    </cfRule>
  </conditionalFormatting>
  <conditionalFormatting sqref="I23:R23">
    <cfRule type="expression" dxfId="241" priority="19">
      <formula>I$14&lt;&gt;""</formula>
    </cfRule>
  </conditionalFormatting>
  <conditionalFormatting sqref="I58">
    <cfRule type="expression" dxfId="240" priority="40">
      <formula>$J58&lt;&gt;""</formula>
    </cfRule>
  </conditionalFormatting>
  <conditionalFormatting sqref="I28:R52">
    <cfRule type="expression" dxfId="239" priority="7">
      <formula>I28&lt;&gt;""</formula>
    </cfRule>
  </conditionalFormatting>
  <conditionalFormatting sqref="I16:R17">
    <cfRule type="expression" dxfId="238" priority="10">
      <formula>I16&lt;&gt;""</formula>
    </cfRule>
  </conditionalFormatting>
  <conditionalFormatting sqref="I16:R16">
    <cfRule type="expression" dxfId="237" priority="12">
      <formula>I$14&lt;&gt;""</formula>
    </cfRule>
  </conditionalFormatting>
  <conditionalFormatting sqref="I15:R15">
    <cfRule type="expression" dxfId="236" priority="8">
      <formula>I15&lt;&gt;""</formula>
    </cfRule>
  </conditionalFormatting>
  <conditionalFormatting sqref="I15:R15">
    <cfRule type="expression" dxfId="235" priority="9">
      <formula>I$14&lt;&gt;""</formula>
    </cfRule>
  </conditionalFormatting>
  <conditionalFormatting sqref="I18:R18">
    <cfRule type="expression" dxfId="234" priority="6">
      <formula>I18&lt;&gt;""</formula>
    </cfRule>
  </conditionalFormatting>
  <conditionalFormatting sqref="E7:J7 E11:J11">
    <cfRule type="expression" dxfId="233" priority="3">
      <formula>$H7="n.a."</formula>
    </cfRule>
  </conditionalFormatting>
  <conditionalFormatting sqref="I25:R25">
    <cfRule type="expression" dxfId="232" priority="1">
      <formula>I25&lt;&gt;""</formula>
    </cfRule>
  </conditionalFormatting>
  <dataValidations count="3">
    <dataValidation type="decimal" operator="greaterThanOrEqual" allowBlank="1" showInputMessage="1" showErrorMessage="1" sqref="I22:R22 I55:R55 I20:R20 I18:R18 I24:R24" xr:uid="{E2B8E217-D0EF-4DAF-AFF8-D17F5DB7CB9E}">
      <formula1>0</formula1>
    </dataValidation>
    <dataValidation operator="greaterThanOrEqual" allowBlank="1" showInputMessage="1" showErrorMessage="1" sqref="I57:R57" xr:uid="{78934376-3BFE-484E-A148-FDB36B7D48C3}"/>
    <dataValidation type="whole" operator="greaterThanOrEqual" allowBlank="1" showInputMessage="1" showErrorMessage="1" sqref="I17:R17" xr:uid="{B1260F2C-ADB9-441B-B1C7-249287B977B8}">
      <formula1>0</formula1>
    </dataValidation>
  </dataValidations>
  <pageMargins left="0.7" right="0.7" top="0.75" bottom="0.75" header="0.3" footer="0.3"/>
  <pageSetup paperSize="9" scale="53" fitToHeight="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58" id="{1662EF3B-EE80-493E-9FF8-A60B42D54435}">
            <xm:f>I$19='0e. Support language'!$A$9</xm:f>
            <x14:dxf>
              <fill>
                <patternFill>
                  <bgColor rgb="FFFFEAA3"/>
                </patternFill>
              </fill>
            </x14:dxf>
          </x14:cfRule>
          <xm:sqref>I20:R20</xm:sqref>
        </x14:conditionalFormatting>
        <x14:conditionalFormatting xmlns:xm="http://schemas.microsoft.com/office/excel/2006/main">
          <x14:cfRule type="expression" priority="55" id="{A7B41A5E-28A4-4909-9BF7-D3E951D6512E}">
            <xm:f>I$21='0e. Support language'!$A$9</xm:f>
            <x14:dxf>
              <fill>
                <patternFill>
                  <bgColor rgb="FFFFEAA3"/>
                </patternFill>
              </fill>
            </x14:dxf>
          </x14:cfRule>
          <xm:sqref>I22:R22</xm:sqref>
        </x14:conditionalFormatting>
        <x14:conditionalFormatting xmlns:xm="http://schemas.microsoft.com/office/excel/2006/main">
          <x14:cfRule type="expression" priority="18" id="{CDB1347E-39FC-49EA-950C-D78B0C582F36}">
            <xm:f>I$23='0e. Support language'!$A$9</xm:f>
            <x14:dxf>
              <fill>
                <patternFill>
                  <bgColor rgb="FFFFEAA3"/>
                </patternFill>
              </fill>
            </x14:dxf>
          </x14:cfRule>
          <xm:sqref>I24:R24</xm:sqref>
        </x14:conditionalFormatting>
        <x14:conditionalFormatting xmlns:xm="http://schemas.microsoft.com/office/excel/2006/main">
          <x14:cfRule type="expression" priority="11" id="{3A4C2926-F568-412B-8B9D-6967EA4B5EBD}">
            <xm:f>I$16='0e. Support language'!$A$9</xm:f>
            <x14:dxf>
              <fill>
                <patternFill>
                  <bgColor rgb="FFFFEAA3"/>
                </patternFill>
              </fill>
            </x14:dxf>
          </x14:cfRule>
          <xm:sqref>I17:R17</xm:sqref>
        </x14:conditionalFormatting>
        <x14:conditionalFormatting xmlns:xm="http://schemas.microsoft.com/office/excel/2006/main">
          <x14:cfRule type="expression" priority="4" id="{30680ED3-D210-41F5-8D2E-FDC91BBF082A}">
            <xm:f>AND('4. Campaign staff'!$C13='4. Campaign staff'!$C12,'4. Campaign staff'!$C13='0e. Support language'!$A$38)</xm:f>
            <x14:dxf>
              <font>
                <color theme="0" tint="-0.24994659260841701"/>
              </font>
              <fill>
                <patternFill>
                  <bgColor theme="0" tint="-4.9989318521683403E-2"/>
                </patternFill>
              </fill>
            </x14:dxf>
          </x14:cfRule>
          <x14:cfRule type="expression" priority="5" id="{F3DE7B3E-E344-4E46-89BF-CE4E7D90AAD9}">
            <xm:f>AND('4. Campaign staff'!$C13='4. Campaign staff'!$C14,'4. Campaign staff'!$C13='0e. Support language'!$A$38)</xm:f>
            <x14:dxf>
              <font>
                <color theme="0" tint="-0.24994659260841701"/>
              </font>
              <fill>
                <patternFill>
                  <bgColor theme="0" tint="-4.9989318521683403E-2"/>
                </patternFill>
              </fill>
            </x14:dxf>
          </x14:cfRule>
          <xm:sqref>B31:R52</xm:sqref>
        </x14:conditionalFormatting>
        <x14:conditionalFormatting xmlns:xm="http://schemas.microsoft.com/office/excel/2006/main">
          <x14:cfRule type="expression" priority="2" id="{8CD3F983-FE79-41C8-95AA-125AF12C2FFC}">
            <xm:f>I$23='0e. Support language'!$A$9</xm:f>
            <x14:dxf>
              <fill>
                <patternFill>
                  <bgColor rgb="FFFFEAA3"/>
                </patternFill>
              </fill>
            </x14:dxf>
          </x14:cfRule>
          <xm:sqref>I25:R25</xm:sqref>
        </x14:conditionalFormatting>
        <x14:conditionalFormatting xmlns:xm="http://schemas.microsoft.com/office/excel/2006/main">
          <x14:cfRule type="expression" priority="1161" id="{00000000-000E-0000-0800-000002000000}">
            <xm:f>OR(I$15='0e. Support language'!#REF!,I$15='0e. Support language'!#REF!)</xm:f>
            <x14:dxf>
              <fill>
                <patternFill>
                  <bgColor rgb="FFFFEAA3"/>
                </patternFill>
              </fill>
            </x14:dxf>
          </x14:cfRule>
          <xm:sqref>I18:R18 I28:R52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8408AB8-12DA-1344-BA73-3C90263A2E97}">
          <x14:formula1>
            <xm:f>'0e. Support language'!$A$9:$A$10</xm:f>
          </x14:formula1>
          <xm:sqref>I21:R21 I23:R23 I19:R19 I16:R16 I28:R52</xm:sqref>
        </x14:dataValidation>
        <x14:dataValidation type="list" allowBlank="1" showInputMessage="1" showErrorMessage="1" xr:uid="{E80D11B0-0FBC-4F76-8514-E3D6BD21C303}">
          <x14:formula1>
            <xm:f>'0e. Support language'!$A$4:$A$6</xm:f>
          </x14:formula1>
          <xm:sqref>I14:R14</xm:sqref>
        </x14:dataValidation>
        <x14:dataValidation type="list" operator="greaterThanOrEqual" allowBlank="1" showInputMessage="1" showErrorMessage="1" xr:uid="{0C9AFBA2-9C0E-4D29-8A71-52313C1864F6}">
          <x14:formula1>
            <xm:f>'0e. Support language'!#REF!</xm:f>
          </x14:formula1>
          <xm:sqref>I15:R15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4EC2-507D-ED4E-B372-7ACD1F1D66E3}">
  <sheetPr>
    <tabColor rgb="FFFFEAA3"/>
    <pageSetUpPr fitToPage="1"/>
  </sheetPr>
  <dimension ref="A1:AQ477"/>
  <sheetViews>
    <sheetView showGridLines="0" zoomScale="80" zoomScaleNormal="80" workbookViewId="0">
      <selection activeCell="AA31" sqref="AA31"/>
    </sheetView>
  </sheetViews>
  <sheetFormatPr defaultColWidth="0" defaultRowHeight="12.75" zeroHeight="1" x14ac:dyDescent="0.2"/>
  <cols>
    <col min="1" max="1" width="1.7109375" customWidth="1"/>
    <col min="2" max="2" width="5.28515625" customWidth="1"/>
    <col min="3" max="3" width="2.5703125" customWidth="1"/>
    <col min="4" max="4" width="10.5703125" customWidth="1"/>
    <col min="5" max="5" width="4.140625" customWidth="1"/>
    <col min="6" max="6" width="3" customWidth="1"/>
    <col min="7" max="7" width="37.42578125" customWidth="1"/>
    <col min="8" max="8" width="3.140625" customWidth="1"/>
    <col min="9" max="9" width="6.7109375" customWidth="1"/>
    <col min="10" max="10" width="9.28515625" style="9" customWidth="1"/>
    <col min="11" max="11" width="1.42578125" style="21" customWidth="1"/>
    <col min="12" max="13" width="6.7109375" style="21" customWidth="1"/>
    <col min="14" max="14" width="7.42578125" style="21" customWidth="1"/>
    <col min="15" max="15" width="7.42578125" style="9" customWidth="1"/>
    <col min="16" max="16" width="6" style="21" customWidth="1"/>
    <col min="17" max="17" width="8.28515625" style="9" customWidth="1"/>
    <col min="18" max="18" width="6.42578125" style="21" customWidth="1"/>
    <col min="19" max="19" width="7.42578125" style="21" customWidth="1"/>
    <col min="20" max="20" width="5.7109375" style="21" customWidth="1"/>
    <col min="21" max="21" width="8.28515625" style="9" customWidth="1"/>
    <col min="22" max="22" width="5.7109375" style="21" customWidth="1"/>
    <col min="23" max="23" width="8.7109375" style="9" customWidth="1"/>
    <col min="24" max="24" width="1.42578125" style="21" customWidth="1"/>
    <col min="25" max="25" width="13.140625" style="9" customWidth="1"/>
    <col min="26" max="26" width="13.5703125" style="21" customWidth="1"/>
    <col min="27" max="27" width="13.140625" style="9" customWidth="1"/>
    <col min="28" max="28" width="1.28515625" style="21" customWidth="1"/>
    <col min="29" max="29" width="12.7109375" style="9" customWidth="1"/>
    <col min="30" max="30" width="1.28515625" style="21" customWidth="1"/>
    <col min="31" max="31" width="16.7109375" style="21" customWidth="1"/>
    <col min="32" max="32" width="1.7109375" style="9" customWidth="1"/>
    <col min="33" max="39" width="7.42578125" style="9" hidden="1" customWidth="1"/>
    <col min="40" max="40" width="1.28515625" style="9" hidden="1" customWidth="1"/>
    <col min="41" max="41" width="10.42578125" style="9" hidden="1" customWidth="1"/>
    <col min="42" max="43" width="10.42578125" hidden="1" customWidth="1"/>
    <col min="44" max="16384" width="10.7109375" hidden="1"/>
  </cols>
  <sheetData>
    <row r="1" spans="1:41" ht="21.75" customHeight="1" x14ac:dyDescent="0.2">
      <c r="A1" s="647" t="s">
        <v>4705</v>
      </c>
      <c r="B1" s="506"/>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c r="AG1"/>
      <c r="AH1"/>
      <c r="AI1"/>
      <c r="AJ1"/>
      <c r="AK1"/>
      <c r="AL1"/>
      <c r="AM1"/>
      <c r="AN1"/>
      <c r="AO1"/>
    </row>
    <row r="2" spans="1:41" ht="21.75" customHeight="1" x14ac:dyDescent="0.2">
      <c r="A2" s="647"/>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c r="AG2"/>
      <c r="AH2"/>
      <c r="AI2"/>
      <c r="AJ2"/>
      <c r="AK2"/>
      <c r="AL2"/>
      <c r="AM2"/>
      <c r="AN2"/>
      <c r="AO2"/>
    </row>
    <row r="3" spans="1:41" ht="10.15" customHeight="1" x14ac:dyDescent="0.2">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c r="AG3"/>
      <c r="AH3"/>
      <c r="AI3"/>
      <c r="AJ3"/>
      <c r="AK3"/>
      <c r="AL3"/>
      <c r="AM3"/>
      <c r="AN3"/>
      <c r="AO3"/>
    </row>
    <row r="4" spans="1:41" ht="21.75" customHeight="1" x14ac:dyDescent="0.2">
      <c r="A4" s="12"/>
      <c r="B4" s="648" t="s">
        <v>436</v>
      </c>
      <c r="C4" s="648"/>
      <c r="D4" s="648"/>
      <c r="E4" s="648"/>
      <c r="F4" s="648"/>
      <c r="G4" s="648"/>
      <c r="H4" s="648"/>
      <c r="I4" s="648"/>
      <c r="J4" s="648"/>
      <c r="K4" s="648"/>
      <c r="L4" s="648"/>
      <c r="M4" s="648"/>
      <c r="N4" s="648"/>
      <c r="O4" s="648"/>
      <c r="P4" s="648"/>
      <c r="Q4" s="648"/>
      <c r="R4" s="648"/>
      <c r="S4" s="648"/>
      <c r="T4" s="648"/>
      <c r="U4" s="648"/>
      <c r="V4" s="648"/>
      <c r="W4" s="648"/>
      <c r="X4" s="648"/>
      <c r="Y4" s="648"/>
      <c r="Z4" s="648"/>
      <c r="AA4" s="648"/>
      <c r="AB4" s="648"/>
      <c r="AC4" s="648"/>
      <c r="AD4" s="648"/>
      <c r="AE4" s="648"/>
      <c r="AF4"/>
      <c r="AG4"/>
      <c r="AH4"/>
      <c r="AI4"/>
      <c r="AJ4"/>
      <c r="AK4"/>
      <c r="AL4"/>
      <c r="AM4"/>
      <c r="AN4"/>
      <c r="AO4"/>
    </row>
    <row r="5" spans="1:41" s="12" customFormat="1" ht="34.9" customHeight="1" x14ac:dyDescent="0.2">
      <c r="B5" s="531" t="s">
        <v>439</v>
      </c>
      <c r="C5" s="531"/>
      <c r="D5" s="531"/>
      <c r="E5" s="531"/>
      <c r="F5" s="531"/>
      <c r="G5" s="531"/>
      <c r="H5" s="531"/>
      <c r="I5" s="531"/>
      <c r="J5" s="531"/>
      <c r="K5" s="531"/>
      <c r="L5" s="531"/>
      <c r="M5" s="531"/>
      <c r="N5" s="531"/>
      <c r="O5" s="531"/>
      <c r="P5" s="531"/>
      <c r="Q5" s="531"/>
      <c r="R5" s="531"/>
      <c r="S5" s="531"/>
      <c r="T5" s="531"/>
      <c r="U5" s="531"/>
      <c r="V5" s="531"/>
      <c r="W5" s="531"/>
      <c r="X5" s="531"/>
      <c r="Y5" s="531"/>
      <c r="Z5" s="531"/>
      <c r="AA5" s="531"/>
      <c r="AB5" s="531"/>
      <c r="AC5" s="531"/>
      <c r="AD5" s="531"/>
      <c r="AE5" s="531"/>
    </row>
    <row r="6" spans="1:41" s="12" customFormat="1" ht="10.15" customHeight="1" x14ac:dyDescent="0.2">
      <c r="Q6"/>
      <c r="R6" s="6"/>
      <c r="S6" s="6"/>
      <c r="T6" s="6"/>
    </row>
    <row r="7" spans="1:41" s="77" customFormat="1" ht="22.35" customHeight="1" x14ac:dyDescent="0.2">
      <c r="B7" s="518" t="s">
        <v>234</v>
      </c>
      <c r="C7" s="518"/>
      <c r="D7" s="518"/>
      <c r="E7" s="518"/>
      <c r="F7" s="518"/>
      <c r="G7" s="518"/>
      <c r="H7" s="518"/>
      <c r="I7" s="518"/>
      <c r="J7" s="518"/>
      <c r="K7"/>
      <c r="L7" s="551" t="s">
        <v>134</v>
      </c>
      <c r="M7" s="551"/>
      <c r="N7" s="551"/>
      <c r="O7" s="551"/>
      <c r="P7" s="551"/>
      <c r="Q7" s="551"/>
      <c r="R7" s="551"/>
      <c r="S7" s="551"/>
      <c r="T7" s="551"/>
      <c r="U7" s="551"/>
      <c r="V7" s="551"/>
      <c r="W7" s="551"/>
      <c r="X7"/>
      <c r="Y7" s="753" t="s">
        <v>336</v>
      </c>
      <c r="Z7" s="753"/>
      <c r="AA7" s="753"/>
      <c r="AB7" s="129"/>
      <c r="AC7" s="66" t="s">
        <v>335</v>
      </c>
    </row>
    <row r="8" spans="1:41" ht="19.899999999999999" customHeight="1" x14ac:dyDescent="0.2">
      <c r="B8" s="31">
        <v>6.01</v>
      </c>
      <c r="C8" s="527" t="s">
        <v>430</v>
      </c>
      <c r="D8" s="527"/>
      <c r="E8" s="527"/>
      <c r="F8" s="527"/>
      <c r="G8" s="527"/>
      <c r="H8" s="527"/>
      <c r="I8" s="528"/>
      <c r="J8" s="116"/>
      <c r="K8"/>
      <c r="L8" s="54">
        <v>6.03</v>
      </c>
      <c r="M8" s="527" t="s">
        <v>264</v>
      </c>
      <c r="N8" s="527"/>
      <c r="O8" s="527"/>
      <c r="P8" s="527"/>
      <c r="Q8" s="527"/>
      <c r="R8" s="527"/>
      <c r="S8" s="527"/>
      <c r="T8" s="527"/>
      <c r="U8" s="527"/>
      <c r="V8" s="528"/>
      <c r="W8" s="116"/>
      <c r="X8"/>
      <c r="Y8" s="751" t="s">
        <v>332</v>
      </c>
      <c r="Z8" s="752"/>
      <c r="AA8" s="752"/>
      <c r="AB8" s="126"/>
      <c r="AC8" s="121">
        <f>(J9-J8)*24</f>
        <v>0</v>
      </c>
      <c r="AE8"/>
      <c r="AI8"/>
      <c r="AJ8"/>
      <c r="AK8"/>
      <c r="AL8"/>
      <c r="AM8"/>
      <c r="AN8"/>
      <c r="AO8"/>
    </row>
    <row r="9" spans="1:41" ht="19.899999999999999" customHeight="1" x14ac:dyDescent="0.2">
      <c r="B9" s="32">
        <v>6.02</v>
      </c>
      <c r="C9" s="527" t="s">
        <v>431</v>
      </c>
      <c r="D9" s="527"/>
      <c r="E9" s="527"/>
      <c r="F9" s="527"/>
      <c r="G9" s="527"/>
      <c r="H9" s="527"/>
      <c r="I9" s="528"/>
      <c r="J9" s="116"/>
      <c r="K9"/>
      <c r="L9" s="32">
        <v>6.04</v>
      </c>
      <c r="M9" s="675" t="s">
        <v>265</v>
      </c>
      <c r="N9" s="675"/>
      <c r="O9" s="675"/>
      <c r="P9" s="675"/>
      <c r="Q9" s="675"/>
      <c r="R9" s="675"/>
      <c r="S9" s="675"/>
      <c r="T9" s="675"/>
      <c r="U9" s="675"/>
      <c r="V9" s="676"/>
      <c r="W9" s="116"/>
      <c r="X9"/>
      <c r="Y9" s="751" t="s">
        <v>333</v>
      </c>
      <c r="Z9" s="752"/>
      <c r="AA9" s="752"/>
      <c r="AB9" s="130"/>
      <c r="AC9" s="122">
        <f>(W9-W8)*24</f>
        <v>0</v>
      </c>
      <c r="AE9"/>
      <c r="AI9"/>
      <c r="AJ9"/>
      <c r="AK9"/>
      <c r="AL9"/>
      <c r="AM9"/>
      <c r="AN9"/>
      <c r="AO9"/>
    </row>
    <row r="10" spans="1:41" ht="10.15" customHeight="1" x14ac:dyDescent="0.2">
      <c r="J10"/>
      <c r="K10"/>
      <c r="L10"/>
      <c r="M10"/>
      <c r="N10"/>
      <c r="O10"/>
      <c r="P10"/>
      <c r="Q10"/>
      <c r="R10"/>
      <c r="S10"/>
      <c r="T10"/>
      <c r="U10"/>
      <c r="V10"/>
      <c r="W10"/>
      <c r="X10"/>
      <c r="Y10"/>
      <c r="Z10"/>
      <c r="AA10"/>
      <c r="AB10"/>
      <c r="AC10"/>
      <c r="AD10"/>
      <c r="AE10"/>
      <c r="AF10"/>
      <c r="AG10"/>
      <c r="AH10"/>
      <c r="AI10"/>
      <c r="AJ10"/>
      <c r="AK10"/>
      <c r="AL10"/>
      <c r="AM10"/>
      <c r="AN10"/>
      <c r="AO10"/>
    </row>
    <row r="11" spans="1:41" s="76" customFormat="1" ht="22.35" customHeight="1" x14ac:dyDescent="0.2">
      <c r="B11" s="767" t="s">
        <v>395</v>
      </c>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67"/>
      <c r="AB11"/>
      <c r="AC11" s="70" t="s">
        <v>127</v>
      </c>
    </row>
    <row r="12" spans="1:41" ht="19.149999999999999" customHeight="1" x14ac:dyDescent="0.2">
      <c r="B12" s="769" t="s">
        <v>427</v>
      </c>
      <c r="C12" s="769"/>
      <c r="D12" s="769"/>
      <c r="E12" s="769"/>
      <c r="F12" s="769"/>
      <c r="G12" s="769"/>
      <c r="H12" s="770"/>
      <c r="I12" s="758">
        <v>6.05</v>
      </c>
      <c r="J12" s="759"/>
      <c r="K12" s="758">
        <v>6.06</v>
      </c>
      <c r="L12" s="762"/>
      <c r="M12" s="759"/>
      <c r="N12" s="758">
        <v>6.07</v>
      </c>
      <c r="O12" s="759"/>
      <c r="P12" s="758">
        <v>6.08</v>
      </c>
      <c r="Q12" s="759"/>
      <c r="R12" s="762">
        <v>6.09</v>
      </c>
      <c r="S12" s="759"/>
      <c r="T12" s="758">
        <v>6.1</v>
      </c>
      <c r="U12" s="759"/>
      <c r="V12" s="762">
        <v>6.11</v>
      </c>
      <c r="W12" s="759"/>
      <c r="X12" s="758">
        <v>6.12</v>
      </c>
      <c r="Y12" s="759"/>
      <c r="Z12" s="125">
        <v>6.13</v>
      </c>
      <c r="AA12" s="124">
        <v>6.14</v>
      </c>
      <c r="AB12"/>
      <c r="AC12" s="773" t="s">
        <v>334</v>
      </c>
      <c r="AE12"/>
      <c r="AF12"/>
      <c r="AG12"/>
      <c r="AH12"/>
      <c r="AI12"/>
      <c r="AJ12"/>
      <c r="AK12"/>
      <c r="AL12"/>
      <c r="AM12"/>
      <c r="AN12"/>
      <c r="AO12"/>
    </row>
    <row r="13" spans="1:41" ht="30" customHeight="1" x14ac:dyDescent="0.2">
      <c r="B13" s="771"/>
      <c r="C13" s="771"/>
      <c r="D13" s="771"/>
      <c r="E13" s="771"/>
      <c r="F13" s="771"/>
      <c r="G13" s="771"/>
      <c r="H13" s="772"/>
      <c r="I13" s="754" t="s">
        <v>33</v>
      </c>
      <c r="J13" s="755"/>
      <c r="K13" s="754" t="s">
        <v>356</v>
      </c>
      <c r="L13" s="760"/>
      <c r="M13" s="755"/>
      <c r="N13" s="754" t="s">
        <v>29</v>
      </c>
      <c r="O13" s="755"/>
      <c r="P13" s="754" t="s">
        <v>96</v>
      </c>
      <c r="Q13" s="755"/>
      <c r="R13" s="754" t="s">
        <v>5</v>
      </c>
      <c r="S13" s="755"/>
      <c r="T13" s="754" t="s">
        <v>22</v>
      </c>
      <c r="U13" s="755"/>
      <c r="V13" s="754" t="s">
        <v>30</v>
      </c>
      <c r="W13" s="755"/>
      <c r="X13" s="754" t="s">
        <v>97</v>
      </c>
      <c r="Y13" s="755"/>
      <c r="Z13" s="744" t="s">
        <v>28</v>
      </c>
      <c r="AA13" s="754" t="s">
        <v>129</v>
      </c>
      <c r="AB13"/>
      <c r="AC13" s="773"/>
      <c r="AE13"/>
      <c r="AF13"/>
      <c r="AG13"/>
      <c r="AH13"/>
      <c r="AI13"/>
      <c r="AJ13"/>
      <c r="AK13"/>
      <c r="AL13"/>
      <c r="AM13"/>
      <c r="AN13"/>
      <c r="AO13"/>
    </row>
    <row r="14" spans="1:41" ht="16.350000000000001" customHeight="1" x14ac:dyDescent="0.2">
      <c r="B14" s="776" t="str">
        <f>_xlfn.IFNA(CONCATENATE("(Between ",TEXT(DATE('3. Campaign information'!R18,VLOOKUP('3. Campaign information'!P18,'0e. Support language'!D20:E31,2,FALSE),'3. Campaign information'!N18)-30,"dd-mmm-yyyy"), " and ", TEXT(DATE('3. Campaign information'!R18,VLOOKUP('3. Campaign information'!P18,'0e. Support language'!D20:E31,2,FALSE),'3. Campaign information'!N18)-1,"dd-mmm-yyyy"),")"),"")</f>
        <v/>
      </c>
      <c r="C14" s="776"/>
      <c r="D14" s="776"/>
      <c r="E14" s="776"/>
      <c r="F14" s="776"/>
      <c r="G14" s="776"/>
      <c r="H14" s="777"/>
      <c r="I14" s="754"/>
      <c r="J14" s="755"/>
      <c r="K14" s="754"/>
      <c r="L14" s="760"/>
      <c r="M14" s="755"/>
      <c r="N14" s="754"/>
      <c r="O14" s="755"/>
      <c r="P14" s="754"/>
      <c r="Q14" s="755"/>
      <c r="R14" s="754"/>
      <c r="S14" s="755"/>
      <c r="T14" s="754"/>
      <c r="U14" s="755"/>
      <c r="V14" s="754"/>
      <c r="W14" s="755"/>
      <c r="X14" s="754"/>
      <c r="Y14" s="755"/>
      <c r="Z14" s="744"/>
      <c r="AA14" s="754"/>
      <c r="AB14"/>
      <c r="AC14" s="773"/>
      <c r="AE14"/>
      <c r="AF14"/>
      <c r="AG14"/>
      <c r="AH14"/>
      <c r="AI14"/>
      <c r="AJ14"/>
      <c r="AK14"/>
      <c r="AL14"/>
      <c r="AM14"/>
      <c r="AN14"/>
      <c r="AO14"/>
    </row>
    <row r="15" spans="1:41" ht="19.149999999999999" customHeight="1" x14ac:dyDescent="0.2">
      <c r="B15" s="778"/>
      <c r="C15" s="778"/>
      <c r="D15" s="778"/>
      <c r="E15" s="778"/>
      <c r="F15" s="778"/>
      <c r="G15" s="778"/>
      <c r="H15" s="779"/>
      <c r="I15" s="756"/>
      <c r="J15" s="757"/>
      <c r="K15" s="756"/>
      <c r="L15" s="761"/>
      <c r="M15" s="757"/>
      <c r="N15" s="754"/>
      <c r="O15" s="755"/>
      <c r="P15" s="754"/>
      <c r="Q15" s="755"/>
      <c r="R15" s="754"/>
      <c r="S15" s="755"/>
      <c r="T15" s="754"/>
      <c r="U15" s="755"/>
      <c r="V15" s="754"/>
      <c r="W15" s="755"/>
      <c r="X15" s="756"/>
      <c r="Y15" s="757"/>
      <c r="Z15" s="744"/>
      <c r="AA15" s="113" t="s">
        <v>126</v>
      </c>
      <c r="AB15"/>
      <c r="AC15" s="761"/>
      <c r="AE15"/>
      <c r="AF15"/>
      <c r="AG15"/>
      <c r="AH15"/>
      <c r="AI15"/>
      <c r="AJ15"/>
      <c r="AK15"/>
      <c r="AL15"/>
      <c r="AM15"/>
      <c r="AN15"/>
      <c r="AO15"/>
    </row>
    <row r="16" spans="1:41" ht="15" customHeight="1" x14ac:dyDescent="0.2">
      <c r="B16" s="65" t="s">
        <v>98</v>
      </c>
      <c r="C16" s="763" t="str">
        <f>IFERROR(IF('4. Campaign staff'!C10='0e. Support language'!$A$38,'0e. Support language'!$A$38,CONCATENATE('4. Campaign staff'!C10," - ",VLOOKUP('4. Campaign staff'!G10,'0e. Support language'!$A$11:$B$14,2,FALSE), " - grade ",'4. Campaign staff'!E10)),'4. Campaign staff'!C10)</f>
        <v>Select cadre</v>
      </c>
      <c r="D16" s="763"/>
      <c r="E16" s="763"/>
      <c r="F16" s="763"/>
      <c r="G16" s="763"/>
      <c r="H16" s="764"/>
      <c r="I16" s="745"/>
      <c r="J16" s="747"/>
      <c r="K16" s="745"/>
      <c r="L16" s="746"/>
      <c r="M16" s="747"/>
      <c r="N16" s="748"/>
      <c r="O16" s="749"/>
      <c r="P16" s="745"/>
      <c r="Q16" s="747"/>
      <c r="R16" s="745"/>
      <c r="S16" s="747"/>
      <c r="T16" s="750"/>
      <c r="U16" s="750"/>
      <c r="V16" s="750"/>
      <c r="W16" s="750"/>
      <c r="X16" s="745"/>
      <c r="Y16" s="747"/>
      <c r="Z16" s="441"/>
      <c r="AA16" s="442"/>
      <c r="AB16"/>
      <c r="AC16" s="112">
        <f t="shared" ref="AC16:AC40" si="0">SUM(I16:AA16)/30</f>
        <v>0</v>
      </c>
      <c r="AE16"/>
      <c r="AF16"/>
      <c r="AG16"/>
      <c r="AH16"/>
      <c r="AI16"/>
      <c r="AJ16"/>
      <c r="AK16"/>
      <c r="AL16"/>
      <c r="AM16"/>
      <c r="AN16"/>
      <c r="AO16"/>
    </row>
    <row r="17" spans="2:41" ht="15" customHeight="1" x14ac:dyDescent="0.2">
      <c r="B17" s="35" t="s">
        <v>99</v>
      </c>
      <c r="C17" s="763" t="str">
        <f>IFERROR(IF('4. Campaign staff'!C11='0e. Support language'!$A$38,'0e. Support language'!$A$38,CONCATENATE('4. Campaign staff'!C11," - ",VLOOKUP('4. Campaign staff'!G11,'0e. Support language'!$A$11:$B$14,2,FALSE), " - grade ",'4. Campaign staff'!E11)),'4. Campaign staff'!C11)</f>
        <v>Select cadre</v>
      </c>
      <c r="D17" s="763"/>
      <c r="E17" s="763"/>
      <c r="F17" s="763"/>
      <c r="G17" s="763"/>
      <c r="H17" s="764"/>
      <c r="I17" s="745"/>
      <c r="J17" s="747"/>
      <c r="K17" s="745"/>
      <c r="L17" s="746"/>
      <c r="M17" s="747"/>
      <c r="N17" s="748"/>
      <c r="O17" s="749"/>
      <c r="P17" s="745"/>
      <c r="Q17" s="747"/>
      <c r="R17" s="745"/>
      <c r="S17" s="747"/>
      <c r="T17" s="750"/>
      <c r="U17" s="750"/>
      <c r="V17" s="750"/>
      <c r="W17" s="750"/>
      <c r="X17" s="745"/>
      <c r="Y17" s="747"/>
      <c r="Z17" s="441"/>
      <c r="AA17" s="442"/>
      <c r="AB17"/>
      <c r="AC17" s="112">
        <f t="shared" si="0"/>
        <v>0</v>
      </c>
      <c r="AE17"/>
      <c r="AF17"/>
      <c r="AG17"/>
      <c r="AH17"/>
      <c r="AI17"/>
      <c r="AJ17"/>
      <c r="AK17"/>
      <c r="AL17"/>
      <c r="AM17"/>
      <c r="AN17"/>
      <c r="AO17"/>
    </row>
    <row r="18" spans="2:41" ht="15" customHeight="1" x14ac:dyDescent="0.2">
      <c r="B18" s="33" t="s">
        <v>100</v>
      </c>
      <c r="C18" s="763" t="str">
        <f>IFERROR(IF('4. Campaign staff'!C12='0e. Support language'!$A$38,'0e. Support language'!$A$38,CONCATENATE('4. Campaign staff'!C12," - ",VLOOKUP('4. Campaign staff'!G12,'0e. Support language'!$A$11:$B$14,2,FALSE), " - grade ",'4. Campaign staff'!E12)),'4. Campaign staff'!C12)</f>
        <v>Select cadre</v>
      </c>
      <c r="D18" s="763"/>
      <c r="E18" s="763"/>
      <c r="F18" s="763"/>
      <c r="G18" s="763"/>
      <c r="H18" s="764"/>
      <c r="I18" s="745"/>
      <c r="J18" s="747"/>
      <c r="K18" s="745"/>
      <c r="L18" s="746"/>
      <c r="M18" s="747"/>
      <c r="N18" s="748"/>
      <c r="O18" s="749"/>
      <c r="P18" s="745"/>
      <c r="Q18" s="747"/>
      <c r="R18" s="745"/>
      <c r="S18" s="747"/>
      <c r="T18" s="750"/>
      <c r="U18" s="750"/>
      <c r="V18" s="750"/>
      <c r="W18" s="750"/>
      <c r="X18" s="745"/>
      <c r="Y18" s="747"/>
      <c r="Z18" s="441"/>
      <c r="AA18" s="442"/>
      <c r="AB18"/>
      <c r="AC18" s="112">
        <f t="shared" si="0"/>
        <v>0</v>
      </c>
      <c r="AE18"/>
      <c r="AF18"/>
      <c r="AG18"/>
      <c r="AH18"/>
      <c r="AI18"/>
      <c r="AJ18"/>
      <c r="AK18"/>
      <c r="AL18"/>
      <c r="AM18"/>
      <c r="AN18"/>
      <c r="AO18"/>
    </row>
    <row r="19" spans="2:41" ht="15" customHeight="1" x14ac:dyDescent="0.2">
      <c r="B19" s="33" t="s">
        <v>101</v>
      </c>
      <c r="C19" s="763" t="str">
        <f>IFERROR(IF('4. Campaign staff'!C13='0e. Support language'!$A$38,'0e. Support language'!$A$38,CONCATENATE('4. Campaign staff'!C13," - ",VLOOKUP('4. Campaign staff'!G13,'0e. Support language'!$A$11:$B$14,2,FALSE), " - grade ",'4. Campaign staff'!E13)),'4. Campaign staff'!C13)</f>
        <v>Select cadre</v>
      </c>
      <c r="D19" s="763"/>
      <c r="E19" s="763"/>
      <c r="F19" s="763"/>
      <c r="G19" s="763"/>
      <c r="H19" s="764"/>
      <c r="I19" s="745"/>
      <c r="J19" s="747"/>
      <c r="K19" s="745"/>
      <c r="L19" s="746"/>
      <c r="M19" s="747"/>
      <c r="N19" s="748"/>
      <c r="O19" s="749"/>
      <c r="P19" s="745"/>
      <c r="Q19" s="747"/>
      <c r="R19" s="745"/>
      <c r="S19" s="747"/>
      <c r="T19" s="750"/>
      <c r="U19" s="750"/>
      <c r="V19" s="750"/>
      <c r="W19" s="750"/>
      <c r="X19" s="745"/>
      <c r="Y19" s="747"/>
      <c r="Z19" s="441"/>
      <c r="AA19" s="442"/>
      <c r="AB19"/>
      <c r="AC19" s="112">
        <f t="shared" si="0"/>
        <v>0</v>
      </c>
      <c r="AE19"/>
      <c r="AF19"/>
      <c r="AG19"/>
      <c r="AH19"/>
      <c r="AI19"/>
      <c r="AJ19"/>
      <c r="AK19"/>
      <c r="AL19"/>
      <c r="AM19"/>
      <c r="AN19"/>
      <c r="AO19"/>
    </row>
    <row r="20" spans="2:41" ht="15" customHeight="1" x14ac:dyDescent="0.2">
      <c r="B20" s="33" t="s">
        <v>102</v>
      </c>
      <c r="C20" s="763" t="str">
        <f>IFERROR(IF('4. Campaign staff'!C14='0e. Support language'!$A$38,'0e. Support language'!$A$38,CONCATENATE('4. Campaign staff'!C14," - ",VLOOKUP('4. Campaign staff'!G14,'0e. Support language'!$A$11:$B$14,2,FALSE), " - grade ",'4. Campaign staff'!E14)),'4. Campaign staff'!C14)</f>
        <v>Select cadre</v>
      </c>
      <c r="D20" s="763"/>
      <c r="E20" s="763"/>
      <c r="F20" s="763"/>
      <c r="G20" s="763"/>
      <c r="H20" s="764"/>
      <c r="I20" s="745"/>
      <c r="J20" s="747"/>
      <c r="K20" s="745"/>
      <c r="L20" s="746"/>
      <c r="M20" s="747"/>
      <c r="N20" s="748"/>
      <c r="O20" s="749"/>
      <c r="P20" s="745"/>
      <c r="Q20" s="747"/>
      <c r="R20" s="745"/>
      <c r="S20" s="747"/>
      <c r="T20" s="750"/>
      <c r="U20" s="750"/>
      <c r="V20" s="750"/>
      <c r="W20" s="750"/>
      <c r="X20" s="745"/>
      <c r="Y20" s="747"/>
      <c r="Z20" s="441"/>
      <c r="AA20" s="442"/>
      <c r="AB20"/>
      <c r="AC20" s="112">
        <f t="shared" si="0"/>
        <v>0</v>
      </c>
      <c r="AE20"/>
      <c r="AF20"/>
      <c r="AG20"/>
      <c r="AH20"/>
      <c r="AI20"/>
      <c r="AJ20"/>
      <c r="AK20"/>
      <c r="AL20"/>
      <c r="AM20"/>
      <c r="AN20"/>
      <c r="AO20"/>
    </row>
    <row r="21" spans="2:41" ht="15" customHeight="1" x14ac:dyDescent="0.2">
      <c r="B21" s="33" t="s">
        <v>103</v>
      </c>
      <c r="C21" s="763" t="str">
        <f>IFERROR(IF('4. Campaign staff'!C15='0e. Support language'!$A$38,'0e. Support language'!$A$38,CONCATENATE('4. Campaign staff'!C15," - ",VLOOKUP('4. Campaign staff'!G15,'0e. Support language'!$A$11:$B$14,2,FALSE), " - grade ",'4. Campaign staff'!E15)),'4. Campaign staff'!C15)</f>
        <v>Select cadre</v>
      </c>
      <c r="D21" s="763"/>
      <c r="E21" s="763"/>
      <c r="F21" s="763"/>
      <c r="G21" s="763"/>
      <c r="H21" s="764"/>
      <c r="I21" s="745"/>
      <c r="J21" s="747"/>
      <c r="K21" s="745"/>
      <c r="L21" s="746"/>
      <c r="M21" s="747"/>
      <c r="N21" s="748"/>
      <c r="O21" s="749"/>
      <c r="P21" s="745"/>
      <c r="Q21" s="747"/>
      <c r="R21" s="745"/>
      <c r="S21" s="747"/>
      <c r="T21" s="750"/>
      <c r="U21" s="750"/>
      <c r="V21" s="750"/>
      <c r="W21" s="750"/>
      <c r="X21" s="745"/>
      <c r="Y21" s="747"/>
      <c r="Z21" s="441"/>
      <c r="AA21" s="442"/>
      <c r="AB21"/>
      <c r="AC21" s="112">
        <f t="shared" si="0"/>
        <v>0</v>
      </c>
      <c r="AE21"/>
      <c r="AF21"/>
      <c r="AG21"/>
      <c r="AH21"/>
      <c r="AI21"/>
      <c r="AJ21"/>
      <c r="AK21"/>
      <c r="AL21"/>
      <c r="AM21"/>
      <c r="AN21"/>
      <c r="AO21"/>
    </row>
    <row r="22" spans="2:41" ht="15" customHeight="1" x14ac:dyDescent="0.2">
      <c r="B22" s="33" t="s">
        <v>104</v>
      </c>
      <c r="C22" s="763" t="str">
        <f>IFERROR(IF('4. Campaign staff'!C16='0e. Support language'!$A$38,'0e. Support language'!$A$38,CONCATENATE('4. Campaign staff'!C16," - ",VLOOKUP('4. Campaign staff'!G16,'0e. Support language'!$A$11:$B$14,2,FALSE), " - grade ",'4. Campaign staff'!E16)),'4. Campaign staff'!C16)</f>
        <v>Select cadre</v>
      </c>
      <c r="D22" s="763"/>
      <c r="E22" s="763"/>
      <c r="F22" s="763"/>
      <c r="G22" s="763"/>
      <c r="H22" s="764"/>
      <c r="I22" s="745"/>
      <c r="J22" s="747"/>
      <c r="K22" s="745"/>
      <c r="L22" s="746"/>
      <c r="M22" s="747"/>
      <c r="N22" s="748"/>
      <c r="O22" s="749"/>
      <c r="P22" s="745"/>
      <c r="Q22" s="747"/>
      <c r="R22" s="745"/>
      <c r="S22" s="747"/>
      <c r="T22" s="750"/>
      <c r="U22" s="750"/>
      <c r="V22" s="750"/>
      <c r="W22" s="750"/>
      <c r="X22" s="745"/>
      <c r="Y22" s="747"/>
      <c r="Z22" s="441"/>
      <c r="AA22" s="442"/>
      <c r="AB22"/>
      <c r="AC22" s="112">
        <f t="shared" si="0"/>
        <v>0</v>
      </c>
      <c r="AE22"/>
      <c r="AF22"/>
      <c r="AG22"/>
      <c r="AH22"/>
      <c r="AI22"/>
      <c r="AJ22"/>
      <c r="AK22"/>
      <c r="AL22"/>
      <c r="AM22"/>
      <c r="AN22"/>
      <c r="AO22"/>
    </row>
    <row r="23" spans="2:41" ht="15" customHeight="1" x14ac:dyDescent="0.2">
      <c r="B23" s="33" t="s">
        <v>105</v>
      </c>
      <c r="C23" s="763" t="str">
        <f>IFERROR(IF('4. Campaign staff'!C17='0e. Support language'!$A$38,'0e. Support language'!$A$38,CONCATENATE('4. Campaign staff'!C17," - ",VLOOKUP('4. Campaign staff'!G17,'0e. Support language'!$A$11:$B$14,2,FALSE), " - grade ",'4. Campaign staff'!E17)),'4. Campaign staff'!C17)</f>
        <v>Select cadre</v>
      </c>
      <c r="D23" s="763"/>
      <c r="E23" s="763"/>
      <c r="F23" s="763"/>
      <c r="G23" s="763"/>
      <c r="H23" s="764"/>
      <c r="I23" s="745"/>
      <c r="J23" s="747"/>
      <c r="K23" s="745"/>
      <c r="L23" s="746"/>
      <c r="M23" s="747"/>
      <c r="N23" s="748"/>
      <c r="O23" s="749"/>
      <c r="P23" s="745"/>
      <c r="Q23" s="747"/>
      <c r="R23" s="745"/>
      <c r="S23" s="747"/>
      <c r="T23" s="750"/>
      <c r="U23" s="750"/>
      <c r="V23" s="750"/>
      <c r="W23" s="750"/>
      <c r="X23" s="745"/>
      <c r="Y23" s="747"/>
      <c r="Z23" s="441"/>
      <c r="AA23" s="442"/>
      <c r="AB23"/>
      <c r="AC23" s="112">
        <f t="shared" si="0"/>
        <v>0</v>
      </c>
      <c r="AE23"/>
      <c r="AF23"/>
      <c r="AG23"/>
      <c r="AH23"/>
      <c r="AI23"/>
      <c r="AJ23"/>
      <c r="AK23"/>
      <c r="AL23"/>
      <c r="AM23"/>
      <c r="AN23"/>
      <c r="AO23"/>
    </row>
    <row r="24" spans="2:41" ht="15" customHeight="1" x14ac:dyDescent="0.2">
      <c r="B24" s="33" t="s">
        <v>106</v>
      </c>
      <c r="C24" s="763" t="str">
        <f>IFERROR(IF('4. Campaign staff'!C18='0e. Support language'!$A$38,'0e. Support language'!$A$38,CONCATENATE('4. Campaign staff'!C18," - ",VLOOKUP('4. Campaign staff'!G18,'0e. Support language'!$A$11:$B$14,2,FALSE), " - grade ",'4. Campaign staff'!E18)),'4. Campaign staff'!C18)</f>
        <v>Select cadre</v>
      </c>
      <c r="D24" s="763"/>
      <c r="E24" s="763"/>
      <c r="F24" s="763"/>
      <c r="G24" s="763"/>
      <c r="H24" s="764"/>
      <c r="I24" s="745"/>
      <c r="J24" s="747"/>
      <c r="K24" s="745"/>
      <c r="L24" s="746"/>
      <c r="M24" s="747"/>
      <c r="N24" s="748"/>
      <c r="O24" s="749"/>
      <c r="P24" s="745"/>
      <c r="Q24" s="747"/>
      <c r="R24" s="745"/>
      <c r="S24" s="747"/>
      <c r="T24" s="750"/>
      <c r="U24" s="750"/>
      <c r="V24" s="750"/>
      <c r="W24" s="750"/>
      <c r="X24" s="745"/>
      <c r="Y24" s="747"/>
      <c r="Z24" s="441"/>
      <c r="AA24" s="442"/>
      <c r="AB24"/>
      <c r="AC24" s="112">
        <f t="shared" si="0"/>
        <v>0</v>
      </c>
      <c r="AE24"/>
      <c r="AF24"/>
      <c r="AG24"/>
      <c r="AH24"/>
      <c r="AI24"/>
      <c r="AJ24"/>
      <c r="AK24"/>
      <c r="AL24"/>
      <c r="AM24"/>
      <c r="AN24"/>
      <c r="AO24"/>
    </row>
    <row r="25" spans="2:41" ht="15" customHeight="1" x14ac:dyDescent="0.2">
      <c r="B25" s="33" t="s">
        <v>107</v>
      </c>
      <c r="C25" s="763" t="str">
        <f>IFERROR(IF('4. Campaign staff'!C19='0e. Support language'!$A$38,'0e. Support language'!$A$38,CONCATENATE('4. Campaign staff'!C19," - ",VLOOKUP('4. Campaign staff'!G19,'0e. Support language'!$A$11:$B$14,2,FALSE), " - grade ",'4. Campaign staff'!E19)),'4. Campaign staff'!C19)</f>
        <v>Select cadre</v>
      </c>
      <c r="D25" s="763"/>
      <c r="E25" s="763"/>
      <c r="F25" s="763"/>
      <c r="G25" s="763"/>
      <c r="H25" s="764"/>
      <c r="I25" s="745"/>
      <c r="J25" s="747"/>
      <c r="K25" s="745"/>
      <c r="L25" s="746"/>
      <c r="M25" s="747"/>
      <c r="N25" s="748"/>
      <c r="O25" s="749"/>
      <c r="P25" s="745"/>
      <c r="Q25" s="747"/>
      <c r="R25" s="745"/>
      <c r="S25" s="747"/>
      <c r="T25" s="750"/>
      <c r="U25" s="750"/>
      <c r="V25" s="750"/>
      <c r="W25" s="750"/>
      <c r="X25" s="745"/>
      <c r="Y25" s="747"/>
      <c r="Z25" s="441"/>
      <c r="AA25" s="442"/>
      <c r="AB25"/>
      <c r="AC25" s="112">
        <f t="shared" si="0"/>
        <v>0</v>
      </c>
      <c r="AE25"/>
      <c r="AF25"/>
      <c r="AG25"/>
      <c r="AH25"/>
      <c r="AI25"/>
      <c r="AJ25"/>
      <c r="AK25"/>
      <c r="AL25"/>
      <c r="AM25"/>
      <c r="AN25"/>
      <c r="AO25"/>
    </row>
    <row r="26" spans="2:41" ht="15" customHeight="1" x14ac:dyDescent="0.2">
      <c r="B26" s="33" t="s">
        <v>108</v>
      </c>
      <c r="C26" s="763" t="str">
        <f>IFERROR(IF('4. Campaign staff'!C20='0e. Support language'!$A$38,'0e. Support language'!$A$38,CONCATENATE('4. Campaign staff'!C20," - ",VLOOKUP('4. Campaign staff'!G20,'0e. Support language'!$A$11:$B$14,2,FALSE), " - grade ",'4. Campaign staff'!E20)),'4. Campaign staff'!C20)</f>
        <v>Select cadre</v>
      </c>
      <c r="D26" s="763"/>
      <c r="E26" s="763"/>
      <c r="F26" s="763"/>
      <c r="G26" s="763"/>
      <c r="H26" s="764"/>
      <c r="I26" s="745"/>
      <c r="J26" s="747"/>
      <c r="K26" s="745"/>
      <c r="L26" s="746"/>
      <c r="M26" s="747"/>
      <c r="N26" s="748"/>
      <c r="O26" s="749"/>
      <c r="P26" s="745"/>
      <c r="Q26" s="747"/>
      <c r="R26" s="745"/>
      <c r="S26" s="747"/>
      <c r="T26" s="750"/>
      <c r="U26" s="750"/>
      <c r="V26" s="750"/>
      <c r="W26" s="750"/>
      <c r="X26" s="745"/>
      <c r="Y26" s="747"/>
      <c r="Z26" s="441"/>
      <c r="AA26" s="443"/>
      <c r="AB26"/>
      <c r="AC26" s="112">
        <f t="shared" si="0"/>
        <v>0</v>
      </c>
      <c r="AE26"/>
      <c r="AF26"/>
      <c r="AG26"/>
      <c r="AH26"/>
      <c r="AI26"/>
      <c r="AJ26"/>
      <c r="AK26"/>
      <c r="AL26"/>
      <c r="AM26"/>
      <c r="AN26"/>
      <c r="AO26"/>
    </row>
    <row r="27" spans="2:41" ht="15" customHeight="1" x14ac:dyDescent="0.2">
      <c r="B27" s="33" t="s">
        <v>109</v>
      </c>
      <c r="C27" s="763" t="str">
        <f>IFERROR(IF('4. Campaign staff'!C21='0e. Support language'!$A$38,'0e. Support language'!$A$38,CONCATENATE('4. Campaign staff'!C21," - ",VLOOKUP('4. Campaign staff'!G21,'0e. Support language'!$A$11:$B$14,2,FALSE), " - grade ",'4. Campaign staff'!E21)),'4. Campaign staff'!C21)</f>
        <v>Select cadre</v>
      </c>
      <c r="D27" s="763"/>
      <c r="E27" s="763"/>
      <c r="F27" s="763"/>
      <c r="G27" s="763"/>
      <c r="H27" s="764"/>
      <c r="I27" s="745"/>
      <c r="J27" s="747"/>
      <c r="K27" s="745"/>
      <c r="L27" s="746"/>
      <c r="M27" s="747"/>
      <c r="N27" s="748"/>
      <c r="O27" s="749"/>
      <c r="P27" s="745"/>
      <c r="Q27" s="747"/>
      <c r="R27" s="745"/>
      <c r="S27" s="747"/>
      <c r="T27" s="750"/>
      <c r="U27" s="750"/>
      <c r="V27" s="750"/>
      <c r="W27" s="750"/>
      <c r="X27" s="745"/>
      <c r="Y27" s="747"/>
      <c r="Z27" s="441"/>
      <c r="AA27" s="442"/>
      <c r="AB27"/>
      <c r="AC27" s="112">
        <f t="shared" si="0"/>
        <v>0</v>
      </c>
      <c r="AE27"/>
      <c r="AF27"/>
      <c r="AG27"/>
      <c r="AH27"/>
      <c r="AI27"/>
      <c r="AJ27"/>
      <c r="AK27"/>
      <c r="AL27"/>
      <c r="AM27"/>
      <c r="AN27"/>
      <c r="AO27"/>
    </row>
    <row r="28" spans="2:41" ht="15" customHeight="1" x14ac:dyDescent="0.2">
      <c r="B28" s="33" t="s">
        <v>110</v>
      </c>
      <c r="C28" s="763" t="str">
        <f>IFERROR(IF('4. Campaign staff'!C22='0e. Support language'!$A$38,'0e. Support language'!$A$38,CONCATENATE('4. Campaign staff'!C22," - ",VLOOKUP('4. Campaign staff'!G22,'0e. Support language'!$A$11:$B$14,2,FALSE), " - grade ",'4. Campaign staff'!E22)),'4. Campaign staff'!C22)</f>
        <v>Select cadre</v>
      </c>
      <c r="D28" s="763"/>
      <c r="E28" s="763"/>
      <c r="F28" s="763"/>
      <c r="G28" s="763"/>
      <c r="H28" s="764"/>
      <c r="I28" s="745"/>
      <c r="J28" s="747"/>
      <c r="K28" s="745"/>
      <c r="L28" s="746"/>
      <c r="M28" s="747"/>
      <c r="N28" s="748"/>
      <c r="O28" s="749"/>
      <c r="P28" s="745"/>
      <c r="Q28" s="747"/>
      <c r="R28" s="745"/>
      <c r="S28" s="747"/>
      <c r="T28" s="750"/>
      <c r="U28" s="750"/>
      <c r="V28" s="750"/>
      <c r="W28" s="750"/>
      <c r="X28" s="745"/>
      <c r="Y28" s="747"/>
      <c r="Z28" s="441"/>
      <c r="AA28" s="442"/>
      <c r="AB28"/>
      <c r="AC28" s="112">
        <f t="shared" si="0"/>
        <v>0</v>
      </c>
      <c r="AE28"/>
      <c r="AF28"/>
      <c r="AG28"/>
      <c r="AH28"/>
      <c r="AI28"/>
      <c r="AJ28"/>
      <c r="AK28"/>
      <c r="AL28"/>
      <c r="AM28"/>
      <c r="AN28"/>
      <c r="AO28"/>
    </row>
    <row r="29" spans="2:41" ht="15" customHeight="1" x14ac:dyDescent="0.2">
      <c r="B29" s="33" t="s">
        <v>111</v>
      </c>
      <c r="C29" s="763" t="str">
        <f>IFERROR(IF('4. Campaign staff'!C23='0e. Support language'!$A$38,'0e. Support language'!$A$38,CONCATENATE('4. Campaign staff'!C23," - ",VLOOKUP('4. Campaign staff'!G23,'0e. Support language'!$A$11:$B$14,2,FALSE), " - grade ",'4. Campaign staff'!E23)),'4. Campaign staff'!C23)</f>
        <v>Select cadre</v>
      </c>
      <c r="D29" s="763"/>
      <c r="E29" s="763"/>
      <c r="F29" s="763"/>
      <c r="G29" s="763"/>
      <c r="H29" s="764"/>
      <c r="I29" s="745"/>
      <c r="J29" s="747"/>
      <c r="K29" s="745"/>
      <c r="L29" s="746"/>
      <c r="M29" s="747"/>
      <c r="N29" s="748"/>
      <c r="O29" s="749"/>
      <c r="P29" s="745"/>
      <c r="Q29" s="747"/>
      <c r="R29" s="745"/>
      <c r="S29" s="747"/>
      <c r="T29" s="750"/>
      <c r="U29" s="750"/>
      <c r="V29" s="750"/>
      <c r="W29" s="750"/>
      <c r="X29" s="745"/>
      <c r="Y29" s="747"/>
      <c r="Z29" s="441"/>
      <c r="AA29" s="442"/>
      <c r="AB29"/>
      <c r="AC29" s="112">
        <f t="shared" si="0"/>
        <v>0</v>
      </c>
      <c r="AE29"/>
      <c r="AF29"/>
      <c r="AG29"/>
      <c r="AH29"/>
      <c r="AI29"/>
      <c r="AJ29"/>
      <c r="AK29"/>
      <c r="AL29"/>
      <c r="AM29"/>
      <c r="AN29"/>
      <c r="AO29"/>
    </row>
    <row r="30" spans="2:41" ht="15" customHeight="1" x14ac:dyDescent="0.2">
      <c r="B30" s="33" t="s">
        <v>112</v>
      </c>
      <c r="C30" s="763" t="str">
        <f>IFERROR(IF('4. Campaign staff'!C24='0e. Support language'!$A$38,'0e. Support language'!$A$38,CONCATENATE('4. Campaign staff'!C24," - ",VLOOKUP('4. Campaign staff'!G24,'0e. Support language'!$A$11:$B$14,2,FALSE), " - grade ",'4. Campaign staff'!E24)),'4. Campaign staff'!C24)</f>
        <v>Select cadre</v>
      </c>
      <c r="D30" s="763"/>
      <c r="E30" s="763"/>
      <c r="F30" s="763"/>
      <c r="G30" s="763"/>
      <c r="H30" s="764"/>
      <c r="I30" s="745"/>
      <c r="J30" s="747"/>
      <c r="K30" s="745"/>
      <c r="L30" s="746"/>
      <c r="M30" s="747"/>
      <c r="N30" s="748"/>
      <c r="O30" s="749"/>
      <c r="P30" s="745"/>
      <c r="Q30" s="747"/>
      <c r="R30" s="745"/>
      <c r="S30" s="747"/>
      <c r="T30" s="750"/>
      <c r="U30" s="750"/>
      <c r="V30" s="750"/>
      <c r="W30" s="750"/>
      <c r="X30" s="745"/>
      <c r="Y30" s="747"/>
      <c r="Z30" s="441"/>
      <c r="AA30" s="442"/>
      <c r="AB30"/>
      <c r="AC30" s="112">
        <f t="shared" si="0"/>
        <v>0</v>
      </c>
      <c r="AE30"/>
      <c r="AF30"/>
      <c r="AG30"/>
      <c r="AH30"/>
      <c r="AI30"/>
      <c r="AJ30"/>
      <c r="AK30"/>
      <c r="AL30"/>
      <c r="AM30"/>
      <c r="AN30"/>
      <c r="AO30"/>
    </row>
    <row r="31" spans="2:41" ht="15" customHeight="1" x14ac:dyDescent="0.2">
      <c r="B31" s="33" t="s">
        <v>113</v>
      </c>
      <c r="C31" s="763" t="str">
        <f>IFERROR(IF('4. Campaign staff'!C25='0e. Support language'!$A$38,'0e. Support language'!$A$38,CONCATENATE('4. Campaign staff'!C25," - ",VLOOKUP('4. Campaign staff'!G25,'0e. Support language'!$A$11:$B$14,2,FALSE), " - grade ",'4. Campaign staff'!E25)),'4. Campaign staff'!C25)</f>
        <v>Select cadre</v>
      </c>
      <c r="D31" s="763"/>
      <c r="E31" s="763"/>
      <c r="F31" s="763"/>
      <c r="G31" s="763"/>
      <c r="H31" s="764"/>
      <c r="I31" s="745"/>
      <c r="J31" s="747"/>
      <c r="K31" s="745"/>
      <c r="L31" s="746"/>
      <c r="M31" s="747"/>
      <c r="N31" s="748"/>
      <c r="O31" s="749"/>
      <c r="P31" s="745"/>
      <c r="Q31" s="747"/>
      <c r="R31" s="745"/>
      <c r="S31" s="747"/>
      <c r="T31" s="750"/>
      <c r="U31" s="750"/>
      <c r="V31" s="750"/>
      <c r="W31" s="750"/>
      <c r="X31" s="745"/>
      <c r="Y31" s="747"/>
      <c r="Z31" s="441"/>
      <c r="AA31" s="442"/>
      <c r="AB31"/>
      <c r="AC31" s="112">
        <f t="shared" si="0"/>
        <v>0</v>
      </c>
      <c r="AE31"/>
      <c r="AF31"/>
      <c r="AG31"/>
      <c r="AH31"/>
      <c r="AI31"/>
      <c r="AJ31"/>
      <c r="AK31"/>
      <c r="AL31"/>
      <c r="AM31"/>
      <c r="AN31"/>
      <c r="AO31"/>
    </row>
    <row r="32" spans="2:41" ht="15" customHeight="1" x14ac:dyDescent="0.2">
      <c r="B32" s="33" t="s">
        <v>114</v>
      </c>
      <c r="C32" s="763" t="str">
        <f>IFERROR(IF('4. Campaign staff'!C26='0e. Support language'!$A$38,'0e. Support language'!$A$38,CONCATENATE('4. Campaign staff'!C26," - ",VLOOKUP('4. Campaign staff'!G26,'0e. Support language'!$A$11:$B$14,2,FALSE), " - grade ",'4. Campaign staff'!E26)),'4. Campaign staff'!C26)</f>
        <v>Select cadre</v>
      </c>
      <c r="D32" s="763"/>
      <c r="E32" s="763"/>
      <c r="F32" s="763"/>
      <c r="G32" s="763"/>
      <c r="H32" s="764"/>
      <c r="I32" s="745"/>
      <c r="J32" s="747"/>
      <c r="K32" s="745"/>
      <c r="L32" s="746"/>
      <c r="M32" s="747"/>
      <c r="N32" s="748"/>
      <c r="O32" s="749"/>
      <c r="P32" s="745"/>
      <c r="Q32" s="747"/>
      <c r="R32" s="745"/>
      <c r="S32" s="747"/>
      <c r="T32" s="745"/>
      <c r="U32" s="747"/>
      <c r="V32" s="745"/>
      <c r="W32" s="747"/>
      <c r="X32" s="745"/>
      <c r="Y32" s="747"/>
      <c r="Z32" s="441"/>
      <c r="AA32" s="442"/>
      <c r="AB32"/>
      <c r="AC32" s="112">
        <f t="shared" si="0"/>
        <v>0</v>
      </c>
      <c r="AE32"/>
      <c r="AF32"/>
      <c r="AG32"/>
      <c r="AH32"/>
      <c r="AI32"/>
      <c r="AJ32"/>
      <c r="AK32"/>
      <c r="AL32"/>
      <c r="AM32"/>
      <c r="AN32"/>
      <c r="AO32"/>
    </row>
    <row r="33" spans="2:41" ht="15" customHeight="1" x14ac:dyDescent="0.2">
      <c r="B33" s="33" t="s">
        <v>115</v>
      </c>
      <c r="C33" s="763" t="str">
        <f>IFERROR(IF('4. Campaign staff'!C27='0e. Support language'!$A$38,'0e. Support language'!$A$38,CONCATENATE('4. Campaign staff'!C27," - ",VLOOKUP('4. Campaign staff'!G27,'0e. Support language'!$A$11:$B$14,2,FALSE), " - grade ",'4. Campaign staff'!E27)),'4. Campaign staff'!C27)</f>
        <v>Select cadre</v>
      </c>
      <c r="D33" s="763"/>
      <c r="E33" s="763"/>
      <c r="F33" s="763"/>
      <c r="G33" s="763"/>
      <c r="H33" s="764"/>
      <c r="I33" s="745"/>
      <c r="J33" s="747"/>
      <c r="K33" s="745"/>
      <c r="L33" s="746"/>
      <c r="M33" s="747"/>
      <c r="N33" s="748"/>
      <c r="O33" s="749"/>
      <c r="P33" s="745"/>
      <c r="Q33" s="747"/>
      <c r="R33" s="745"/>
      <c r="S33" s="747"/>
      <c r="T33" s="750"/>
      <c r="U33" s="750"/>
      <c r="V33" s="750"/>
      <c r="W33" s="750"/>
      <c r="X33" s="745"/>
      <c r="Y33" s="747"/>
      <c r="Z33" s="441"/>
      <c r="AA33" s="442"/>
      <c r="AB33"/>
      <c r="AC33" s="112">
        <f t="shared" si="0"/>
        <v>0</v>
      </c>
      <c r="AE33"/>
      <c r="AF33"/>
      <c r="AG33"/>
      <c r="AH33"/>
      <c r="AI33"/>
      <c r="AJ33"/>
      <c r="AK33"/>
      <c r="AL33"/>
      <c r="AM33"/>
      <c r="AN33"/>
      <c r="AO33"/>
    </row>
    <row r="34" spans="2:41" ht="15" customHeight="1" x14ac:dyDescent="0.2">
      <c r="B34" s="33" t="s">
        <v>136</v>
      </c>
      <c r="C34" s="763" t="str">
        <f>IFERROR(IF('4. Campaign staff'!C28='0e. Support language'!$A$38,'0e. Support language'!$A$38,CONCATENATE('4. Campaign staff'!C28," - ",VLOOKUP('4. Campaign staff'!G28,'0e. Support language'!$A$11:$B$14,2,FALSE), " - grade ",'4. Campaign staff'!E28)),'4. Campaign staff'!C28)</f>
        <v>Select cadre</v>
      </c>
      <c r="D34" s="763"/>
      <c r="E34" s="763"/>
      <c r="F34" s="763"/>
      <c r="G34" s="763"/>
      <c r="H34" s="764"/>
      <c r="I34" s="745"/>
      <c r="J34" s="747"/>
      <c r="K34" s="745"/>
      <c r="L34" s="746"/>
      <c r="M34" s="747"/>
      <c r="N34" s="748"/>
      <c r="O34" s="749"/>
      <c r="P34" s="745"/>
      <c r="Q34" s="747"/>
      <c r="R34" s="745"/>
      <c r="S34" s="747"/>
      <c r="T34" s="750"/>
      <c r="U34" s="750"/>
      <c r="V34" s="750"/>
      <c r="W34" s="750"/>
      <c r="X34" s="745"/>
      <c r="Y34" s="747"/>
      <c r="Z34" s="441"/>
      <c r="AA34" s="442"/>
      <c r="AB34"/>
      <c r="AC34" s="112">
        <f t="shared" si="0"/>
        <v>0</v>
      </c>
      <c r="AE34"/>
      <c r="AF34"/>
      <c r="AG34"/>
      <c r="AH34"/>
      <c r="AI34"/>
      <c r="AJ34"/>
      <c r="AK34"/>
      <c r="AL34"/>
      <c r="AM34"/>
      <c r="AN34"/>
      <c r="AO34"/>
    </row>
    <row r="35" spans="2:41" ht="15" customHeight="1" x14ac:dyDescent="0.2">
      <c r="B35" s="33" t="s">
        <v>137</v>
      </c>
      <c r="C35" s="763" t="str">
        <f>IFERROR(IF('4. Campaign staff'!C29='0e. Support language'!$A$38,'0e. Support language'!$A$38,CONCATENATE('4. Campaign staff'!C29," - ",VLOOKUP('4. Campaign staff'!G29,'0e. Support language'!$A$11:$B$14,2,FALSE), " - grade ",'4. Campaign staff'!E29)),'4. Campaign staff'!C29)</f>
        <v>Select cadre</v>
      </c>
      <c r="D35" s="763"/>
      <c r="E35" s="763"/>
      <c r="F35" s="763"/>
      <c r="G35" s="763"/>
      <c r="H35" s="764"/>
      <c r="I35" s="745"/>
      <c r="J35" s="747"/>
      <c r="K35" s="745"/>
      <c r="L35" s="746"/>
      <c r="M35" s="747"/>
      <c r="N35" s="748"/>
      <c r="O35" s="749"/>
      <c r="P35" s="745"/>
      <c r="Q35" s="747"/>
      <c r="R35" s="745"/>
      <c r="S35" s="747"/>
      <c r="T35" s="750"/>
      <c r="U35" s="750"/>
      <c r="V35" s="750"/>
      <c r="W35" s="750"/>
      <c r="X35" s="745"/>
      <c r="Y35" s="747"/>
      <c r="Z35" s="441"/>
      <c r="AA35" s="442"/>
      <c r="AB35"/>
      <c r="AC35" s="112">
        <f t="shared" si="0"/>
        <v>0</v>
      </c>
      <c r="AE35"/>
      <c r="AF35"/>
      <c r="AG35"/>
      <c r="AH35"/>
      <c r="AI35"/>
      <c r="AJ35"/>
      <c r="AK35"/>
      <c r="AL35"/>
      <c r="AM35"/>
      <c r="AN35"/>
      <c r="AO35"/>
    </row>
    <row r="36" spans="2:41" ht="15" customHeight="1" x14ac:dyDescent="0.2">
      <c r="B36" s="33" t="s">
        <v>138</v>
      </c>
      <c r="C36" s="763" t="str">
        <f>IFERROR(IF('4. Campaign staff'!C30='0e. Support language'!$A$38,'0e. Support language'!$A$38,CONCATENATE('4. Campaign staff'!C30," - ",VLOOKUP('4. Campaign staff'!G30,'0e. Support language'!$A$11:$B$14,2,FALSE), " - grade ",'4. Campaign staff'!E30)),'4. Campaign staff'!C30)</f>
        <v>Select cadre</v>
      </c>
      <c r="D36" s="763"/>
      <c r="E36" s="763"/>
      <c r="F36" s="763"/>
      <c r="G36" s="763"/>
      <c r="H36" s="764"/>
      <c r="I36" s="745"/>
      <c r="J36" s="747"/>
      <c r="K36" s="745"/>
      <c r="L36" s="746"/>
      <c r="M36" s="747"/>
      <c r="N36" s="748"/>
      <c r="O36" s="749"/>
      <c r="P36" s="745"/>
      <c r="Q36" s="747"/>
      <c r="R36" s="745"/>
      <c r="S36" s="747"/>
      <c r="T36" s="750"/>
      <c r="U36" s="750"/>
      <c r="V36" s="750"/>
      <c r="W36" s="750"/>
      <c r="X36" s="745"/>
      <c r="Y36" s="747"/>
      <c r="Z36" s="441"/>
      <c r="AA36" s="442"/>
      <c r="AB36"/>
      <c r="AC36" s="112">
        <f t="shared" si="0"/>
        <v>0</v>
      </c>
      <c r="AE36"/>
      <c r="AF36"/>
      <c r="AG36"/>
      <c r="AH36"/>
      <c r="AI36"/>
      <c r="AJ36"/>
      <c r="AK36"/>
      <c r="AL36"/>
      <c r="AM36"/>
      <c r="AN36"/>
      <c r="AO36"/>
    </row>
    <row r="37" spans="2:41" ht="15" customHeight="1" x14ac:dyDescent="0.2">
      <c r="B37" s="33" t="s">
        <v>139</v>
      </c>
      <c r="C37" s="763" t="str">
        <f>IFERROR(IF('4. Campaign staff'!C31='0e. Support language'!$A$38,'0e. Support language'!$A$38,CONCATENATE('4. Campaign staff'!C31," - ",VLOOKUP('4. Campaign staff'!G31,'0e. Support language'!$A$11:$B$14,2,FALSE), " - grade ",'4. Campaign staff'!E31)),'4. Campaign staff'!C31)</f>
        <v>Select cadre</v>
      </c>
      <c r="D37" s="763"/>
      <c r="E37" s="763"/>
      <c r="F37" s="763"/>
      <c r="G37" s="763"/>
      <c r="H37" s="764"/>
      <c r="I37" s="745"/>
      <c r="J37" s="747"/>
      <c r="K37" s="745"/>
      <c r="L37" s="746"/>
      <c r="M37" s="747"/>
      <c r="N37" s="748"/>
      <c r="O37" s="749"/>
      <c r="P37" s="745"/>
      <c r="Q37" s="747"/>
      <c r="R37" s="745"/>
      <c r="S37" s="747"/>
      <c r="T37" s="750"/>
      <c r="U37" s="750"/>
      <c r="V37" s="750"/>
      <c r="W37" s="750"/>
      <c r="X37" s="745"/>
      <c r="Y37" s="747"/>
      <c r="Z37" s="441"/>
      <c r="AA37" s="442"/>
      <c r="AB37"/>
      <c r="AC37" s="112">
        <f t="shared" si="0"/>
        <v>0</v>
      </c>
      <c r="AE37"/>
      <c r="AF37"/>
      <c r="AG37"/>
      <c r="AH37"/>
      <c r="AI37"/>
      <c r="AJ37"/>
      <c r="AK37"/>
      <c r="AL37"/>
      <c r="AM37"/>
      <c r="AN37"/>
      <c r="AO37"/>
    </row>
    <row r="38" spans="2:41" ht="15" customHeight="1" x14ac:dyDescent="0.2">
      <c r="B38" s="33" t="s">
        <v>140</v>
      </c>
      <c r="C38" s="763" t="str">
        <f>IFERROR(IF('4. Campaign staff'!C32='0e. Support language'!$A$38,'0e. Support language'!$A$38,CONCATENATE('4. Campaign staff'!C32," - ",VLOOKUP('4. Campaign staff'!G32,'0e. Support language'!$A$11:$B$14,2,FALSE), " - grade ",'4. Campaign staff'!E32)),'4. Campaign staff'!C32)</f>
        <v>Select cadre</v>
      </c>
      <c r="D38" s="763"/>
      <c r="E38" s="763"/>
      <c r="F38" s="763"/>
      <c r="G38" s="763"/>
      <c r="H38" s="764"/>
      <c r="I38" s="745"/>
      <c r="J38" s="747"/>
      <c r="K38" s="745"/>
      <c r="L38" s="746"/>
      <c r="M38" s="747"/>
      <c r="N38" s="748"/>
      <c r="O38" s="749"/>
      <c r="P38" s="745"/>
      <c r="Q38" s="747"/>
      <c r="R38" s="745"/>
      <c r="S38" s="747"/>
      <c r="T38" s="750"/>
      <c r="U38" s="750"/>
      <c r="V38" s="750"/>
      <c r="W38" s="750"/>
      <c r="X38" s="745"/>
      <c r="Y38" s="747"/>
      <c r="Z38" s="441"/>
      <c r="AA38" s="442"/>
      <c r="AB38"/>
      <c r="AC38" s="112">
        <f t="shared" si="0"/>
        <v>0</v>
      </c>
      <c r="AE38"/>
      <c r="AF38"/>
      <c r="AG38"/>
      <c r="AH38"/>
      <c r="AI38"/>
      <c r="AJ38"/>
      <c r="AK38"/>
      <c r="AL38"/>
      <c r="AM38"/>
      <c r="AN38"/>
      <c r="AO38"/>
    </row>
    <row r="39" spans="2:41" ht="15" customHeight="1" x14ac:dyDescent="0.2">
      <c r="B39" s="33" t="s">
        <v>141</v>
      </c>
      <c r="C39" s="763" t="str">
        <f>IFERROR(IF('4. Campaign staff'!C33='0e. Support language'!$A$38,'0e. Support language'!$A$38,CONCATENATE('4. Campaign staff'!C33," - ",VLOOKUP('4. Campaign staff'!G33,'0e. Support language'!$A$11:$B$14,2,FALSE), " - grade ",'4. Campaign staff'!E33)),'4. Campaign staff'!C33)</f>
        <v>Select cadre</v>
      </c>
      <c r="D39" s="763"/>
      <c r="E39" s="763"/>
      <c r="F39" s="763"/>
      <c r="G39" s="763"/>
      <c r="H39" s="764"/>
      <c r="I39" s="745"/>
      <c r="J39" s="747"/>
      <c r="K39" s="745"/>
      <c r="L39" s="746"/>
      <c r="M39" s="747"/>
      <c r="N39" s="748"/>
      <c r="O39" s="749"/>
      <c r="P39" s="745"/>
      <c r="Q39" s="747"/>
      <c r="R39" s="745"/>
      <c r="S39" s="747"/>
      <c r="T39" s="750"/>
      <c r="U39" s="750"/>
      <c r="V39" s="750"/>
      <c r="W39" s="750"/>
      <c r="X39" s="745"/>
      <c r="Y39" s="747"/>
      <c r="Z39" s="441"/>
      <c r="AA39" s="442"/>
      <c r="AB39"/>
      <c r="AC39" s="112">
        <f t="shared" si="0"/>
        <v>0</v>
      </c>
      <c r="AE39"/>
      <c r="AF39"/>
      <c r="AG39"/>
      <c r="AH39"/>
      <c r="AI39"/>
      <c r="AJ39"/>
      <c r="AK39"/>
      <c r="AL39"/>
      <c r="AM39"/>
      <c r="AN39"/>
      <c r="AO39"/>
    </row>
    <row r="40" spans="2:41" ht="15" customHeight="1" x14ac:dyDescent="0.2">
      <c r="B40" s="33" t="s">
        <v>142</v>
      </c>
      <c r="C40" s="763" t="str">
        <f>IFERROR(IF('4. Campaign staff'!C34='0e. Support language'!$A$38,'0e. Support language'!$A$38,CONCATENATE('4. Campaign staff'!C34," - ",VLOOKUP('4. Campaign staff'!G34,'0e. Support language'!$A$11:$B$14,2,FALSE), " - grade ",'4. Campaign staff'!E34)),'4. Campaign staff'!C34)</f>
        <v>Select cadre</v>
      </c>
      <c r="D40" s="763"/>
      <c r="E40" s="763"/>
      <c r="F40" s="763"/>
      <c r="G40" s="763"/>
      <c r="H40" s="764"/>
      <c r="I40" s="745"/>
      <c r="J40" s="747"/>
      <c r="K40" s="745"/>
      <c r="L40" s="746"/>
      <c r="M40" s="747"/>
      <c r="N40" s="748"/>
      <c r="O40" s="749"/>
      <c r="P40" s="745"/>
      <c r="Q40" s="747"/>
      <c r="R40" s="745"/>
      <c r="S40" s="747"/>
      <c r="T40" s="750"/>
      <c r="U40" s="750"/>
      <c r="V40" s="750"/>
      <c r="W40" s="750"/>
      <c r="X40" s="745"/>
      <c r="Y40" s="747"/>
      <c r="Z40" s="441"/>
      <c r="AA40" s="442"/>
      <c r="AB40"/>
      <c r="AC40" s="112">
        <f t="shared" si="0"/>
        <v>0</v>
      </c>
      <c r="AE40"/>
      <c r="AF40"/>
      <c r="AG40"/>
      <c r="AH40"/>
      <c r="AI40"/>
      <c r="AJ40"/>
      <c r="AK40"/>
      <c r="AL40"/>
      <c r="AM40"/>
      <c r="AN40"/>
      <c r="AO40"/>
    </row>
    <row r="41" spans="2:41" ht="10.15" customHeight="1" x14ac:dyDescent="0.2">
      <c r="J41" s="21"/>
      <c r="O41" s="21"/>
      <c r="Q41" s="21"/>
      <c r="U41" s="21"/>
      <c r="V41" s="14"/>
      <c r="W41" s="21"/>
      <c r="Y41" s="21"/>
      <c r="AA41" s="21"/>
      <c r="AC41" s="21"/>
      <c r="AF41" s="21"/>
      <c r="AG41" s="21"/>
      <c r="AH41" s="21"/>
      <c r="AI41" s="21"/>
      <c r="AJ41" s="21"/>
      <c r="AK41" s="21"/>
      <c r="AL41" s="21"/>
      <c r="AM41" s="21"/>
      <c r="AN41" s="21"/>
      <c r="AO41" s="21"/>
    </row>
    <row r="42" spans="2:41" s="76" customFormat="1" ht="22.35" customHeight="1" x14ac:dyDescent="0.2">
      <c r="B42" s="767" t="s">
        <v>400</v>
      </c>
      <c r="C42" s="767"/>
      <c r="D42" s="767"/>
      <c r="E42" s="767"/>
      <c r="F42" s="767"/>
      <c r="G42" s="767"/>
      <c r="H42" s="767"/>
      <c r="I42" s="767"/>
      <c r="J42" s="767"/>
      <c r="K42" s="767"/>
      <c r="L42" s="767"/>
      <c r="M42" s="767"/>
      <c r="N42" s="767"/>
      <c r="O42" s="767"/>
      <c r="P42" s="767"/>
      <c r="Q42" s="767"/>
      <c r="R42" s="767"/>
      <c r="S42" s="767"/>
      <c r="T42" s="767"/>
      <c r="U42" s="767"/>
      <c r="V42" s="767"/>
      <c r="W42" s="767"/>
      <c r="X42" s="767"/>
      <c r="Y42" s="767"/>
      <c r="Z42" s="767"/>
      <c r="AA42" s="767"/>
      <c r="AB42" s="767"/>
      <c r="AC42" s="767"/>
      <c r="AE42" s="70" t="s">
        <v>127</v>
      </c>
      <c r="AM42" s="86"/>
      <c r="AN42" s="86"/>
    </row>
    <row r="43" spans="2:41" ht="16.350000000000001" customHeight="1" x14ac:dyDescent="0.2">
      <c r="B43" s="769" t="s">
        <v>428</v>
      </c>
      <c r="C43" s="769"/>
      <c r="D43" s="769"/>
      <c r="E43" s="769"/>
      <c r="F43" s="769"/>
      <c r="G43" s="769"/>
      <c r="H43" s="770"/>
      <c r="I43" s="758">
        <v>6.15</v>
      </c>
      <c r="J43" s="759"/>
      <c r="K43" s="758">
        <v>6.16</v>
      </c>
      <c r="L43" s="762"/>
      <c r="M43" s="759"/>
      <c r="N43" s="758">
        <v>6.17</v>
      </c>
      <c r="O43" s="759"/>
      <c r="P43" s="758">
        <v>6.18</v>
      </c>
      <c r="Q43" s="759"/>
      <c r="R43" s="762">
        <v>6.19</v>
      </c>
      <c r="S43" s="759"/>
      <c r="T43" s="758">
        <v>6.2</v>
      </c>
      <c r="U43" s="759"/>
      <c r="V43" s="762">
        <v>6.21</v>
      </c>
      <c r="W43" s="759"/>
      <c r="X43" s="758">
        <v>6.22</v>
      </c>
      <c r="Y43" s="759"/>
      <c r="Z43" s="144">
        <v>6.23</v>
      </c>
      <c r="AA43" s="758">
        <v>6.24</v>
      </c>
      <c r="AB43" s="759"/>
      <c r="AC43" s="142">
        <v>6.25</v>
      </c>
      <c r="AD43"/>
      <c r="AE43" s="773" t="s">
        <v>135</v>
      </c>
      <c r="AF43"/>
      <c r="AG43"/>
      <c r="AH43"/>
      <c r="AI43"/>
      <c r="AJ43"/>
      <c r="AK43"/>
      <c r="AL43"/>
      <c r="AM43" s="21"/>
      <c r="AN43" s="21"/>
      <c r="AO43"/>
    </row>
    <row r="44" spans="2:41" ht="34.35" customHeight="1" x14ac:dyDescent="0.2">
      <c r="B44" s="771"/>
      <c r="C44" s="771"/>
      <c r="D44" s="771"/>
      <c r="E44" s="771"/>
      <c r="F44" s="771"/>
      <c r="G44" s="771"/>
      <c r="H44" s="772"/>
      <c r="I44" s="754" t="s">
        <v>33</v>
      </c>
      <c r="J44" s="755"/>
      <c r="K44" s="754" t="s">
        <v>356</v>
      </c>
      <c r="L44" s="760"/>
      <c r="M44" s="755"/>
      <c r="N44" s="754" t="s">
        <v>29</v>
      </c>
      <c r="O44" s="755"/>
      <c r="P44" s="754" t="s">
        <v>96</v>
      </c>
      <c r="Q44" s="755"/>
      <c r="R44" s="754" t="s">
        <v>5</v>
      </c>
      <c r="S44" s="755"/>
      <c r="T44" s="754" t="s">
        <v>22</v>
      </c>
      <c r="U44" s="755"/>
      <c r="V44" s="754" t="s">
        <v>30</v>
      </c>
      <c r="W44" s="755"/>
      <c r="X44" s="754" t="s">
        <v>97</v>
      </c>
      <c r="Y44" s="755"/>
      <c r="Z44" s="744" t="s">
        <v>28</v>
      </c>
      <c r="AA44" s="754" t="s">
        <v>129</v>
      </c>
      <c r="AB44" s="755"/>
      <c r="AC44" s="754" t="s">
        <v>130</v>
      </c>
      <c r="AD44"/>
      <c r="AE44" s="773"/>
      <c r="AF44"/>
      <c r="AG44"/>
      <c r="AH44"/>
      <c r="AI44"/>
      <c r="AJ44"/>
      <c r="AK44"/>
      <c r="AL44"/>
      <c r="AM44"/>
      <c r="AN44"/>
      <c r="AO44"/>
    </row>
    <row r="45" spans="2:41" ht="16.899999999999999" customHeight="1" x14ac:dyDescent="0.2">
      <c r="B45" s="776" t="str">
        <f>_xlfn.IFNA(CONCATENATE("(Between ",TEXT(DATE('3. Campaign information'!R18,VLOOKUP('3. Campaign information'!P18,'0e. Support language'!D20:E31,2,FALSE),'3. Campaign information'!N18),"dd-mmm-yyyy"), " and ", TEXT(DATE('3. Campaign information'!R19,VLOOKUP('3. Campaign information'!P19,'0e. Support language'!D20:E31,2,FALSE),'3. Campaign information'!N19),"dd-mmm-yyyy"),")"),"")</f>
        <v/>
      </c>
      <c r="C45" s="776"/>
      <c r="D45" s="776"/>
      <c r="E45" s="776"/>
      <c r="F45" s="776"/>
      <c r="G45" s="776"/>
      <c r="H45" s="777"/>
      <c r="I45" s="754"/>
      <c r="J45" s="755"/>
      <c r="K45" s="754"/>
      <c r="L45" s="760"/>
      <c r="M45" s="755"/>
      <c r="N45" s="754"/>
      <c r="O45" s="755"/>
      <c r="P45" s="754"/>
      <c r="Q45" s="755"/>
      <c r="R45" s="754"/>
      <c r="S45" s="755"/>
      <c r="T45" s="754"/>
      <c r="U45" s="755"/>
      <c r="V45" s="754"/>
      <c r="W45" s="755"/>
      <c r="X45" s="754"/>
      <c r="Y45" s="755"/>
      <c r="Z45" s="744"/>
      <c r="AA45" s="754"/>
      <c r="AB45" s="755"/>
      <c r="AC45" s="754"/>
      <c r="AD45"/>
      <c r="AE45" s="773"/>
      <c r="AF45"/>
      <c r="AG45"/>
      <c r="AH45"/>
      <c r="AI45"/>
      <c r="AJ45"/>
      <c r="AK45"/>
      <c r="AL45"/>
      <c r="AM45"/>
      <c r="AN45"/>
      <c r="AO45"/>
    </row>
    <row r="46" spans="2:41" ht="24" customHeight="1" x14ac:dyDescent="0.2">
      <c r="B46" s="778"/>
      <c r="C46" s="778"/>
      <c r="D46" s="778"/>
      <c r="E46" s="778"/>
      <c r="F46" s="778"/>
      <c r="G46" s="778"/>
      <c r="H46" s="779"/>
      <c r="I46" s="756"/>
      <c r="J46" s="757"/>
      <c r="K46" s="756"/>
      <c r="L46" s="761"/>
      <c r="M46" s="757"/>
      <c r="N46" s="754"/>
      <c r="O46" s="755"/>
      <c r="P46" s="754"/>
      <c r="Q46" s="755"/>
      <c r="R46" s="754"/>
      <c r="S46" s="755"/>
      <c r="T46" s="754"/>
      <c r="U46" s="755"/>
      <c r="V46" s="754"/>
      <c r="W46" s="755"/>
      <c r="X46" s="756"/>
      <c r="Y46" s="757"/>
      <c r="Z46" s="744"/>
      <c r="AA46" s="774" t="s">
        <v>126</v>
      </c>
      <c r="AB46" s="775"/>
      <c r="AC46" s="146" t="s">
        <v>126</v>
      </c>
      <c r="AD46"/>
      <c r="AE46" s="761"/>
      <c r="AF46"/>
      <c r="AG46"/>
      <c r="AH46"/>
      <c r="AI46"/>
      <c r="AJ46"/>
      <c r="AK46"/>
      <c r="AL46"/>
      <c r="AM46"/>
      <c r="AN46"/>
      <c r="AO46"/>
    </row>
    <row r="47" spans="2:41" ht="15" customHeight="1" x14ac:dyDescent="0.2">
      <c r="B47" s="65" t="s">
        <v>98</v>
      </c>
      <c r="C47" s="763" t="str">
        <f>IFERROR(IF('4. Campaign staff'!C10='0e. Support language'!$A$38,'0e. Support language'!$A$38,CONCATENATE('4. Campaign staff'!C10," - ",VLOOKUP('4. Campaign staff'!G10,'0e. Support language'!$A$11:$B$14,2,FALSE), " - grade ",'4. Campaign staff'!E10)),'4. Campaign staff'!C10)</f>
        <v>Select cadre</v>
      </c>
      <c r="D47" s="763"/>
      <c r="E47" s="763"/>
      <c r="F47" s="763"/>
      <c r="G47" s="763"/>
      <c r="H47" s="764"/>
      <c r="I47" s="745"/>
      <c r="J47" s="747"/>
      <c r="K47" s="745"/>
      <c r="L47" s="746"/>
      <c r="M47" s="747"/>
      <c r="N47" s="748"/>
      <c r="O47" s="749"/>
      <c r="P47" s="745"/>
      <c r="Q47" s="747"/>
      <c r="R47" s="745"/>
      <c r="S47" s="747"/>
      <c r="T47" s="750"/>
      <c r="U47" s="750"/>
      <c r="V47" s="750"/>
      <c r="W47" s="750"/>
      <c r="X47" s="745"/>
      <c r="Y47" s="747"/>
      <c r="Z47" s="441"/>
      <c r="AA47" s="745"/>
      <c r="AB47" s="747"/>
      <c r="AC47" s="444"/>
      <c r="AE47" s="112" t="str">
        <f>IFERROR(SUM(I47:AC47)/'3. Campaign information'!$T$19,"Complete 6.03-04")</f>
        <v>Complete 6.03-04</v>
      </c>
      <c r="AF47"/>
      <c r="AG47"/>
      <c r="AH47"/>
      <c r="AI47"/>
      <c r="AJ47"/>
      <c r="AK47"/>
      <c r="AL47"/>
      <c r="AM47"/>
      <c r="AN47"/>
      <c r="AO47"/>
    </row>
    <row r="48" spans="2:41" ht="15" customHeight="1" x14ac:dyDescent="0.2">
      <c r="B48" s="35" t="s">
        <v>99</v>
      </c>
      <c r="C48" s="763" t="str">
        <f>IFERROR(IF('4. Campaign staff'!C11='0e. Support language'!$A$38,'0e. Support language'!$A$38,CONCATENATE('4. Campaign staff'!C11," - ",VLOOKUP('4. Campaign staff'!G11,'0e. Support language'!$A$11:$B$14,2,FALSE), " - grade ",'4. Campaign staff'!E11)),'4. Campaign staff'!C11)</f>
        <v>Select cadre</v>
      </c>
      <c r="D48" s="763"/>
      <c r="E48" s="763"/>
      <c r="F48" s="763"/>
      <c r="G48" s="763"/>
      <c r="H48" s="764"/>
      <c r="I48" s="745"/>
      <c r="J48" s="747"/>
      <c r="K48" s="745"/>
      <c r="L48" s="746"/>
      <c r="M48" s="747"/>
      <c r="N48" s="748"/>
      <c r="O48" s="749"/>
      <c r="P48" s="745"/>
      <c r="Q48" s="747"/>
      <c r="R48" s="745"/>
      <c r="S48" s="747"/>
      <c r="T48" s="750"/>
      <c r="U48" s="750"/>
      <c r="V48" s="750"/>
      <c r="W48" s="750"/>
      <c r="X48" s="745"/>
      <c r="Y48" s="747"/>
      <c r="Z48" s="441"/>
      <c r="AA48" s="745"/>
      <c r="AB48" s="747"/>
      <c r="AC48" s="444"/>
      <c r="AE48" s="112" t="str">
        <f>IFERROR(SUM(I48:AC48)/'3. Campaign information'!$T$19,"Complete 6.03-04")</f>
        <v>Complete 6.03-04</v>
      </c>
      <c r="AF48"/>
      <c r="AG48"/>
      <c r="AH48"/>
      <c r="AI48"/>
      <c r="AJ48"/>
      <c r="AK48"/>
      <c r="AL48"/>
      <c r="AM48"/>
      <c r="AN48"/>
      <c r="AO48"/>
    </row>
    <row r="49" spans="2:41" ht="15" customHeight="1" x14ac:dyDescent="0.2">
      <c r="B49" s="33" t="s">
        <v>100</v>
      </c>
      <c r="C49" s="763" t="str">
        <f>IFERROR(IF('4. Campaign staff'!C12='0e. Support language'!$A$38,'0e. Support language'!$A$38,CONCATENATE('4. Campaign staff'!C12," - ",VLOOKUP('4. Campaign staff'!G12,'0e. Support language'!$A$11:$B$14,2,FALSE), " - grade ",'4. Campaign staff'!E12)),'4. Campaign staff'!C12)</f>
        <v>Select cadre</v>
      </c>
      <c r="D49" s="763"/>
      <c r="E49" s="763"/>
      <c r="F49" s="763"/>
      <c r="G49" s="763"/>
      <c r="H49" s="764"/>
      <c r="I49" s="745"/>
      <c r="J49" s="747"/>
      <c r="K49" s="745"/>
      <c r="L49" s="746"/>
      <c r="M49" s="747"/>
      <c r="N49" s="748"/>
      <c r="O49" s="749"/>
      <c r="P49" s="745"/>
      <c r="Q49" s="747"/>
      <c r="R49" s="745"/>
      <c r="S49" s="747"/>
      <c r="T49" s="750"/>
      <c r="U49" s="750"/>
      <c r="V49" s="750"/>
      <c r="W49" s="750"/>
      <c r="X49" s="745"/>
      <c r="Y49" s="747"/>
      <c r="Z49" s="441"/>
      <c r="AA49" s="745"/>
      <c r="AB49" s="747"/>
      <c r="AC49" s="444"/>
      <c r="AE49" s="112" t="str">
        <f>IFERROR(SUM(I49:AC49)/'3. Campaign information'!$T$19,"Complete 6.03-04")</f>
        <v>Complete 6.03-04</v>
      </c>
      <c r="AF49"/>
      <c r="AG49"/>
      <c r="AH49"/>
      <c r="AI49"/>
      <c r="AJ49"/>
      <c r="AK49"/>
      <c r="AL49"/>
      <c r="AM49"/>
      <c r="AN49"/>
      <c r="AO49"/>
    </row>
    <row r="50" spans="2:41" ht="15" customHeight="1" x14ac:dyDescent="0.2">
      <c r="B50" s="33" t="s">
        <v>101</v>
      </c>
      <c r="C50" s="763" t="str">
        <f>IFERROR(IF('4. Campaign staff'!C13='0e. Support language'!$A$38,'0e. Support language'!$A$38,CONCATENATE('4. Campaign staff'!C13," - ",VLOOKUP('4. Campaign staff'!G13,'0e. Support language'!$A$11:$B$14,2,FALSE), " - grade ",'4. Campaign staff'!E13)),'4. Campaign staff'!C13)</f>
        <v>Select cadre</v>
      </c>
      <c r="D50" s="763"/>
      <c r="E50" s="763"/>
      <c r="F50" s="763"/>
      <c r="G50" s="763"/>
      <c r="H50" s="764"/>
      <c r="I50" s="745"/>
      <c r="J50" s="747"/>
      <c r="K50" s="745"/>
      <c r="L50" s="746"/>
      <c r="M50" s="747"/>
      <c r="N50" s="748"/>
      <c r="O50" s="749"/>
      <c r="P50" s="745"/>
      <c r="Q50" s="747"/>
      <c r="R50" s="745"/>
      <c r="S50" s="747"/>
      <c r="T50" s="750"/>
      <c r="U50" s="750"/>
      <c r="V50" s="750"/>
      <c r="W50" s="750"/>
      <c r="X50" s="745"/>
      <c r="Y50" s="747"/>
      <c r="Z50" s="441"/>
      <c r="AA50" s="745"/>
      <c r="AB50" s="747"/>
      <c r="AC50" s="444"/>
      <c r="AE50" s="112" t="str">
        <f>IFERROR(SUM(I50:AC50)/'3. Campaign information'!$T$19,"Complete 6.03-04")</f>
        <v>Complete 6.03-04</v>
      </c>
      <c r="AF50"/>
      <c r="AG50"/>
      <c r="AH50"/>
      <c r="AI50"/>
      <c r="AJ50"/>
      <c r="AK50"/>
      <c r="AL50"/>
      <c r="AM50"/>
      <c r="AN50"/>
      <c r="AO50"/>
    </row>
    <row r="51" spans="2:41" ht="15" customHeight="1" x14ac:dyDescent="0.2">
      <c r="B51" s="33" t="s">
        <v>102</v>
      </c>
      <c r="C51" s="763" t="str">
        <f>IFERROR(IF('4. Campaign staff'!C14='0e. Support language'!$A$38,'0e. Support language'!$A$38,CONCATENATE('4. Campaign staff'!C14," - ",VLOOKUP('4. Campaign staff'!G14,'0e. Support language'!$A$11:$B$14,2,FALSE), " - grade ",'4. Campaign staff'!E14)),'4. Campaign staff'!C14)</f>
        <v>Select cadre</v>
      </c>
      <c r="D51" s="763"/>
      <c r="E51" s="763"/>
      <c r="F51" s="763"/>
      <c r="G51" s="763"/>
      <c r="H51" s="764"/>
      <c r="I51" s="745"/>
      <c r="J51" s="747"/>
      <c r="K51" s="745"/>
      <c r="L51" s="746"/>
      <c r="M51" s="747"/>
      <c r="N51" s="748"/>
      <c r="O51" s="749"/>
      <c r="P51" s="745"/>
      <c r="Q51" s="747"/>
      <c r="R51" s="745"/>
      <c r="S51" s="747"/>
      <c r="T51" s="750"/>
      <c r="U51" s="750"/>
      <c r="V51" s="750"/>
      <c r="W51" s="750"/>
      <c r="X51" s="745"/>
      <c r="Y51" s="747"/>
      <c r="Z51" s="441"/>
      <c r="AA51" s="745"/>
      <c r="AB51" s="747"/>
      <c r="AC51" s="444"/>
      <c r="AE51" s="112" t="str">
        <f>IFERROR(SUM(I51:AC51)/'3. Campaign information'!$T$19,"Complete 6.03-04")</f>
        <v>Complete 6.03-04</v>
      </c>
      <c r="AF51"/>
      <c r="AG51"/>
      <c r="AH51"/>
      <c r="AI51"/>
      <c r="AJ51"/>
      <c r="AK51"/>
      <c r="AL51"/>
      <c r="AM51"/>
      <c r="AN51"/>
      <c r="AO51"/>
    </row>
    <row r="52" spans="2:41" ht="15" customHeight="1" x14ac:dyDescent="0.2">
      <c r="B52" s="33" t="s">
        <v>103</v>
      </c>
      <c r="C52" s="763" t="str">
        <f>IFERROR(IF('4. Campaign staff'!C15='0e. Support language'!$A$38,'0e. Support language'!$A$38,CONCATENATE('4. Campaign staff'!C15," - ",VLOOKUP('4. Campaign staff'!G15,'0e. Support language'!$A$11:$B$14,2,FALSE), " - grade ",'4. Campaign staff'!E15)),'4. Campaign staff'!C15)</f>
        <v>Select cadre</v>
      </c>
      <c r="D52" s="763"/>
      <c r="E52" s="763"/>
      <c r="F52" s="763"/>
      <c r="G52" s="763"/>
      <c r="H52" s="764"/>
      <c r="I52" s="745"/>
      <c r="J52" s="747"/>
      <c r="K52" s="745"/>
      <c r="L52" s="746"/>
      <c r="M52" s="747"/>
      <c r="N52" s="748"/>
      <c r="O52" s="749"/>
      <c r="P52" s="745"/>
      <c r="Q52" s="747"/>
      <c r="R52" s="745"/>
      <c r="S52" s="747"/>
      <c r="T52" s="750"/>
      <c r="U52" s="750"/>
      <c r="V52" s="750"/>
      <c r="W52" s="750"/>
      <c r="X52" s="745"/>
      <c r="Y52" s="747"/>
      <c r="Z52" s="441"/>
      <c r="AA52" s="745"/>
      <c r="AB52" s="747"/>
      <c r="AC52" s="444"/>
      <c r="AE52" s="112" t="str">
        <f>IFERROR(SUM(I52:AC52)/'3. Campaign information'!$T$19,"Complete 6.03-04")</f>
        <v>Complete 6.03-04</v>
      </c>
      <c r="AF52"/>
      <c r="AG52"/>
      <c r="AH52"/>
      <c r="AI52"/>
      <c r="AJ52"/>
      <c r="AK52"/>
      <c r="AL52"/>
      <c r="AM52"/>
      <c r="AN52"/>
      <c r="AO52"/>
    </row>
    <row r="53" spans="2:41" ht="15" customHeight="1" x14ac:dyDescent="0.2">
      <c r="B53" s="33" t="s">
        <v>104</v>
      </c>
      <c r="C53" s="763" t="str">
        <f>IFERROR(IF('4. Campaign staff'!C16='0e. Support language'!$A$38,'0e. Support language'!$A$38,CONCATENATE('4. Campaign staff'!C16," - ",VLOOKUP('4. Campaign staff'!G16,'0e. Support language'!$A$11:$B$14,2,FALSE), " - grade ",'4. Campaign staff'!E16)),'4. Campaign staff'!C16)</f>
        <v>Select cadre</v>
      </c>
      <c r="D53" s="763"/>
      <c r="E53" s="763"/>
      <c r="F53" s="763"/>
      <c r="G53" s="763"/>
      <c r="H53" s="764"/>
      <c r="I53" s="745"/>
      <c r="J53" s="747"/>
      <c r="K53" s="745"/>
      <c r="L53" s="746"/>
      <c r="M53" s="747"/>
      <c r="N53" s="748"/>
      <c r="O53" s="749"/>
      <c r="P53" s="745"/>
      <c r="Q53" s="747"/>
      <c r="R53" s="745"/>
      <c r="S53" s="747"/>
      <c r="T53" s="750"/>
      <c r="U53" s="750"/>
      <c r="V53" s="750"/>
      <c r="W53" s="750"/>
      <c r="X53" s="745"/>
      <c r="Y53" s="747"/>
      <c r="Z53" s="441"/>
      <c r="AA53" s="745"/>
      <c r="AB53" s="747"/>
      <c r="AC53" s="444"/>
      <c r="AE53" s="112" t="str">
        <f>IFERROR(SUM(I53:AC53)/'3. Campaign information'!$T$19,"Complete 6.03-04")</f>
        <v>Complete 6.03-04</v>
      </c>
      <c r="AF53"/>
      <c r="AG53"/>
      <c r="AH53"/>
      <c r="AI53"/>
      <c r="AJ53"/>
      <c r="AK53"/>
      <c r="AL53"/>
      <c r="AM53"/>
      <c r="AN53"/>
      <c r="AO53"/>
    </row>
    <row r="54" spans="2:41" ht="15" customHeight="1" x14ac:dyDescent="0.2">
      <c r="B54" s="33" t="s">
        <v>105</v>
      </c>
      <c r="C54" s="763" t="str">
        <f>IFERROR(IF('4. Campaign staff'!C17='0e. Support language'!$A$38,'0e. Support language'!$A$38,CONCATENATE('4. Campaign staff'!C17," - ",VLOOKUP('4. Campaign staff'!G17,'0e. Support language'!$A$11:$B$14,2,FALSE), " - grade ",'4. Campaign staff'!E17)),'4. Campaign staff'!C17)</f>
        <v>Select cadre</v>
      </c>
      <c r="D54" s="763"/>
      <c r="E54" s="763"/>
      <c r="F54" s="763"/>
      <c r="G54" s="763"/>
      <c r="H54" s="764"/>
      <c r="I54" s="745"/>
      <c r="J54" s="747"/>
      <c r="K54" s="745"/>
      <c r="L54" s="746"/>
      <c r="M54" s="747"/>
      <c r="N54" s="748"/>
      <c r="O54" s="749"/>
      <c r="P54" s="745"/>
      <c r="Q54" s="747"/>
      <c r="R54" s="745"/>
      <c r="S54" s="747"/>
      <c r="T54" s="750"/>
      <c r="U54" s="750"/>
      <c r="V54" s="750"/>
      <c r="W54" s="750"/>
      <c r="X54" s="745"/>
      <c r="Y54" s="747"/>
      <c r="Z54" s="441"/>
      <c r="AA54" s="745"/>
      <c r="AB54" s="747"/>
      <c r="AC54" s="444"/>
      <c r="AE54" s="112" t="str">
        <f>IFERROR(SUM(I54:AC54)/'3. Campaign information'!$T$19,"Complete 6.03-04")</f>
        <v>Complete 6.03-04</v>
      </c>
      <c r="AF54"/>
      <c r="AG54"/>
      <c r="AH54"/>
      <c r="AI54"/>
      <c r="AJ54"/>
      <c r="AK54"/>
      <c r="AL54"/>
      <c r="AM54"/>
      <c r="AN54"/>
      <c r="AO54"/>
    </row>
    <row r="55" spans="2:41" ht="15" customHeight="1" x14ac:dyDescent="0.2">
      <c r="B55" s="33" t="s">
        <v>106</v>
      </c>
      <c r="C55" s="763" t="str">
        <f>IFERROR(IF('4. Campaign staff'!C18='0e. Support language'!$A$38,'0e. Support language'!$A$38,CONCATENATE('4. Campaign staff'!C18," - ",VLOOKUP('4. Campaign staff'!G18,'0e. Support language'!$A$11:$B$14,2,FALSE), " - grade ",'4. Campaign staff'!E18)),'4. Campaign staff'!C18)</f>
        <v>Select cadre</v>
      </c>
      <c r="D55" s="763"/>
      <c r="E55" s="763"/>
      <c r="F55" s="763"/>
      <c r="G55" s="763"/>
      <c r="H55" s="764"/>
      <c r="I55" s="745"/>
      <c r="J55" s="747"/>
      <c r="K55" s="745"/>
      <c r="L55" s="746"/>
      <c r="M55" s="747"/>
      <c r="N55" s="748"/>
      <c r="O55" s="749"/>
      <c r="P55" s="745"/>
      <c r="Q55" s="747"/>
      <c r="R55" s="745"/>
      <c r="S55" s="747"/>
      <c r="T55" s="750"/>
      <c r="U55" s="750"/>
      <c r="V55" s="750"/>
      <c r="W55" s="750"/>
      <c r="X55" s="745"/>
      <c r="Y55" s="747"/>
      <c r="Z55" s="441"/>
      <c r="AA55" s="745"/>
      <c r="AB55" s="747"/>
      <c r="AC55" s="444"/>
      <c r="AE55" s="112" t="str">
        <f>IFERROR(SUM(I55:AC55)/'3. Campaign information'!$T$19,"Complete 6.03-04")</f>
        <v>Complete 6.03-04</v>
      </c>
      <c r="AF55"/>
      <c r="AG55"/>
      <c r="AH55"/>
      <c r="AI55"/>
      <c r="AJ55"/>
      <c r="AK55"/>
      <c r="AL55"/>
      <c r="AM55"/>
      <c r="AN55"/>
      <c r="AO55"/>
    </row>
    <row r="56" spans="2:41" ht="15" customHeight="1" x14ac:dyDescent="0.2">
      <c r="B56" s="33" t="s">
        <v>107</v>
      </c>
      <c r="C56" s="763" t="str">
        <f>IFERROR(IF('4. Campaign staff'!C19='0e. Support language'!$A$38,'0e. Support language'!$A$38,CONCATENATE('4. Campaign staff'!C19," - ",VLOOKUP('4. Campaign staff'!G19,'0e. Support language'!$A$11:$B$14,2,FALSE), " - grade ",'4. Campaign staff'!E19)),'4. Campaign staff'!C19)</f>
        <v>Select cadre</v>
      </c>
      <c r="D56" s="763"/>
      <c r="E56" s="763"/>
      <c r="F56" s="763"/>
      <c r="G56" s="763"/>
      <c r="H56" s="764"/>
      <c r="I56" s="745"/>
      <c r="J56" s="747"/>
      <c r="K56" s="745"/>
      <c r="L56" s="746"/>
      <c r="M56" s="747"/>
      <c r="N56" s="748"/>
      <c r="O56" s="749"/>
      <c r="P56" s="745"/>
      <c r="Q56" s="747"/>
      <c r="R56" s="745"/>
      <c r="S56" s="747"/>
      <c r="T56" s="750"/>
      <c r="U56" s="750"/>
      <c r="V56" s="750"/>
      <c r="W56" s="750"/>
      <c r="X56" s="745"/>
      <c r="Y56" s="747"/>
      <c r="Z56" s="441"/>
      <c r="AA56" s="745"/>
      <c r="AB56" s="747"/>
      <c r="AC56" s="444"/>
      <c r="AE56" s="112" t="str">
        <f>IFERROR(SUM(I56:AC56)/'3. Campaign information'!$T$19,"Complete 6.03-04")</f>
        <v>Complete 6.03-04</v>
      </c>
      <c r="AF56"/>
      <c r="AG56"/>
      <c r="AH56"/>
      <c r="AI56"/>
      <c r="AJ56"/>
      <c r="AK56"/>
      <c r="AL56"/>
      <c r="AM56"/>
      <c r="AN56"/>
      <c r="AO56"/>
    </row>
    <row r="57" spans="2:41" ht="15" customHeight="1" x14ac:dyDescent="0.2">
      <c r="B57" s="33" t="s">
        <v>108</v>
      </c>
      <c r="C57" s="763" t="str">
        <f>IFERROR(IF('4. Campaign staff'!C20='0e. Support language'!$A$38,'0e. Support language'!$A$38,CONCATENATE('4. Campaign staff'!C20," - ",VLOOKUP('4. Campaign staff'!G20,'0e. Support language'!$A$11:$B$14,2,FALSE), " - grade ",'4. Campaign staff'!E20)),'4. Campaign staff'!C20)</f>
        <v>Select cadre</v>
      </c>
      <c r="D57" s="763"/>
      <c r="E57" s="763"/>
      <c r="F57" s="763"/>
      <c r="G57" s="763"/>
      <c r="H57" s="764"/>
      <c r="I57" s="745"/>
      <c r="J57" s="747"/>
      <c r="K57" s="745"/>
      <c r="L57" s="746"/>
      <c r="M57" s="747"/>
      <c r="N57" s="748"/>
      <c r="O57" s="749"/>
      <c r="P57" s="745"/>
      <c r="Q57" s="747"/>
      <c r="R57" s="745"/>
      <c r="S57" s="747"/>
      <c r="T57" s="750"/>
      <c r="U57" s="750"/>
      <c r="V57" s="750"/>
      <c r="W57" s="750"/>
      <c r="X57" s="745"/>
      <c r="Y57" s="747"/>
      <c r="Z57" s="441"/>
      <c r="AA57" s="745"/>
      <c r="AB57" s="747"/>
      <c r="AC57" s="444"/>
      <c r="AE57" s="112" t="str">
        <f>IFERROR(SUM(I57:AC57)/'3. Campaign information'!$T$19,"Complete 6.03-04")</f>
        <v>Complete 6.03-04</v>
      </c>
      <c r="AF57"/>
      <c r="AG57"/>
      <c r="AH57"/>
      <c r="AI57"/>
      <c r="AJ57"/>
      <c r="AK57"/>
      <c r="AL57"/>
      <c r="AM57"/>
      <c r="AN57"/>
      <c r="AO57"/>
    </row>
    <row r="58" spans="2:41" ht="15" customHeight="1" x14ac:dyDescent="0.2">
      <c r="B58" s="33" t="s">
        <v>109</v>
      </c>
      <c r="C58" s="763" t="str">
        <f>IFERROR(IF('4. Campaign staff'!C21='0e. Support language'!$A$38,'0e. Support language'!$A$38,CONCATENATE('4. Campaign staff'!C21," - ",VLOOKUP('4. Campaign staff'!G21,'0e. Support language'!$A$11:$B$14,2,FALSE), " - grade ",'4. Campaign staff'!E21)),'4. Campaign staff'!C21)</f>
        <v>Select cadre</v>
      </c>
      <c r="D58" s="763"/>
      <c r="E58" s="763"/>
      <c r="F58" s="763"/>
      <c r="G58" s="763"/>
      <c r="H58" s="764"/>
      <c r="I58" s="745"/>
      <c r="J58" s="747"/>
      <c r="K58" s="745"/>
      <c r="L58" s="746"/>
      <c r="M58" s="747"/>
      <c r="N58" s="748"/>
      <c r="O58" s="749"/>
      <c r="P58" s="745"/>
      <c r="Q58" s="747"/>
      <c r="R58" s="745"/>
      <c r="S58" s="747"/>
      <c r="T58" s="750"/>
      <c r="U58" s="750"/>
      <c r="V58" s="750"/>
      <c r="W58" s="750"/>
      <c r="X58" s="745"/>
      <c r="Y58" s="747"/>
      <c r="Z58" s="441"/>
      <c r="AA58" s="745"/>
      <c r="AB58" s="747"/>
      <c r="AC58" s="444"/>
      <c r="AE58" s="112" t="str">
        <f>IFERROR(SUM(I58:AC58)/'3. Campaign information'!$T$19,"Complete 6.03-04")</f>
        <v>Complete 6.03-04</v>
      </c>
      <c r="AF58"/>
      <c r="AG58"/>
      <c r="AH58"/>
      <c r="AI58"/>
      <c r="AJ58"/>
      <c r="AK58"/>
      <c r="AL58"/>
      <c r="AM58"/>
      <c r="AN58"/>
      <c r="AO58"/>
    </row>
    <row r="59" spans="2:41" ht="15" customHeight="1" x14ac:dyDescent="0.2">
      <c r="B59" s="33" t="s">
        <v>110</v>
      </c>
      <c r="C59" s="763" t="str">
        <f>IFERROR(IF('4. Campaign staff'!C22='0e. Support language'!$A$38,'0e. Support language'!$A$38,CONCATENATE('4. Campaign staff'!C22," - ",VLOOKUP('4. Campaign staff'!G22,'0e. Support language'!$A$11:$B$14,2,FALSE), " - grade ",'4. Campaign staff'!E22)),'4. Campaign staff'!C22)</f>
        <v>Select cadre</v>
      </c>
      <c r="D59" s="763"/>
      <c r="E59" s="763"/>
      <c r="F59" s="763"/>
      <c r="G59" s="763"/>
      <c r="H59" s="764"/>
      <c r="I59" s="745"/>
      <c r="J59" s="747"/>
      <c r="K59" s="745"/>
      <c r="L59" s="746"/>
      <c r="M59" s="747"/>
      <c r="N59" s="748"/>
      <c r="O59" s="749"/>
      <c r="P59" s="745"/>
      <c r="Q59" s="747"/>
      <c r="R59" s="745"/>
      <c r="S59" s="747"/>
      <c r="T59" s="750"/>
      <c r="U59" s="750"/>
      <c r="V59" s="750"/>
      <c r="W59" s="750"/>
      <c r="X59" s="745"/>
      <c r="Y59" s="747"/>
      <c r="Z59" s="441"/>
      <c r="AA59" s="745"/>
      <c r="AB59" s="747"/>
      <c r="AC59" s="444"/>
      <c r="AE59" s="112" t="str">
        <f>IFERROR(SUM(I59:AC59)/'3. Campaign information'!$T$19,"Complete 6.03-04")</f>
        <v>Complete 6.03-04</v>
      </c>
      <c r="AF59"/>
      <c r="AG59"/>
      <c r="AH59"/>
      <c r="AI59"/>
      <c r="AJ59"/>
      <c r="AK59"/>
      <c r="AL59"/>
      <c r="AM59"/>
      <c r="AN59"/>
      <c r="AO59"/>
    </row>
    <row r="60" spans="2:41" ht="15" customHeight="1" x14ac:dyDescent="0.2">
      <c r="B60" s="33" t="s">
        <v>111</v>
      </c>
      <c r="C60" s="763" t="str">
        <f>IFERROR(IF('4. Campaign staff'!C23='0e. Support language'!$A$38,'0e. Support language'!$A$38,CONCATENATE('4. Campaign staff'!C23," - ",VLOOKUP('4. Campaign staff'!G23,'0e. Support language'!$A$11:$B$14,2,FALSE), " - grade ",'4. Campaign staff'!E23)),'4. Campaign staff'!C23)</f>
        <v>Select cadre</v>
      </c>
      <c r="D60" s="763"/>
      <c r="E60" s="763"/>
      <c r="F60" s="763"/>
      <c r="G60" s="763"/>
      <c r="H60" s="764"/>
      <c r="I60" s="745"/>
      <c r="J60" s="747"/>
      <c r="K60" s="745"/>
      <c r="L60" s="746"/>
      <c r="M60" s="747"/>
      <c r="N60" s="748"/>
      <c r="O60" s="749"/>
      <c r="P60" s="745"/>
      <c r="Q60" s="747"/>
      <c r="R60" s="745"/>
      <c r="S60" s="747"/>
      <c r="T60" s="750"/>
      <c r="U60" s="750"/>
      <c r="V60" s="750"/>
      <c r="W60" s="750"/>
      <c r="X60" s="745"/>
      <c r="Y60" s="747"/>
      <c r="Z60" s="441"/>
      <c r="AA60" s="745"/>
      <c r="AB60" s="747"/>
      <c r="AC60" s="444"/>
      <c r="AE60" s="112" t="str">
        <f>IFERROR(SUM(I60:AC60)/'3. Campaign information'!$T$19,"Complete 6.03-04")</f>
        <v>Complete 6.03-04</v>
      </c>
      <c r="AF60"/>
      <c r="AG60"/>
      <c r="AH60"/>
      <c r="AI60"/>
      <c r="AJ60"/>
      <c r="AK60"/>
      <c r="AL60"/>
      <c r="AM60"/>
      <c r="AN60"/>
      <c r="AO60"/>
    </row>
    <row r="61" spans="2:41" ht="15" customHeight="1" x14ac:dyDescent="0.2">
      <c r="B61" s="33" t="s">
        <v>112</v>
      </c>
      <c r="C61" s="763" t="str">
        <f>IFERROR(IF('4. Campaign staff'!C24='0e. Support language'!$A$38,'0e. Support language'!$A$38,CONCATENATE('4. Campaign staff'!C24," - ",VLOOKUP('4. Campaign staff'!G24,'0e. Support language'!$A$11:$B$14,2,FALSE), " - grade ",'4. Campaign staff'!E24)),'4. Campaign staff'!C24)</f>
        <v>Select cadre</v>
      </c>
      <c r="D61" s="763"/>
      <c r="E61" s="763"/>
      <c r="F61" s="763"/>
      <c r="G61" s="763"/>
      <c r="H61" s="764"/>
      <c r="I61" s="745"/>
      <c r="J61" s="747"/>
      <c r="K61" s="745"/>
      <c r="L61" s="746"/>
      <c r="M61" s="747"/>
      <c r="N61" s="748"/>
      <c r="O61" s="749"/>
      <c r="P61" s="745"/>
      <c r="Q61" s="747"/>
      <c r="R61" s="745"/>
      <c r="S61" s="747"/>
      <c r="T61" s="750"/>
      <c r="U61" s="750"/>
      <c r="V61" s="750"/>
      <c r="W61" s="750"/>
      <c r="X61" s="745"/>
      <c r="Y61" s="747"/>
      <c r="Z61" s="441"/>
      <c r="AA61" s="745"/>
      <c r="AB61" s="747"/>
      <c r="AC61" s="444"/>
      <c r="AE61" s="112" t="str">
        <f>IFERROR(SUM(I61:AC61)/'3. Campaign information'!$T$19,"Complete 6.03-04")</f>
        <v>Complete 6.03-04</v>
      </c>
      <c r="AF61"/>
      <c r="AG61"/>
      <c r="AH61"/>
      <c r="AI61"/>
      <c r="AJ61"/>
      <c r="AK61"/>
      <c r="AL61"/>
      <c r="AM61"/>
      <c r="AN61"/>
      <c r="AO61"/>
    </row>
    <row r="62" spans="2:41" ht="15" customHeight="1" x14ac:dyDescent="0.2">
      <c r="B62" s="33" t="s">
        <v>113</v>
      </c>
      <c r="C62" s="763" t="str">
        <f>IFERROR(IF('4. Campaign staff'!C25='0e. Support language'!$A$38,'0e. Support language'!$A$38,CONCATENATE('4. Campaign staff'!C25," - ",VLOOKUP('4. Campaign staff'!G25,'0e. Support language'!$A$11:$B$14,2,FALSE), " - grade ",'4. Campaign staff'!E25)),'4. Campaign staff'!C25)</f>
        <v>Select cadre</v>
      </c>
      <c r="D62" s="763"/>
      <c r="E62" s="763"/>
      <c r="F62" s="763"/>
      <c r="G62" s="763"/>
      <c r="H62" s="764"/>
      <c r="I62" s="745"/>
      <c r="J62" s="747"/>
      <c r="K62" s="745"/>
      <c r="L62" s="746"/>
      <c r="M62" s="747"/>
      <c r="N62" s="748"/>
      <c r="O62" s="749"/>
      <c r="P62" s="745"/>
      <c r="Q62" s="747"/>
      <c r="R62" s="745"/>
      <c r="S62" s="747"/>
      <c r="T62" s="750"/>
      <c r="U62" s="750"/>
      <c r="V62" s="750"/>
      <c r="W62" s="750"/>
      <c r="X62" s="745"/>
      <c r="Y62" s="747"/>
      <c r="Z62" s="441"/>
      <c r="AA62" s="745"/>
      <c r="AB62" s="747"/>
      <c r="AC62" s="444"/>
      <c r="AE62" s="112" t="str">
        <f>IFERROR(SUM(I62:AC62)/'3. Campaign information'!$T$19,"Complete 6.03-04")</f>
        <v>Complete 6.03-04</v>
      </c>
      <c r="AF62"/>
      <c r="AG62"/>
      <c r="AH62"/>
      <c r="AI62"/>
      <c r="AJ62"/>
      <c r="AK62"/>
      <c r="AL62"/>
      <c r="AM62"/>
      <c r="AN62"/>
      <c r="AO62"/>
    </row>
    <row r="63" spans="2:41" ht="15" customHeight="1" x14ac:dyDescent="0.2">
      <c r="B63" s="33" t="s">
        <v>114</v>
      </c>
      <c r="C63" s="763" t="str">
        <f>IFERROR(IF('4. Campaign staff'!C26='0e. Support language'!$A$38,'0e. Support language'!$A$38,CONCATENATE('4. Campaign staff'!C26," - ",VLOOKUP('4. Campaign staff'!G26,'0e. Support language'!$A$11:$B$14,2,FALSE), " - grade ",'4. Campaign staff'!E26)),'4. Campaign staff'!C26)</f>
        <v>Select cadre</v>
      </c>
      <c r="D63" s="763"/>
      <c r="E63" s="763"/>
      <c r="F63" s="763"/>
      <c r="G63" s="763"/>
      <c r="H63" s="764"/>
      <c r="I63" s="745"/>
      <c r="J63" s="747"/>
      <c r="K63" s="745"/>
      <c r="L63" s="746"/>
      <c r="M63" s="747"/>
      <c r="N63" s="748"/>
      <c r="O63" s="749"/>
      <c r="P63" s="745"/>
      <c r="Q63" s="747"/>
      <c r="R63" s="745"/>
      <c r="S63" s="747"/>
      <c r="T63" s="745"/>
      <c r="U63" s="747"/>
      <c r="V63" s="745"/>
      <c r="W63" s="747"/>
      <c r="X63" s="745"/>
      <c r="Y63" s="747"/>
      <c r="Z63" s="441"/>
      <c r="AA63" s="745"/>
      <c r="AB63" s="747"/>
      <c r="AC63" s="444"/>
      <c r="AE63" s="112" t="str">
        <f>IFERROR(SUM(I63:AC63)/'3. Campaign information'!$T$19,"Complete 6.03-04")</f>
        <v>Complete 6.03-04</v>
      </c>
      <c r="AF63"/>
      <c r="AG63"/>
      <c r="AH63"/>
      <c r="AI63"/>
      <c r="AJ63"/>
      <c r="AK63"/>
      <c r="AL63"/>
      <c r="AM63"/>
      <c r="AN63"/>
      <c r="AO63"/>
    </row>
    <row r="64" spans="2:41" ht="15" customHeight="1" x14ac:dyDescent="0.2">
      <c r="B64" s="33" t="s">
        <v>115</v>
      </c>
      <c r="C64" s="763" t="str">
        <f>IFERROR(IF('4. Campaign staff'!C27='0e. Support language'!$A$38,'0e. Support language'!$A$38,CONCATENATE('4. Campaign staff'!C27," - ",VLOOKUP('4. Campaign staff'!G27,'0e. Support language'!$A$11:$B$14,2,FALSE), " - grade ",'4. Campaign staff'!E27)),'4. Campaign staff'!C27)</f>
        <v>Select cadre</v>
      </c>
      <c r="D64" s="763"/>
      <c r="E64" s="763"/>
      <c r="F64" s="763"/>
      <c r="G64" s="763"/>
      <c r="H64" s="764"/>
      <c r="I64" s="745"/>
      <c r="J64" s="747"/>
      <c r="K64" s="745"/>
      <c r="L64" s="746"/>
      <c r="M64" s="747"/>
      <c r="N64" s="748"/>
      <c r="O64" s="749"/>
      <c r="P64" s="745"/>
      <c r="Q64" s="747"/>
      <c r="R64" s="745"/>
      <c r="S64" s="747"/>
      <c r="T64" s="750"/>
      <c r="U64" s="750"/>
      <c r="V64" s="750"/>
      <c r="W64" s="750"/>
      <c r="X64" s="745"/>
      <c r="Y64" s="747"/>
      <c r="Z64" s="441"/>
      <c r="AA64" s="745"/>
      <c r="AB64" s="747"/>
      <c r="AC64" s="444"/>
      <c r="AE64" s="112" t="str">
        <f>IFERROR(SUM(I64:AC64)/'3. Campaign information'!$T$19,"Complete 6.03-04")</f>
        <v>Complete 6.03-04</v>
      </c>
      <c r="AF64"/>
      <c r="AG64"/>
      <c r="AH64"/>
      <c r="AI64"/>
      <c r="AJ64"/>
      <c r="AK64"/>
      <c r="AL64"/>
      <c r="AM64"/>
      <c r="AN64"/>
      <c r="AO64"/>
    </row>
    <row r="65" spans="2:41" ht="15" customHeight="1" x14ac:dyDescent="0.2">
      <c r="B65" s="33" t="s">
        <v>136</v>
      </c>
      <c r="C65" s="763" t="str">
        <f>IFERROR(IF('4. Campaign staff'!C28='0e. Support language'!$A$38,'0e. Support language'!$A$38,CONCATENATE('4. Campaign staff'!C28," - ",VLOOKUP('4. Campaign staff'!G28,'0e. Support language'!$A$11:$B$14,2,FALSE), " - grade ",'4. Campaign staff'!E28)),'4. Campaign staff'!C28)</f>
        <v>Select cadre</v>
      </c>
      <c r="D65" s="763"/>
      <c r="E65" s="763"/>
      <c r="F65" s="763"/>
      <c r="G65" s="763"/>
      <c r="H65" s="764"/>
      <c r="I65" s="745"/>
      <c r="J65" s="747"/>
      <c r="K65" s="745"/>
      <c r="L65" s="746"/>
      <c r="M65" s="747"/>
      <c r="N65" s="748"/>
      <c r="O65" s="749"/>
      <c r="P65" s="745"/>
      <c r="Q65" s="747"/>
      <c r="R65" s="745"/>
      <c r="S65" s="747"/>
      <c r="T65" s="750"/>
      <c r="U65" s="750"/>
      <c r="V65" s="750"/>
      <c r="W65" s="750"/>
      <c r="X65" s="745"/>
      <c r="Y65" s="747"/>
      <c r="Z65" s="441"/>
      <c r="AA65" s="745"/>
      <c r="AB65" s="747"/>
      <c r="AC65" s="444"/>
      <c r="AE65" s="112" t="str">
        <f>IFERROR(SUM(I65:AC65)/'3. Campaign information'!$T$19,"Complete 6.03-04")</f>
        <v>Complete 6.03-04</v>
      </c>
      <c r="AF65"/>
      <c r="AG65"/>
      <c r="AH65"/>
      <c r="AI65"/>
      <c r="AJ65"/>
      <c r="AK65"/>
      <c r="AL65"/>
      <c r="AM65"/>
      <c r="AN65"/>
      <c r="AO65"/>
    </row>
    <row r="66" spans="2:41" ht="15" customHeight="1" x14ac:dyDescent="0.2">
      <c r="B66" s="33" t="s">
        <v>137</v>
      </c>
      <c r="C66" s="763" t="str">
        <f>IFERROR(IF('4. Campaign staff'!C29='0e. Support language'!$A$38,'0e. Support language'!$A$38,CONCATENATE('4. Campaign staff'!C29," - ",VLOOKUP('4. Campaign staff'!G29,'0e. Support language'!$A$11:$B$14,2,FALSE), " - grade ",'4. Campaign staff'!E29)),'4. Campaign staff'!C29)</f>
        <v>Select cadre</v>
      </c>
      <c r="D66" s="763"/>
      <c r="E66" s="763"/>
      <c r="F66" s="763"/>
      <c r="G66" s="763"/>
      <c r="H66" s="764"/>
      <c r="I66" s="745"/>
      <c r="J66" s="747"/>
      <c r="K66" s="745"/>
      <c r="L66" s="746"/>
      <c r="M66" s="747"/>
      <c r="N66" s="748"/>
      <c r="O66" s="749"/>
      <c r="P66" s="745"/>
      <c r="Q66" s="747"/>
      <c r="R66" s="745"/>
      <c r="S66" s="747"/>
      <c r="T66" s="750"/>
      <c r="U66" s="750"/>
      <c r="V66" s="750"/>
      <c r="W66" s="750"/>
      <c r="X66" s="745"/>
      <c r="Y66" s="747"/>
      <c r="Z66" s="441"/>
      <c r="AA66" s="745"/>
      <c r="AB66" s="747"/>
      <c r="AC66" s="444"/>
      <c r="AE66" s="112" t="str">
        <f>IFERROR(SUM(I66:AC66)/'3. Campaign information'!$T$19,"Complete 6.03-04")</f>
        <v>Complete 6.03-04</v>
      </c>
      <c r="AF66"/>
      <c r="AG66"/>
      <c r="AH66"/>
      <c r="AI66"/>
      <c r="AJ66"/>
      <c r="AK66"/>
      <c r="AL66"/>
      <c r="AM66"/>
      <c r="AN66"/>
      <c r="AO66"/>
    </row>
    <row r="67" spans="2:41" ht="15" customHeight="1" x14ac:dyDescent="0.2">
      <c r="B67" s="33" t="s">
        <v>138</v>
      </c>
      <c r="C67" s="763" t="str">
        <f>IFERROR(IF('4. Campaign staff'!C30='0e. Support language'!$A$38,'0e. Support language'!$A$38,CONCATENATE('4. Campaign staff'!C30," - ",VLOOKUP('4. Campaign staff'!G30,'0e. Support language'!$A$11:$B$14,2,FALSE), " - grade ",'4. Campaign staff'!E30)),'4. Campaign staff'!C30)</f>
        <v>Select cadre</v>
      </c>
      <c r="D67" s="763"/>
      <c r="E67" s="763"/>
      <c r="F67" s="763"/>
      <c r="G67" s="763"/>
      <c r="H67" s="764"/>
      <c r="I67" s="745"/>
      <c r="J67" s="747"/>
      <c r="K67" s="745"/>
      <c r="L67" s="746"/>
      <c r="M67" s="747"/>
      <c r="N67" s="748"/>
      <c r="O67" s="749"/>
      <c r="P67" s="745"/>
      <c r="Q67" s="747"/>
      <c r="R67" s="745"/>
      <c r="S67" s="747"/>
      <c r="T67" s="750"/>
      <c r="U67" s="750"/>
      <c r="V67" s="750"/>
      <c r="W67" s="750"/>
      <c r="X67" s="745"/>
      <c r="Y67" s="747"/>
      <c r="Z67" s="441"/>
      <c r="AA67" s="745"/>
      <c r="AB67" s="747"/>
      <c r="AC67" s="444"/>
      <c r="AE67" s="112" t="str">
        <f>IFERROR(SUM(I67:AC67)/'3. Campaign information'!$T$19,"Complete 6.03-04")</f>
        <v>Complete 6.03-04</v>
      </c>
      <c r="AF67"/>
      <c r="AG67"/>
      <c r="AH67"/>
      <c r="AI67"/>
      <c r="AJ67"/>
      <c r="AK67"/>
      <c r="AL67"/>
      <c r="AM67"/>
      <c r="AN67"/>
      <c r="AO67"/>
    </row>
    <row r="68" spans="2:41" ht="15" customHeight="1" x14ac:dyDescent="0.2">
      <c r="B68" s="33" t="s">
        <v>139</v>
      </c>
      <c r="C68" s="763" t="str">
        <f>IFERROR(IF('4. Campaign staff'!C31='0e. Support language'!$A$38,'0e. Support language'!$A$38,CONCATENATE('4. Campaign staff'!C31," - ",VLOOKUP('4. Campaign staff'!G31,'0e. Support language'!$A$11:$B$14,2,FALSE), " - grade ",'4. Campaign staff'!E31)),'4. Campaign staff'!C31)</f>
        <v>Select cadre</v>
      </c>
      <c r="D68" s="763"/>
      <c r="E68" s="763"/>
      <c r="F68" s="763"/>
      <c r="G68" s="763"/>
      <c r="H68" s="764"/>
      <c r="I68" s="745"/>
      <c r="J68" s="747"/>
      <c r="K68" s="745"/>
      <c r="L68" s="746"/>
      <c r="M68" s="747"/>
      <c r="N68" s="748"/>
      <c r="O68" s="749"/>
      <c r="P68" s="745"/>
      <c r="Q68" s="747"/>
      <c r="R68" s="745"/>
      <c r="S68" s="747"/>
      <c r="T68" s="750"/>
      <c r="U68" s="750"/>
      <c r="V68" s="750"/>
      <c r="W68" s="750"/>
      <c r="X68" s="745"/>
      <c r="Y68" s="747"/>
      <c r="Z68" s="441"/>
      <c r="AA68" s="745"/>
      <c r="AB68" s="747"/>
      <c r="AC68" s="444"/>
      <c r="AE68" s="112" t="str">
        <f>IFERROR(SUM(I68:AC68)/'3. Campaign information'!$T$19,"Complete 6.03-04")</f>
        <v>Complete 6.03-04</v>
      </c>
      <c r="AF68"/>
      <c r="AG68"/>
      <c r="AH68"/>
      <c r="AI68"/>
      <c r="AJ68"/>
      <c r="AK68"/>
      <c r="AL68"/>
      <c r="AM68"/>
      <c r="AN68"/>
      <c r="AO68"/>
    </row>
    <row r="69" spans="2:41" ht="15" customHeight="1" x14ac:dyDescent="0.2">
      <c r="B69" s="33" t="s">
        <v>140</v>
      </c>
      <c r="C69" s="763" t="str">
        <f>IFERROR(IF('4. Campaign staff'!C32='0e. Support language'!$A$38,'0e. Support language'!$A$38,CONCATENATE('4. Campaign staff'!C32," - ",VLOOKUP('4. Campaign staff'!G32,'0e. Support language'!$A$11:$B$14,2,FALSE), " - grade ",'4. Campaign staff'!E32)),'4. Campaign staff'!C32)</f>
        <v>Select cadre</v>
      </c>
      <c r="D69" s="763"/>
      <c r="E69" s="763"/>
      <c r="F69" s="763"/>
      <c r="G69" s="763"/>
      <c r="H69" s="764"/>
      <c r="I69" s="745"/>
      <c r="J69" s="747"/>
      <c r="K69" s="745"/>
      <c r="L69" s="746"/>
      <c r="M69" s="747"/>
      <c r="N69" s="748"/>
      <c r="O69" s="749"/>
      <c r="P69" s="745"/>
      <c r="Q69" s="747"/>
      <c r="R69" s="745"/>
      <c r="S69" s="747"/>
      <c r="T69" s="750"/>
      <c r="U69" s="750"/>
      <c r="V69" s="750"/>
      <c r="W69" s="750"/>
      <c r="X69" s="745"/>
      <c r="Y69" s="747"/>
      <c r="Z69" s="441"/>
      <c r="AA69" s="745"/>
      <c r="AB69" s="747"/>
      <c r="AC69" s="444"/>
      <c r="AE69" s="112" t="str">
        <f>IFERROR(SUM(I69:AC69)/'3. Campaign information'!$T$19,"Complete 6.03-04")</f>
        <v>Complete 6.03-04</v>
      </c>
      <c r="AF69"/>
      <c r="AG69"/>
      <c r="AH69"/>
      <c r="AI69"/>
      <c r="AJ69"/>
      <c r="AK69"/>
      <c r="AL69"/>
      <c r="AM69"/>
      <c r="AN69"/>
      <c r="AO69"/>
    </row>
    <row r="70" spans="2:41" ht="15" customHeight="1" x14ac:dyDescent="0.2">
      <c r="B70" s="33" t="s">
        <v>141</v>
      </c>
      <c r="C70" s="763" t="str">
        <f>IFERROR(IF('4. Campaign staff'!C33='0e. Support language'!$A$38,'0e. Support language'!$A$38,CONCATENATE('4. Campaign staff'!C33," - ",VLOOKUP('4. Campaign staff'!G33,'0e. Support language'!$A$11:$B$14,2,FALSE), " - grade ",'4. Campaign staff'!E33)),'4. Campaign staff'!C33)</f>
        <v>Select cadre</v>
      </c>
      <c r="D70" s="763"/>
      <c r="E70" s="763"/>
      <c r="F70" s="763"/>
      <c r="G70" s="763"/>
      <c r="H70" s="764"/>
      <c r="I70" s="745"/>
      <c r="J70" s="747"/>
      <c r="K70" s="745"/>
      <c r="L70" s="746"/>
      <c r="M70" s="747"/>
      <c r="N70" s="748"/>
      <c r="O70" s="749"/>
      <c r="P70" s="745"/>
      <c r="Q70" s="747"/>
      <c r="R70" s="745"/>
      <c r="S70" s="747"/>
      <c r="T70" s="750"/>
      <c r="U70" s="750"/>
      <c r="V70" s="750"/>
      <c r="W70" s="750"/>
      <c r="X70" s="745"/>
      <c r="Y70" s="747"/>
      <c r="Z70" s="441"/>
      <c r="AA70" s="745"/>
      <c r="AB70" s="747"/>
      <c r="AC70" s="444"/>
      <c r="AE70" s="112" t="str">
        <f>IFERROR(SUM(I70:AC70)/'3. Campaign information'!$T$19,"Complete 6.03-04")</f>
        <v>Complete 6.03-04</v>
      </c>
      <c r="AF70"/>
      <c r="AG70"/>
      <c r="AH70"/>
      <c r="AI70"/>
      <c r="AJ70"/>
      <c r="AK70"/>
      <c r="AL70"/>
      <c r="AM70"/>
      <c r="AN70"/>
      <c r="AO70"/>
    </row>
    <row r="71" spans="2:41" ht="15" customHeight="1" x14ac:dyDescent="0.2">
      <c r="B71" s="33" t="s">
        <v>142</v>
      </c>
      <c r="C71" s="763" t="str">
        <f>IFERROR(IF('4. Campaign staff'!C34='0e. Support language'!$A$38,'0e. Support language'!$A$38,CONCATENATE('4. Campaign staff'!C34," - ",VLOOKUP('4. Campaign staff'!G34,'0e. Support language'!$A$11:$B$14,2,FALSE), " - grade ",'4. Campaign staff'!E34)),'4. Campaign staff'!C34)</f>
        <v>Select cadre</v>
      </c>
      <c r="D71" s="763"/>
      <c r="E71" s="763"/>
      <c r="F71" s="763"/>
      <c r="G71" s="763"/>
      <c r="H71" s="764"/>
      <c r="I71" s="745"/>
      <c r="J71" s="747"/>
      <c r="K71" s="745"/>
      <c r="L71" s="746"/>
      <c r="M71" s="747"/>
      <c r="N71" s="748"/>
      <c r="O71" s="749"/>
      <c r="P71" s="745"/>
      <c r="Q71" s="747"/>
      <c r="R71" s="745"/>
      <c r="S71" s="747"/>
      <c r="T71" s="750"/>
      <c r="U71" s="750"/>
      <c r="V71" s="750"/>
      <c r="W71" s="750"/>
      <c r="X71" s="745"/>
      <c r="Y71" s="747"/>
      <c r="Z71" s="441"/>
      <c r="AA71" s="745"/>
      <c r="AB71" s="747"/>
      <c r="AC71" s="444"/>
      <c r="AE71" s="112" t="str">
        <f>IFERROR(SUM(I71:AC71)/'3. Campaign information'!$T$19,"Complete 6.03-04")</f>
        <v>Complete 6.03-04</v>
      </c>
      <c r="AF71"/>
      <c r="AG71"/>
      <c r="AH71"/>
      <c r="AI71"/>
      <c r="AJ71"/>
      <c r="AK71"/>
      <c r="AL71"/>
      <c r="AM71"/>
      <c r="AN71"/>
      <c r="AO71"/>
    </row>
    <row r="72" spans="2:41" ht="10.15" customHeight="1" x14ac:dyDescent="0.2">
      <c r="V72"/>
      <c r="W72"/>
      <c r="X72"/>
      <c r="AD72"/>
    </row>
    <row r="73" spans="2:41" s="76" customFormat="1" ht="22.35" customHeight="1" x14ac:dyDescent="0.2">
      <c r="B73" s="767" t="s">
        <v>4610</v>
      </c>
      <c r="C73" s="767"/>
      <c r="D73" s="767"/>
      <c r="E73" s="767"/>
      <c r="F73" s="767"/>
      <c r="G73" s="767"/>
      <c r="H73" s="767"/>
      <c r="I73" s="767"/>
      <c r="J73" s="767"/>
      <c r="K73" s="767"/>
      <c r="L73" s="767"/>
      <c r="M73" s="767"/>
      <c r="N73" s="767"/>
      <c r="O73" s="767"/>
      <c r="P73" s="767"/>
      <c r="Q73" s="767"/>
      <c r="R73" s="767"/>
      <c r="S73" s="767"/>
      <c r="T73" s="767"/>
      <c r="U73" s="767"/>
      <c r="V73" s="767"/>
      <c r="W73" s="767"/>
      <c r="X73" s="767"/>
      <c r="Y73" s="767"/>
      <c r="Z73" s="767"/>
      <c r="AA73" s="767"/>
      <c r="AB73"/>
      <c r="AC73" s="70" t="s">
        <v>127</v>
      </c>
    </row>
    <row r="74" spans="2:41" ht="13.15" customHeight="1" x14ac:dyDescent="0.2">
      <c r="B74" s="769" t="s">
        <v>429</v>
      </c>
      <c r="C74" s="769"/>
      <c r="D74" s="769"/>
      <c r="E74" s="769"/>
      <c r="F74" s="769"/>
      <c r="G74" s="769"/>
      <c r="H74" s="770"/>
      <c r="I74" s="758">
        <v>6.26</v>
      </c>
      <c r="J74" s="759"/>
      <c r="K74" s="758">
        <v>6.27</v>
      </c>
      <c r="L74" s="762"/>
      <c r="M74" s="759"/>
      <c r="N74" s="758">
        <v>6.28</v>
      </c>
      <c r="O74" s="759"/>
      <c r="P74" s="758">
        <v>6.29</v>
      </c>
      <c r="Q74" s="759"/>
      <c r="R74" s="762">
        <v>6.3</v>
      </c>
      <c r="S74" s="759"/>
      <c r="T74" s="758">
        <v>6.31</v>
      </c>
      <c r="U74" s="759"/>
      <c r="V74" s="762">
        <v>6.32</v>
      </c>
      <c r="W74" s="759"/>
      <c r="X74" s="758">
        <v>6.33</v>
      </c>
      <c r="Y74" s="759"/>
      <c r="Z74" s="144">
        <v>6.34</v>
      </c>
      <c r="AA74" s="142">
        <v>6.35</v>
      </c>
      <c r="AB74"/>
      <c r="AC74" s="773" t="s">
        <v>279</v>
      </c>
      <c r="AD74"/>
      <c r="AE74"/>
      <c r="AF74"/>
      <c r="AG74"/>
      <c r="AH74"/>
      <c r="AI74"/>
      <c r="AJ74"/>
      <c r="AK74"/>
      <c r="AL74"/>
      <c r="AM74"/>
      <c r="AN74"/>
      <c r="AO74"/>
    </row>
    <row r="75" spans="2:41" ht="37.700000000000003" customHeight="1" x14ac:dyDescent="0.2">
      <c r="B75" s="771"/>
      <c r="C75" s="771"/>
      <c r="D75" s="771"/>
      <c r="E75" s="771"/>
      <c r="F75" s="771"/>
      <c r="G75" s="771"/>
      <c r="H75" s="772"/>
      <c r="I75" s="754" t="s">
        <v>33</v>
      </c>
      <c r="J75" s="755"/>
      <c r="K75" s="754" t="s">
        <v>356</v>
      </c>
      <c r="L75" s="760"/>
      <c r="M75" s="755"/>
      <c r="N75" s="754" t="s">
        <v>29</v>
      </c>
      <c r="O75" s="755"/>
      <c r="P75" s="754" t="s">
        <v>96</v>
      </c>
      <c r="Q75" s="755"/>
      <c r="R75" s="754" t="s">
        <v>5</v>
      </c>
      <c r="S75" s="755"/>
      <c r="T75" s="754" t="s">
        <v>22</v>
      </c>
      <c r="U75" s="755"/>
      <c r="V75" s="754" t="s">
        <v>30</v>
      </c>
      <c r="W75" s="755"/>
      <c r="X75" s="754" t="s">
        <v>97</v>
      </c>
      <c r="Y75" s="755"/>
      <c r="Z75" s="744" t="s">
        <v>28</v>
      </c>
      <c r="AA75" s="754" t="s">
        <v>129</v>
      </c>
      <c r="AB75"/>
      <c r="AC75" s="773"/>
      <c r="AD75"/>
      <c r="AE75"/>
      <c r="AF75"/>
      <c r="AG75"/>
      <c r="AH75"/>
      <c r="AI75"/>
      <c r="AJ75"/>
      <c r="AK75"/>
      <c r="AL75"/>
      <c r="AM75"/>
      <c r="AN75"/>
      <c r="AO75"/>
    </row>
    <row r="76" spans="2:41" ht="19.899999999999999" customHeight="1" x14ac:dyDescent="0.2">
      <c r="B76" s="776" t="str">
        <f>_xlfn.IFNA(CONCATENATE("(Between ",TEXT(DATE('3. Campaign information'!R19,VLOOKUP('3. Campaign information'!P19,'0e. Support language'!D20:E31,2,FALSE),'3. Campaign information'!N19)+1,"dd-mmm-yyyy"), " and ", TEXT(DATE('3. Campaign information'!R19,VLOOKUP('3. Campaign information'!P19,'0e. Support language'!D20:E31,2,FALSE),'3. Campaign information'!N19)+30,"dd-mmm-yyyy"),")"),"")</f>
        <v/>
      </c>
      <c r="C76" s="776"/>
      <c r="D76" s="776"/>
      <c r="E76" s="776"/>
      <c r="F76" s="776"/>
      <c r="G76" s="776"/>
      <c r="H76" s="777"/>
      <c r="I76" s="754"/>
      <c r="J76" s="755"/>
      <c r="K76" s="754"/>
      <c r="L76" s="760"/>
      <c r="M76" s="755"/>
      <c r="N76" s="754"/>
      <c r="O76" s="755"/>
      <c r="P76" s="754"/>
      <c r="Q76" s="755"/>
      <c r="R76" s="754"/>
      <c r="S76" s="755"/>
      <c r="T76" s="754"/>
      <c r="U76" s="755"/>
      <c r="V76" s="754"/>
      <c r="W76" s="755"/>
      <c r="X76" s="754"/>
      <c r="Y76" s="755"/>
      <c r="Z76" s="744"/>
      <c r="AA76" s="754"/>
      <c r="AB76"/>
      <c r="AC76" s="773"/>
      <c r="AD76"/>
      <c r="AE76"/>
      <c r="AF76"/>
      <c r="AG76"/>
      <c r="AH76"/>
      <c r="AI76"/>
      <c r="AJ76"/>
      <c r="AK76"/>
      <c r="AL76"/>
      <c r="AM76"/>
      <c r="AN76"/>
      <c r="AO76"/>
    </row>
    <row r="77" spans="2:41" ht="16.899999999999999" customHeight="1" x14ac:dyDescent="0.2">
      <c r="B77" s="778"/>
      <c r="C77" s="778"/>
      <c r="D77" s="778"/>
      <c r="E77" s="778"/>
      <c r="F77" s="778"/>
      <c r="G77" s="778"/>
      <c r="H77" s="779"/>
      <c r="I77" s="756"/>
      <c r="J77" s="757"/>
      <c r="K77" s="756"/>
      <c r="L77" s="761"/>
      <c r="M77" s="757"/>
      <c r="N77" s="754"/>
      <c r="O77" s="755"/>
      <c r="P77" s="754"/>
      <c r="Q77" s="755"/>
      <c r="R77" s="754"/>
      <c r="S77" s="755"/>
      <c r="T77" s="754"/>
      <c r="U77" s="755"/>
      <c r="V77" s="754"/>
      <c r="W77" s="755"/>
      <c r="X77" s="756"/>
      <c r="Y77" s="757"/>
      <c r="Z77" s="744"/>
      <c r="AA77" s="113" t="s">
        <v>126</v>
      </c>
      <c r="AB77"/>
      <c r="AC77" s="761"/>
      <c r="AD77"/>
      <c r="AE77"/>
      <c r="AF77"/>
      <c r="AG77"/>
      <c r="AH77"/>
      <c r="AI77"/>
      <c r="AJ77"/>
      <c r="AK77"/>
      <c r="AL77"/>
      <c r="AM77"/>
      <c r="AN77"/>
      <c r="AO77"/>
    </row>
    <row r="78" spans="2:41" ht="15" customHeight="1" x14ac:dyDescent="0.2">
      <c r="B78" s="65" t="s">
        <v>98</v>
      </c>
      <c r="C78" s="763" t="str">
        <f>IFERROR(IF('4. Campaign staff'!C10='0e. Support language'!$A$38,'0e. Support language'!$A$38,CONCATENATE('4. Campaign staff'!C10," - ",VLOOKUP('4. Campaign staff'!G10,'0e. Support language'!$A$11:$B$14,2,FALSE), " - grade ",'4. Campaign staff'!E10)),'4. Campaign staff'!C10)</f>
        <v>Select cadre</v>
      </c>
      <c r="D78" s="763"/>
      <c r="E78" s="763"/>
      <c r="F78" s="763"/>
      <c r="G78" s="763"/>
      <c r="H78" s="764"/>
      <c r="I78" s="745"/>
      <c r="J78" s="747"/>
      <c r="K78" s="745"/>
      <c r="L78" s="746"/>
      <c r="M78" s="747"/>
      <c r="N78" s="748"/>
      <c r="O78" s="749"/>
      <c r="P78" s="745"/>
      <c r="Q78" s="747"/>
      <c r="R78" s="745"/>
      <c r="S78" s="747"/>
      <c r="T78" s="750"/>
      <c r="U78" s="750"/>
      <c r="V78" s="750"/>
      <c r="W78" s="750"/>
      <c r="X78" s="745"/>
      <c r="Y78" s="747"/>
      <c r="Z78" s="441"/>
      <c r="AA78" s="442"/>
      <c r="AB78"/>
      <c r="AC78" s="112">
        <f t="shared" ref="AC78:AC102" si="1">SUM(I78:AA78)/30</f>
        <v>0</v>
      </c>
      <c r="AD78"/>
      <c r="AE78"/>
      <c r="AF78"/>
      <c r="AG78"/>
      <c r="AH78"/>
      <c r="AI78"/>
      <c r="AJ78"/>
      <c r="AK78"/>
      <c r="AL78"/>
      <c r="AM78"/>
      <c r="AN78"/>
      <c r="AO78"/>
    </row>
    <row r="79" spans="2:41" ht="15" customHeight="1" x14ac:dyDescent="0.2">
      <c r="B79" s="35" t="s">
        <v>99</v>
      </c>
      <c r="C79" s="763" t="str">
        <f>IFERROR(IF('4. Campaign staff'!C11='0e. Support language'!$A$38,'0e. Support language'!$A$38,CONCATENATE('4. Campaign staff'!C11," - ",VLOOKUP('4. Campaign staff'!G11,'0e. Support language'!$A$11:$B$14,2,FALSE), " - grade ",'4. Campaign staff'!E11)),'4. Campaign staff'!C11)</f>
        <v>Select cadre</v>
      </c>
      <c r="D79" s="763"/>
      <c r="E79" s="763"/>
      <c r="F79" s="763"/>
      <c r="G79" s="763"/>
      <c r="H79" s="764"/>
      <c r="I79" s="745"/>
      <c r="J79" s="747"/>
      <c r="K79" s="745"/>
      <c r="L79" s="746"/>
      <c r="M79" s="747"/>
      <c r="N79" s="748"/>
      <c r="O79" s="749"/>
      <c r="P79" s="745"/>
      <c r="Q79" s="747"/>
      <c r="R79" s="745"/>
      <c r="S79" s="747"/>
      <c r="T79" s="750"/>
      <c r="U79" s="750"/>
      <c r="V79" s="750"/>
      <c r="W79" s="750"/>
      <c r="X79" s="745"/>
      <c r="Y79" s="747"/>
      <c r="Z79" s="441"/>
      <c r="AA79" s="442"/>
      <c r="AB79"/>
      <c r="AC79" s="112">
        <f t="shared" si="1"/>
        <v>0</v>
      </c>
      <c r="AD79"/>
      <c r="AE79"/>
      <c r="AF79"/>
      <c r="AG79"/>
      <c r="AH79"/>
      <c r="AI79"/>
      <c r="AJ79"/>
      <c r="AK79"/>
      <c r="AL79"/>
      <c r="AM79"/>
      <c r="AN79"/>
      <c r="AO79"/>
    </row>
    <row r="80" spans="2:41" ht="15" customHeight="1" x14ac:dyDescent="0.2">
      <c r="B80" s="33" t="s">
        <v>100</v>
      </c>
      <c r="C80" s="763" t="str">
        <f>IFERROR(IF('4. Campaign staff'!C12='0e. Support language'!$A$38,'0e. Support language'!$A$38,CONCATENATE('4. Campaign staff'!C12," - ",VLOOKUP('4. Campaign staff'!G12,'0e. Support language'!$A$11:$B$14,2,FALSE), " - grade ",'4. Campaign staff'!E12)),'4. Campaign staff'!C12)</f>
        <v>Select cadre</v>
      </c>
      <c r="D80" s="763"/>
      <c r="E80" s="763"/>
      <c r="F80" s="763"/>
      <c r="G80" s="763"/>
      <c r="H80" s="764"/>
      <c r="I80" s="745"/>
      <c r="J80" s="747"/>
      <c r="K80" s="745"/>
      <c r="L80" s="746"/>
      <c r="M80" s="747"/>
      <c r="N80" s="748"/>
      <c r="O80" s="749"/>
      <c r="P80" s="745"/>
      <c r="Q80" s="747"/>
      <c r="R80" s="745"/>
      <c r="S80" s="747"/>
      <c r="T80" s="750"/>
      <c r="U80" s="750"/>
      <c r="V80" s="750"/>
      <c r="W80" s="750"/>
      <c r="X80" s="745"/>
      <c r="Y80" s="747"/>
      <c r="Z80" s="441"/>
      <c r="AA80" s="442"/>
      <c r="AB80"/>
      <c r="AC80" s="112">
        <f t="shared" si="1"/>
        <v>0</v>
      </c>
      <c r="AD80"/>
      <c r="AE80"/>
      <c r="AF80"/>
      <c r="AG80"/>
      <c r="AH80"/>
      <c r="AI80"/>
      <c r="AJ80"/>
      <c r="AK80"/>
      <c r="AL80"/>
      <c r="AM80"/>
      <c r="AN80"/>
      <c r="AO80"/>
    </row>
    <row r="81" spans="2:41" ht="15" customHeight="1" x14ac:dyDescent="0.2">
      <c r="B81" s="33" t="s">
        <v>101</v>
      </c>
      <c r="C81" s="763" t="str">
        <f>IFERROR(IF('4. Campaign staff'!C13='0e. Support language'!$A$38,'0e. Support language'!$A$38,CONCATENATE('4. Campaign staff'!C13," - ",VLOOKUP('4. Campaign staff'!G13,'0e. Support language'!$A$11:$B$14,2,FALSE), " - grade ",'4. Campaign staff'!E13)),'4. Campaign staff'!C13)</f>
        <v>Select cadre</v>
      </c>
      <c r="D81" s="763"/>
      <c r="E81" s="763"/>
      <c r="F81" s="763"/>
      <c r="G81" s="763"/>
      <c r="H81" s="764"/>
      <c r="I81" s="745"/>
      <c r="J81" s="747"/>
      <c r="K81" s="745"/>
      <c r="L81" s="746"/>
      <c r="M81" s="747"/>
      <c r="N81" s="748"/>
      <c r="O81" s="749"/>
      <c r="P81" s="745"/>
      <c r="Q81" s="747"/>
      <c r="R81" s="745"/>
      <c r="S81" s="747"/>
      <c r="T81" s="750"/>
      <c r="U81" s="750"/>
      <c r="V81" s="750"/>
      <c r="W81" s="750"/>
      <c r="X81" s="745"/>
      <c r="Y81" s="747"/>
      <c r="Z81" s="441"/>
      <c r="AA81" s="442"/>
      <c r="AB81"/>
      <c r="AC81" s="112">
        <f t="shared" si="1"/>
        <v>0</v>
      </c>
      <c r="AD81"/>
      <c r="AE81"/>
      <c r="AF81"/>
      <c r="AG81"/>
      <c r="AH81"/>
      <c r="AI81"/>
      <c r="AJ81"/>
      <c r="AK81"/>
      <c r="AL81"/>
      <c r="AM81"/>
      <c r="AN81"/>
      <c r="AO81"/>
    </row>
    <row r="82" spans="2:41" ht="15" customHeight="1" x14ac:dyDescent="0.2">
      <c r="B82" s="33" t="s">
        <v>102</v>
      </c>
      <c r="C82" s="763" t="str">
        <f>IFERROR(IF('4. Campaign staff'!C14='0e. Support language'!$A$38,'0e. Support language'!$A$38,CONCATENATE('4. Campaign staff'!C14," - ",VLOOKUP('4. Campaign staff'!G14,'0e. Support language'!$A$11:$B$14,2,FALSE), " - grade ",'4. Campaign staff'!E14)),'4. Campaign staff'!C14)</f>
        <v>Select cadre</v>
      </c>
      <c r="D82" s="763"/>
      <c r="E82" s="763"/>
      <c r="F82" s="763"/>
      <c r="G82" s="763"/>
      <c r="H82" s="764"/>
      <c r="I82" s="745"/>
      <c r="J82" s="747"/>
      <c r="K82" s="745"/>
      <c r="L82" s="746"/>
      <c r="M82" s="747"/>
      <c r="N82" s="748"/>
      <c r="O82" s="749"/>
      <c r="P82" s="745"/>
      <c r="Q82" s="747"/>
      <c r="R82" s="745"/>
      <c r="S82" s="747"/>
      <c r="T82" s="750"/>
      <c r="U82" s="750"/>
      <c r="V82" s="750"/>
      <c r="W82" s="750"/>
      <c r="X82" s="745"/>
      <c r="Y82" s="747"/>
      <c r="Z82" s="441"/>
      <c r="AA82" s="442"/>
      <c r="AB82"/>
      <c r="AC82" s="112">
        <f t="shared" si="1"/>
        <v>0</v>
      </c>
      <c r="AD82"/>
      <c r="AE82"/>
      <c r="AF82"/>
      <c r="AG82"/>
      <c r="AH82"/>
      <c r="AI82"/>
      <c r="AJ82"/>
      <c r="AK82"/>
      <c r="AL82"/>
      <c r="AM82"/>
      <c r="AN82"/>
      <c r="AO82"/>
    </row>
    <row r="83" spans="2:41" ht="15" customHeight="1" x14ac:dyDescent="0.2">
      <c r="B83" s="33" t="s">
        <v>103</v>
      </c>
      <c r="C83" s="763" t="str">
        <f>IFERROR(IF('4. Campaign staff'!C15='0e. Support language'!$A$38,'0e. Support language'!$A$38,CONCATENATE('4. Campaign staff'!C15," - ",VLOOKUP('4. Campaign staff'!G15,'0e. Support language'!$A$11:$B$14,2,FALSE), " - grade ",'4. Campaign staff'!E15)),'4. Campaign staff'!C15)</f>
        <v>Select cadre</v>
      </c>
      <c r="D83" s="763"/>
      <c r="E83" s="763"/>
      <c r="F83" s="763"/>
      <c r="G83" s="763"/>
      <c r="H83" s="764"/>
      <c r="I83" s="745"/>
      <c r="J83" s="747"/>
      <c r="K83" s="745"/>
      <c r="L83" s="746"/>
      <c r="M83" s="747"/>
      <c r="N83" s="748"/>
      <c r="O83" s="749"/>
      <c r="P83" s="745"/>
      <c r="Q83" s="747"/>
      <c r="R83" s="745"/>
      <c r="S83" s="747"/>
      <c r="T83" s="750"/>
      <c r="U83" s="750"/>
      <c r="V83" s="750"/>
      <c r="W83" s="750"/>
      <c r="X83" s="745"/>
      <c r="Y83" s="747"/>
      <c r="Z83" s="441"/>
      <c r="AA83" s="442"/>
      <c r="AB83"/>
      <c r="AC83" s="112">
        <f t="shared" si="1"/>
        <v>0</v>
      </c>
      <c r="AD83"/>
      <c r="AE83"/>
      <c r="AF83"/>
      <c r="AG83"/>
      <c r="AH83"/>
      <c r="AI83"/>
      <c r="AJ83"/>
      <c r="AK83"/>
      <c r="AL83"/>
      <c r="AM83"/>
      <c r="AN83"/>
      <c r="AO83"/>
    </row>
    <row r="84" spans="2:41" ht="15" customHeight="1" x14ac:dyDescent="0.2">
      <c r="B84" s="33" t="s">
        <v>104</v>
      </c>
      <c r="C84" s="763" t="str">
        <f>IFERROR(IF('4. Campaign staff'!C16='0e. Support language'!$A$38,'0e. Support language'!$A$38,CONCATENATE('4. Campaign staff'!C16," - ",VLOOKUP('4. Campaign staff'!G16,'0e. Support language'!$A$11:$B$14,2,FALSE), " - grade ",'4. Campaign staff'!E16)),'4. Campaign staff'!C16)</f>
        <v>Select cadre</v>
      </c>
      <c r="D84" s="763"/>
      <c r="E84" s="763"/>
      <c r="F84" s="763"/>
      <c r="G84" s="763"/>
      <c r="H84" s="764"/>
      <c r="I84" s="745"/>
      <c r="J84" s="747"/>
      <c r="K84" s="745"/>
      <c r="L84" s="746"/>
      <c r="M84" s="747"/>
      <c r="N84" s="748"/>
      <c r="O84" s="749"/>
      <c r="P84" s="745"/>
      <c r="Q84" s="747"/>
      <c r="R84" s="745"/>
      <c r="S84" s="747"/>
      <c r="T84" s="750"/>
      <c r="U84" s="750"/>
      <c r="V84" s="750"/>
      <c r="W84" s="750"/>
      <c r="X84" s="745"/>
      <c r="Y84" s="747"/>
      <c r="Z84" s="441"/>
      <c r="AA84" s="442"/>
      <c r="AB84"/>
      <c r="AC84" s="112">
        <f t="shared" si="1"/>
        <v>0</v>
      </c>
      <c r="AD84"/>
      <c r="AE84"/>
      <c r="AF84"/>
      <c r="AG84"/>
      <c r="AH84"/>
      <c r="AI84"/>
      <c r="AJ84"/>
      <c r="AK84"/>
      <c r="AL84"/>
      <c r="AM84"/>
      <c r="AN84"/>
      <c r="AO84"/>
    </row>
    <row r="85" spans="2:41" ht="15" customHeight="1" x14ac:dyDescent="0.2">
      <c r="B85" s="33" t="s">
        <v>105</v>
      </c>
      <c r="C85" s="763" t="str">
        <f>IFERROR(IF('4. Campaign staff'!C17='0e. Support language'!$A$38,'0e. Support language'!$A$38,CONCATENATE('4. Campaign staff'!C17," - ",VLOOKUP('4. Campaign staff'!G17,'0e. Support language'!$A$11:$B$14,2,FALSE), " - grade ",'4. Campaign staff'!E17)),'4. Campaign staff'!C17)</f>
        <v>Select cadre</v>
      </c>
      <c r="D85" s="763"/>
      <c r="E85" s="763"/>
      <c r="F85" s="763"/>
      <c r="G85" s="763"/>
      <c r="H85" s="764"/>
      <c r="I85" s="745"/>
      <c r="J85" s="747"/>
      <c r="K85" s="745"/>
      <c r="L85" s="746"/>
      <c r="M85" s="747"/>
      <c r="N85" s="748"/>
      <c r="O85" s="749"/>
      <c r="P85" s="745"/>
      <c r="Q85" s="747"/>
      <c r="R85" s="745"/>
      <c r="S85" s="747"/>
      <c r="T85" s="750"/>
      <c r="U85" s="750"/>
      <c r="V85" s="750"/>
      <c r="W85" s="750"/>
      <c r="X85" s="745"/>
      <c r="Y85" s="747"/>
      <c r="Z85" s="441"/>
      <c r="AA85" s="442"/>
      <c r="AB85"/>
      <c r="AC85" s="112">
        <f t="shared" si="1"/>
        <v>0</v>
      </c>
      <c r="AD85"/>
      <c r="AE85"/>
      <c r="AF85"/>
      <c r="AG85"/>
      <c r="AH85"/>
      <c r="AI85"/>
      <c r="AJ85"/>
      <c r="AK85"/>
      <c r="AL85"/>
      <c r="AM85"/>
      <c r="AN85"/>
      <c r="AO85"/>
    </row>
    <row r="86" spans="2:41" ht="15" customHeight="1" x14ac:dyDescent="0.2">
      <c r="B86" s="33" t="s">
        <v>106</v>
      </c>
      <c r="C86" s="763" t="str">
        <f>IFERROR(IF('4. Campaign staff'!C18='0e. Support language'!$A$38,'0e. Support language'!$A$38,CONCATENATE('4. Campaign staff'!C18," - ",VLOOKUP('4. Campaign staff'!G18,'0e. Support language'!$A$11:$B$14,2,FALSE), " - grade ",'4. Campaign staff'!E18)),'4. Campaign staff'!C18)</f>
        <v>Select cadre</v>
      </c>
      <c r="D86" s="763"/>
      <c r="E86" s="763"/>
      <c r="F86" s="763"/>
      <c r="G86" s="763"/>
      <c r="H86" s="764"/>
      <c r="I86" s="745"/>
      <c r="J86" s="747"/>
      <c r="K86" s="745"/>
      <c r="L86" s="746"/>
      <c r="M86" s="747"/>
      <c r="N86" s="748"/>
      <c r="O86" s="749"/>
      <c r="P86" s="745"/>
      <c r="Q86" s="747"/>
      <c r="R86" s="745"/>
      <c r="S86" s="747"/>
      <c r="T86" s="750"/>
      <c r="U86" s="750"/>
      <c r="V86" s="750"/>
      <c r="W86" s="750"/>
      <c r="X86" s="745"/>
      <c r="Y86" s="747"/>
      <c r="Z86" s="441"/>
      <c r="AA86" s="442"/>
      <c r="AB86"/>
      <c r="AC86" s="112">
        <f t="shared" si="1"/>
        <v>0</v>
      </c>
      <c r="AD86"/>
      <c r="AE86"/>
      <c r="AF86"/>
      <c r="AG86"/>
      <c r="AH86"/>
      <c r="AI86"/>
      <c r="AJ86"/>
      <c r="AK86"/>
      <c r="AL86"/>
      <c r="AM86"/>
      <c r="AN86"/>
      <c r="AO86"/>
    </row>
    <row r="87" spans="2:41" ht="15" customHeight="1" x14ac:dyDescent="0.2">
      <c r="B87" s="33" t="s">
        <v>107</v>
      </c>
      <c r="C87" s="763" t="str">
        <f>IFERROR(IF('4. Campaign staff'!C19='0e. Support language'!$A$38,'0e. Support language'!$A$38,CONCATENATE('4. Campaign staff'!C19," - ",VLOOKUP('4. Campaign staff'!G19,'0e. Support language'!$A$11:$B$14,2,FALSE), " - grade ",'4. Campaign staff'!E19)),'4. Campaign staff'!C19)</f>
        <v>Select cadre</v>
      </c>
      <c r="D87" s="763"/>
      <c r="E87" s="763"/>
      <c r="F87" s="763"/>
      <c r="G87" s="763"/>
      <c r="H87" s="764"/>
      <c r="I87" s="745"/>
      <c r="J87" s="747"/>
      <c r="K87" s="745"/>
      <c r="L87" s="746"/>
      <c r="M87" s="747"/>
      <c r="N87" s="748"/>
      <c r="O87" s="749"/>
      <c r="P87" s="745"/>
      <c r="Q87" s="747"/>
      <c r="R87" s="745"/>
      <c r="S87" s="747"/>
      <c r="T87" s="750"/>
      <c r="U87" s="750"/>
      <c r="V87" s="750"/>
      <c r="W87" s="750"/>
      <c r="X87" s="745"/>
      <c r="Y87" s="747"/>
      <c r="Z87" s="441"/>
      <c r="AA87" s="442"/>
      <c r="AB87"/>
      <c r="AC87" s="112">
        <f t="shared" si="1"/>
        <v>0</v>
      </c>
      <c r="AD87"/>
      <c r="AE87"/>
      <c r="AF87"/>
      <c r="AG87"/>
      <c r="AH87"/>
      <c r="AI87"/>
      <c r="AJ87"/>
      <c r="AK87"/>
      <c r="AL87"/>
      <c r="AM87"/>
      <c r="AN87"/>
      <c r="AO87"/>
    </row>
    <row r="88" spans="2:41" ht="15" customHeight="1" x14ac:dyDescent="0.2">
      <c r="B88" s="33" t="s">
        <v>108</v>
      </c>
      <c r="C88" s="763" t="str">
        <f>IFERROR(IF('4. Campaign staff'!C20='0e. Support language'!$A$38,'0e. Support language'!$A$38,CONCATENATE('4. Campaign staff'!C20," - ",VLOOKUP('4. Campaign staff'!G20,'0e. Support language'!$A$11:$B$14,2,FALSE), " - grade ",'4. Campaign staff'!E20)),'4. Campaign staff'!C20)</f>
        <v>Select cadre</v>
      </c>
      <c r="D88" s="763"/>
      <c r="E88" s="763"/>
      <c r="F88" s="763"/>
      <c r="G88" s="763"/>
      <c r="H88" s="764"/>
      <c r="I88" s="745"/>
      <c r="J88" s="747"/>
      <c r="K88" s="745"/>
      <c r="L88" s="746"/>
      <c r="M88" s="747"/>
      <c r="N88" s="748"/>
      <c r="O88" s="749"/>
      <c r="P88" s="745"/>
      <c r="Q88" s="747"/>
      <c r="R88" s="745"/>
      <c r="S88" s="747"/>
      <c r="T88" s="750"/>
      <c r="U88" s="750"/>
      <c r="V88" s="750"/>
      <c r="W88" s="750"/>
      <c r="X88" s="745"/>
      <c r="Y88" s="747"/>
      <c r="Z88" s="441"/>
      <c r="AA88" s="443"/>
      <c r="AB88"/>
      <c r="AC88" s="112">
        <f t="shared" si="1"/>
        <v>0</v>
      </c>
      <c r="AD88"/>
      <c r="AE88"/>
      <c r="AF88"/>
      <c r="AG88"/>
      <c r="AH88"/>
      <c r="AI88"/>
      <c r="AJ88"/>
      <c r="AK88"/>
      <c r="AL88"/>
      <c r="AM88"/>
      <c r="AN88"/>
      <c r="AO88"/>
    </row>
    <row r="89" spans="2:41" ht="15" customHeight="1" x14ac:dyDescent="0.2">
      <c r="B89" s="33" t="s">
        <v>109</v>
      </c>
      <c r="C89" s="763" t="str">
        <f>IFERROR(IF('4. Campaign staff'!C21='0e. Support language'!$A$38,'0e. Support language'!$A$38,CONCATENATE('4. Campaign staff'!C21," - ",VLOOKUP('4. Campaign staff'!G21,'0e. Support language'!$A$11:$B$14,2,FALSE), " - grade ",'4. Campaign staff'!E21)),'4. Campaign staff'!C21)</f>
        <v>Select cadre</v>
      </c>
      <c r="D89" s="763"/>
      <c r="E89" s="763"/>
      <c r="F89" s="763"/>
      <c r="G89" s="763"/>
      <c r="H89" s="764"/>
      <c r="I89" s="745"/>
      <c r="J89" s="747"/>
      <c r="K89" s="745"/>
      <c r="L89" s="746"/>
      <c r="M89" s="747"/>
      <c r="N89" s="748"/>
      <c r="O89" s="749"/>
      <c r="P89" s="745"/>
      <c r="Q89" s="747"/>
      <c r="R89" s="745"/>
      <c r="S89" s="747"/>
      <c r="T89" s="750"/>
      <c r="U89" s="750"/>
      <c r="V89" s="750"/>
      <c r="W89" s="750"/>
      <c r="X89" s="745"/>
      <c r="Y89" s="747"/>
      <c r="Z89" s="441"/>
      <c r="AA89" s="442"/>
      <c r="AB89"/>
      <c r="AC89" s="112">
        <f t="shared" si="1"/>
        <v>0</v>
      </c>
      <c r="AD89"/>
      <c r="AE89"/>
      <c r="AF89"/>
      <c r="AG89"/>
      <c r="AH89"/>
      <c r="AI89"/>
      <c r="AJ89"/>
      <c r="AK89"/>
      <c r="AL89"/>
      <c r="AM89"/>
      <c r="AN89"/>
      <c r="AO89"/>
    </row>
    <row r="90" spans="2:41" ht="15" customHeight="1" x14ac:dyDescent="0.2">
      <c r="B90" s="33" t="s">
        <v>110</v>
      </c>
      <c r="C90" s="763" t="str">
        <f>IFERROR(IF('4. Campaign staff'!C22='0e. Support language'!$A$38,'0e. Support language'!$A$38,CONCATENATE('4. Campaign staff'!C22," - ",VLOOKUP('4. Campaign staff'!G22,'0e. Support language'!$A$11:$B$14,2,FALSE), " - grade ",'4. Campaign staff'!E22)),'4. Campaign staff'!C22)</f>
        <v>Select cadre</v>
      </c>
      <c r="D90" s="763"/>
      <c r="E90" s="763"/>
      <c r="F90" s="763"/>
      <c r="G90" s="763"/>
      <c r="H90" s="764"/>
      <c r="I90" s="745"/>
      <c r="J90" s="747"/>
      <c r="K90" s="745"/>
      <c r="L90" s="746"/>
      <c r="M90" s="747"/>
      <c r="N90" s="748"/>
      <c r="O90" s="749"/>
      <c r="P90" s="745"/>
      <c r="Q90" s="747"/>
      <c r="R90" s="745"/>
      <c r="S90" s="747"/>
      <c r="T90" s="750"/>
      <c r="U90" s="750"/>
      <c r="V90" s="750"/>
      <c r="W90" s="750"/>
      <c r="X90" s="745"/>
      <c r="Y90" s="747"/>
      <c r="Z90" s="441"/>
      <c r="AA90" s="442"/>
      <c r="AB90"/>
      <c r="AC90" s="112">
        <f t="shared" si="1"/>
        <v>0</v>
      </c>
      <c r="AD90"/>
      <c r="AE90"/>
      <c r="AF90"/>
      <c r="AG90"/>
      <c r="AH90"/>
      <c r="AI90"/>
      <c r="AJ90"/>
      <c r="AK90"/>
      <c r="AL90"/>
      <c r="AM90"/>
      <c r="AN90"/>
      <c r="AO90"/>
    </row>
    <row r="91" spans="2:41" ht="15" customHeight="1" x14ac:dyDescent="0.2">
      <c r="B91" s="33" t="s">
        <v>111</v>
      </c>
      <c r="C91" s="763" t="str">
        <f>IFERROR(IF('4. Campaign staff'!C23='0e. Support language'!$A$38,'0e. Support language'!$A$38,CONCATENATE('4. Campaign staff'!C23," - ",VLOOKUP('4. Campaign staff'!G23,'0e. Support language'!$A$11:$B$14,2,FALSE), " - grade ",'4. Campaign staff'!E23)),'4. Campaign staff'!C23)</f>
        <v>Select cadre</v>
      </c>
      <c r="D91" s="763"/>
      <c r="E91" s="763"/>
      <c r="F91" s="763"/>
      <c r="G91" s="763"/>
      <c r="H91" s="764"/>
      <c r="I91" s="745"/>
      <c r="J91" s="747"/>
      <c r="K91" s="745"/>
      <c r="L91" s="746"/>
      <c r="M91" s="747"/>
      <c r="N91" s="748"/>
      <c r="O91" s="749"/>
      <c r="P91" s="745"/>
      <c r="Q91" s="747"/>
      <c r="R91" s="745"/>
      <c r="S91" s="747"/>
      <c r="T91" s="750"/>
      <c r="U91" s="750"/>
      <c r="V91" s="750"/>
      <c r="W91" s="750"/>
      <c r="X91" s="745"/>
      <c r="Y91" s="747"/>
      <c r="Z91" s="441"/>
      <c r="AA91" s="442"/>
      <c r="AB91"/>
      <c r="AC91" s="112">
        <f t="shared" si="1"/>
        <v>0</v>
      </c>
      <c r="AD91"/>
      <c r="AE91"/>
      <c r="AF91"/>
      <c r="AG91"/>
      <c r="AH91"/>
      <c r="AI91"/>
      <c r="AJ91"/>
      <c r="AK91"/>
      <c r="AL91"/>
      <c r="AM91"/>
      <c r="AN91"/>
      <c r="AO91"/>
    </row>
    <row r="92" spans="2:41" ht="15" customHeight="1" x14ac:dyDescent="0.2">
      <c r="B92" s="33" t="s">
        <v>112</v>
      </c>
      <c r="C92" s="763" t="str">
        <f>IFERROR(IF('4. Campaign staff'!C24='0e. Support language'!$A$38,'0e. Support language'!$A$38,CONCATENATE('4. Campaign staff'!C24," - ",VLOOKUP('4. Campaign staff'!G24,'0e. Support language'!$A$11:$B$14,2,FALSE), " - grade ",'4. Campaign staff'!E24)),'4. Campaign staff'!C24)</f>
        <v>Select cadre</v>
      </c>
      <c r="D92" s="763"/>
      <c r="E92" s="763"/>
      <c r="F92" s="763"/>
      <c r="G92" s="763"/>
      <c r="H92" s="764"/>
      <c r="I92" s="745"/>
      <c r="J92" s="747"/>
      <c r="K92" s="745"/>
      <c r="L92" s="746"/>
      <c r="M92" s="747"/>
      <c r="N92" s="748"/>
      <c r="O92" s="749"/>
      <c r="P92" s="745"/>
      <c r="Q92" s="747"/>
      <c r="R92" s="745"/>
      <c r="S92" s="747"/>
      <c r="T92" s="750"/>
      <c r="U92" s="750"/>
      <c r="V92" s="750"/>
      <c r="W92" s="750"/>
      <c r="X92" s="745"/>
      <c r="Y92" s="747"/>
      <c r="Z92" s="441"/>
      <c r="AA92" s="442"/>
      <c r="AB92"/>
      <c r="AC92" s="112">
        <f t="shared" si="1"/>
        <v>0</v>
      </c>
      <c r="AD92"/>
      <c r="AE92"/>
      <c r="AF92"/>
      <c r="AG92"/>
      <c r="AH92"/>
      <c r="AI92"/>
      <c r="AJ92"/>
      <c r="AK92"/>
      <c r="AL92"/>
      <c r="AM92"/>
      <c r="AN92"/>
      <c r="AO92"/>
    </row>
    <row r="93" spans="2:41" ht="15" customHeight="1" x14ac:dyDescent="0.2">
      <c r="B93" s="33" t="s">
        <v>113</v>
      </c>
      <c r="C93" s="763" t="str">
        <f>IFERROR(IF('4. Campaign staff'!C25='0e. Support language'!$A$38,'0e. Support language'!$A$38,CONCATENATE('4. Campaign staff'!C25," - ",VLOOKUP('4. Campaign staff'!G25,'0e. Support language'!$A$11:$B$14,2,FALSE), " - grade ",'4. Campaign staff'!E25)),'4. Campaign staff'!C25)</f>
        <v>Select cadre</v>
      </c>
      <c r="D93" s="763"/>
      <c r="E93" s="763"/>
      <c r="F93" s="763"/>
      <c r="G93" s="763"/>
      <c r="H93" s="764"/>
      <c r="I93" s="745"/>
      <c r="J93" s="747"/>
      <c r="K93" s="745"/>
      <c r="L93" s="746"/>
      <c r="M93" s="747"/>
      <c r="N93" s="748"/>
      <c r="O93" s="749"/>
      <c r="P93" s="745"/>
      <c r="Q93" s="747"/>
      <c r="R93" s="745"/>
      <c r="S93" s="747"/>
      <c r="T93" s="750"/>
      <c r="U93" s="750"/>
      <c r="V93" s="750"/>
      <c r="W93" s="750"/>
      <c r="X93" s="745"/>
      <c r="Y93" s="747"/>
      <c r="Z93" s="441"/>
      <c r="AA93" s="442"/>
      <c r="AB93"/>
      <c r="AC93" s="112">
        <f t="shared" si="1"/>
        <v>0</v>
      </c>
      <c r="AD93"/>
      <c r="AE93"/>
      <c r="AF93"/>
      <c r="AG93"/>
      <c r="AH93"/>
      <c r="AI93"/>
      <c r="AJ93"/>
      <c r="AK93"/>
      <c r="AL93"/>
      <c r="AM93"/>
      <c r="AN93"/>
      <c r="AO93"/>
    </row>
    <row r="94" spans="2:41" ht="15" customHeight="1" x14ac:dyDescent="0.2">
      <c r="B94" s="33" t="s">
        <v>114</v>
      </c>
      <c r="C94" s="763" t="str">
        <f>IFERROR(IF('4. Campaign staff'!C26='0e. Support language'!$A$38,'0e. Support language'!$A$38,CONCATENATE('4. Campaign staff'!C26," - ",VLOOKUP('4. Campaign staff'!G26,'0e. Support language'!$A$11:$B$14,2,FALSE), " - grade ",'4. Campaign staff'!E26)),'4. Campaign staff'!C26)</f>
        <v>Select cadre</v>
      </c>
      <c r="D94" s="763"/>
      <c r="E94" s="763"/>
      <c r="F94" s="763"/>
      <c r="G94" s="763"/>
      <c r="H94" s="764"/>
      <c r="I94" s="745"/>
      <c r="J94" s="747"/>
      <c r="K94" s="745"/>
      <c r="L94" s="746"/>
      <c r="M94" s="747"/>
      <c r="N94" s="748"/>
      <c r="O94" s="749"/>
      <c r="P94" s="745"/>
      <c r="Q94" s="747"/>
      <c r="R94" s="745"/>
      <c r="S94" s="747"/>
      <c r="T94" s="745"/>
      <c r="U94" s="747"/>
      <c r="V94" s="745"/>
      <c r="W94" s="747"/>
      <c r="X94" s="745"/>
      <c r="Y94" s="747"/>
      <c r="Z94" s="441"/>
      <c r="AA94" s="442"/>
      <c r="AB94"/>
      <c r="AC94" s="112">
        <f t="shared" si="1"/>
        <v>0</v>
      </c>
      <c r="AD94"/>
      <c r="AE94"/>
      <c r="AF94"/>
      <c r="AG94"/>
      <c r="AH94"/>
      <c r="AI94"/>
      <c r="AJ94"/>
      <c r="AK94"/>
      <c r="AL94"/>
      <c r="AM94"/>
      <c r="AN94"/>
      <c r="AO94"/>
    </row>
    <row r="95" spans="2:41" ht="15" customHeight="1" x14ac:dyDescent="0.2">
      <c r="B95" s="33" t="s">
        <v>115</v>
      </c>
      <c r="C95" s="763" t="str">
        <f>IFERROR(IF('4. Campaign staff'!C27='0e. Support language'!$A$38,'0e. Support language'!$A$38,CONCATENATE('4. Campaign staff'!C27," - ",VLOOKUP('4. Campaign staff'!G27,'0e. Support language'!$A$11:$B$14,2,FALSE), " - grade ",'4. Campaign staff'!E27)),'4. Campaign staff'!C27)</f>
        <v>Select cadre</v>
      </c>
      <c r="D95" s="763"/>
      <c r="E95" s="763"/>
      <c r="F95" s="763"/>
      <c r="G95" s="763"/>
      <c r="H95" s="764"/>
      <c r="I95" s="745"/>
      <c r="J95" s="747"/>
      <c r="K95" s="745"/>
      <c r="L95" s="746"/>
      <c r="M95" s="747"/>
      <c r="N95" s="748"/>
      <c r="O95" s="749"/>
      <c r="P95" s="745"/>
      <c r="Q95" s="747"/>
      <c r="R95" s="745"/>
      <c r="S95" s="747"/>
      <c r="T95" s="750"/>
      <c r="U95" s="750"/>
      <c r="V95" s="750"/>
      <c r="W95" s="750"/>
      <c r="X95" s="745"/>
      <c r="Y95" s="747"/>
      <c r="Z95" s="441"/>
      <c r="AA95" s="442"/>
      <c r="AB95"/>
      <c r="AC95" s="112">
        <f t="shared" si="1"/>
        <v>0</v>
      </c>
      <c r="AD95"/>
      <c r="AE95"/>
      <c r="AF95"/>
      <c r="AG95"/>
      <c r="AH95"/>
      <c r="AI95"/>
      <c r="AJ95"/>
      <c r="AK95"/>
      <c r="AL95"/>
      <c r="AM95"/>
      <c r="AN95"/>
      <c r="AO95"/>
    </row>
    <row r="96" spans="2:41" ht="15" customHeight="1" x14ac:dyDescent="0.2">
      <c r="B96" s="33" t="s">
        <v>136</v>
      </c>
      <c r="C96" s="763" t="str">
        <f>IFERROR(IF('4. Campaign staff'!C28='0e. Support language'!$A$38,'0e. Support language'!$A$38,CONCATENATE('4. Campaign staff'!C28," - ",VLOOKUP('4. Campaign staff'!G28,'0e. Support language'!$A$11:$B$14,2,FALSE), " - grade ",'4. Campaign staff'!E28)),'4. Campaign staff'!C28)</f>
        <v>Select cadre</v>
      </c>
      <c r="D96" s="763"/>
      <c r="E96" s="763"/>
      <c r="F96" s="763"/>
      <c r="G96" s="763"/>
      <c r="H96" s="764"/>
      <c r="I96" s="745"/>
      <c r="J96" s="747"/>
      <c r="K96" s="745"/>
      <c r="L96" s="746"/>
      <c r="M96" s="747"/>
      <c r="N96" s="748"/>
      <c r="O96" s="749"/>
      <c r="P96" s="745"/>
      <c r="Q96" s="747"/>
      <c r="R96" s="745"/>
      <c r="S96" s="747"/>
      <c r="T96" s="750"/>
      <c r="U96" s="750"/>
      <c r="V96" s="750"/>
      <c r="W96" s="750"/>
      <c r="X96" s="745"/>
      <c r="Y96" s="747"/>
      <c r="Z96" s="441"/>
      <c r="AA96" s="442"/>
      <c r="AB96"/>
      <c r="AC96" s="112">
        <f t="shared" si="1"/>
        <v>0</v>
      </c>
      <c r="AD96"/>
      <c r="AE96"/>
      <c r="AF96"/>
      <c r="AG96"/>
      <c r="AH96"/>
      <c r="AI96"/>
      <c r="AJ96"/>
      <c r="AK96"/>
      <c r="AL96"/>
      <c r="AM96"/>
      <c r="AN96"/>
      <c r="AO96"/>
    </row>
    <row r="97" spans="2:41" ht="15" customHeight="1" x14ac:dyDescent="0.2">
      <c r="B97" s="33" t="s">
        <v>137</v>
      </c>
      <c r="C97" s="763" t="str">
        <f>IFERROR(IF('4. Campaign staff'!C29='0e. Support language'!$A$38,'0e. Support language'!$A$38,CONCATENATE('4. Campaign staff'!C29," - ",VLOOKUP('4. Campaign staff'!G29,'0e. Support language'!$A$11:$B$14,2,FALSE), " - grade ",'4. Campaign staff'!E29)),'4. Campaign staff'!C29)</f>
        <v>Select cadre</v>
      </c>
      <c r="D97" s="763"/>
      <c r="E97" s="763"/>
      <c r="F97" s="763"/>
      <c r="G97" s="763"/>
      <c r="H97" s="764"/>
      <c r="I97" s="745"/>
      <c r="J97" s="747"/>
      <c r="K97" s="745"/>
      <c r="L97" s="746"/>
      <c r="M97" s="747"/>
      <c r="N97" s="748"/>
      <c r="O97" s="749"/>
      <c r="P97" s="745"/>
      <c r="Q97" s="747"/>
      <c r="R97" s="745"/>
      <c r="S97" s="747"/>
      <c r="T97" s="750"/>
      <c r="U97" s="750"/>
      <c r="V97" s="750"/>
      <c r="W97" s="750"/>
      <c r="X97" s="745"/>
      <c r="Y97" s="747"/>
      <c r="Z97" s="441"/>
      <c r="AA97" s="442"/>
      <c r="AB97"/>
      <c r="AC97" s="112">
        <f t="shared" si="1"/>
        <v>0</v>
      </c>
      <c r="AD97"/>
      <c r="AE97"/>
      <c r="AF97"/>
      <c r="AG97"/>
      <c r="AH97"/>
      <c r="AI97"/>
      <c r="AJ97"/>
      <c r="AK97"/>
      <c r="AL97"/>
      <c r="AM97"/>
      <c r="AN97"/>
      <c r="AO97"/>
    </row>
    <row r="98" spans="2:41" ht="15" customHeight="1" x14ac:dyDescent="0.2">
      <c r="B98" s="33" t="s">
        <v>138</v>
      </c>
      <c r="C98" s="763" t="str">
        <f>IFERROR(IF('4. Campaign staff'!C30='0e. Support language'!$A$38,'0e. Support language'!$A$38,CONCATENATE('4. Campaign staff'!C30," - ",VLOOKUP('4. Campaign staff'!G30,'0e. Support language'!$A$11:$B$14,2,FALSE), " - grade ",'4. Campaign staff'!E30)),'4. Campaign staff'!C30)</f>
        <v>Select cadre</v>
      </c>
      <c r="D98" s="763"/>
      <c r="E98" s="763"/>
      <c r="F98" s="763"/>
      <c r="G98" s="763"/>
      <c r="H98" s="764"/>
      <c r="I98" s="745"/>
      <c r="J98" s="747"/>
      <c r="K98" s="745"/>
      <c r="L98" s="746"/>
      <c r="M98" s="747"/>
      <c r="N98" s="748"/>
      <c r="O98" s="749"/>
      <c r="P98" s="745"/>
      <c r="Q98" s="747"/>
      <c r="R98" s="745"/>
      <c r="S98" s="747"/>
      <c r="T98" s="750"/>
      <c r="U98" s="750"/>
      <c r="V98" s="750"/>
      <c r="W98" s="750"/>
      <c r="X98" s="745"/>
      <c r="Y98" s="747"/>
      <c r="Z98" s="441"/>
      <c r="AA98" s="442"/>
      <c r="AB98"/>
      <c r="AC98" s="112">
        <f t="shared" si="1"/>
        <v>0</v>
      </c>
      <c r="AD98"/>
      <c r="AE98"/>
      <c r="AF98"/>
      <c r="AG98"/>
      <c r="AH98"/>
      <c r="AI98"/>
      <c r="AJ98"/>
      <c r="AK98"/>
      <c r="AL98"/>
      <c r="AM98"/>
      <c r="AN98"/>
      <c r="AO98"/>
    </row>
    <row r="99" spans="2:41" ht="15" customHeight="1" x14ac:dyDescent="0.2">
      <c r="B99" s="33" t="s">
        <v>139</v>
      </c>
      <c r="C99" s="763" t="str">
        <f>IFERROR(IF('4. Campaign staff'!C31='0e. Support language'!$A$38,'0e. Support language'!$A$38,CONCATENATE('4. Campaign staff'!C31," - ",VLOOKUP('4. Campaign staff'!G31,'0e. Support language'!$A$11:$B$14,2,FALSE), " - grade ",'4. Campaign staff'!E31)),'4. Campaign staff'!C31)</f>
        <v>Select cadre</v>
      </c>
      <c r="D99" s="763"/>
      <c r="E99" s="763"/>
      <c r="F99" s="763"/>
      <c r="G99" s="763"/>
      <c r="H99" s="764"/>
      <c r="I99" s="745"/>
      <c r="J99" s="747"/>
      <c r="K99" s="745"/>
      <c r="L99" s="746"/>
      <c r="M99" s="747"/>
      <c r="N99" s="748"/>
      <c r="O99" s="749"/>
      <c r="P99" s="745"/>
      <c r="Q99" s="747"/>
      <c r="R99" s="745"/>
      <c r="S99" s="747"/>
      <c r="T99" s="750"/>
      <c r="U99" s="750"/>
      <c r="V99" s="750"/>
      <c r="W99" s="750"/>
      <c r="X99" s="745"/>
      <c r="Y99" s="747"/>
      <c r="Z99" s="441"/>
      <c r="AA99" s="442"/>
      <c r="AB99"/>
      <c r="AC99" s="112">
        <f t="shared" si="1"/>
        <v>0</v>
      </c>
      <c r="AD99"/>
      <c r="AE99"/>
      <c r="AF99"/>
      <c r="AG99"/>
      <c r="AH99"/>
      <c r="AI99"/>
      <c r="AJ99"/>
      <c r="AK99"/>
      <c r="AL99"/>
      <c r="AM99"/>
      <c r="AN99"/>
      <c r="AO99"/>
    </row>
    <row r="100" spans="2:41" ht="15" customHeight="1" x14ac:dyDescent="0.2">
      <c r="B100" s="33" t="s">
        <v>140</v>
      </c>
      <c r="C100" s="763" t="str">
        <f>IFERROR(IF('4. Campaign staff'!C32='0e. Support language'!$A$38,'0e. Support language'!$A$38,CONCATENATE('4. Campaign staff'!C32," - ",VLOOKUP('4. Campaign staff'!G32,'0e. Support language'!$A$11:$B$14,2,FALSE), " - grade ",'4. Campaign staff'!E32)),'4. Campaign staff'!C32)</f>
        <v>Select cadre</v>
      </c>
      <c r="D100" s="763"/>
      <c r="E100" s="763"/>
      <c r="F100" s="763"/>
      <c r="G100" s="763"/>
      <c r="H100" s="764"/>
      <c r="I100" s="745"/>
      <c r="J100" s="747"/>
      <c r="K100" s="745"/>
      <c r="L100" s="746"/>
      <c r="M100" s="747"/>
      <c r="N100" s="748"/>
      <c r="O100" s="749"/>
      <c r="P100" s="745"/>
      <c r="Q100" s="747"/>
      <c r="R100" s="745"/>
      <c r="S100" s="747"/>
      <c r="T100" s="750"/>
      <c r="U100" s="750"/>
      <c r="V100" s="750"/>
      <c r="W100" s="750"/>
      <c r="X100" s="745"/>
      <c r="Y100" s="747"/>
      <c r="Z100" s="441"/>
      <c r="AA100" s="442"/>
      <c r="AB100"/>
      <c r="AC100" s="112">
        <f t="shared" si="1"/>
        <v>0</v>
      </c>
      <c r="AD100"/>
      <c r="AE100"/>
      <c r="AF100"/>
      <c r="AG100"/>
      <c r="AH100"/>
      <c r="AI100"/>
      <c r="AJ100"/>
      <c r="AK100"/>
      <c r="AL100"/>
      <c r="AM100"/>
      <c r="AN100"/>
      <c r="AO100"/>
    </row>
    <row r="101" spans="2:41" ht="15" customHeight="1" x14ac:dyDescent="0.2">
      <c r="B101" s="33" t="s">
        <v>141</v>
      </c>
      <c r="C101" s="763" t="str">
        <f>IFERROR(IF('4. Campaign staff'!C33='0e. Support language'!$A$38,'0e. Support language'!$A$38,CONCATENATE('4. Campaign staff'!C33," - ",VLOOKUP('4. Campaign staff'!G33,'0e. Support language'!$A$11:$B$14,2,FALSE), " - grade ",'4. Campaign staff'!E33)),'4. Campaign staff'!C33)</f>
        <v>Select cadre</v>
      </c>
      <c r="D101" s="763"/>
      <c r="E101" s="763"/>
      <c r="F101" s="763"/>
      <c r="G101" s="763"/>
      <c r="H101" s="764"/>
      <c r="I101" s="745"/>
      <c r="J101" s="747"/>
      <c r="K101" s="745"/>
      <c r="L101" s="746"/>
      <c r="M101" s="747"/>
      <c r="N101" s="748"/>
      <c r="O101" s="749"/>
      <c r="P101" s="745"/>
      <c r="Q101" s="747"/>
      <c r="R101" s="745"/>
      <c r="S101" s="747"/>
      <c r="T101" s="750"/>
      <c r="U101" s="750"/>
      <c r="V101" s="750"/>
      <c r="W101" s="750"/>
      <c r="X101" s="745"/>
      <c r="Y101" s="747"/>
      <c r="Z101" s="441"/>
      <c r="AA101" s="442"/>
      <c r="AB101"/>
      <c r="AC101" s="112">
        <f t="shared" si="1"/>
        <v>0</v>
      </c>
      <c r="AD101"/>
      <c r="AE101"/>
      <c r="AF101"/>
      <c r="AG101"/>
      <c r="AH101"/>
      <c r="AI101"/>
      <c r="AJ101"/>
      <c r="AK101"/>
      <c r="AL101"/>
      <c r="AM101"/>
      <c r="AN101"/>
      <c r="AO101"/>
    </row>
    <row r="102" spans="2:41" ht="15" customHeight="1" x14ac:dyDescent="0.2">
      <c r="B102" s="33" t="s">
        <v>142</v>
      </c>
      <c r="C102" s="763" t="str">
        <f>IFERROR(IF('4. Campaign staff'!C34='0e. Support language'!$A$38,'0e. Support language'!$A$38,CONCATENATE('4. Campaign staff'!C34," - ",VLOOKUP('4. Campaign staff'!G34,'0e. Support language'!$A$11:$B$14,2,FALSE), " - grade ",'4. Campaign staff'!E34)),'4. Campaign staff'!C34)</f>
        <v>Select cadre</v>
      </c>
      <c r="D102" s="763"/>
      <c r="E102" s="763"/>
      <c r="F102" s="763"/>
      <c r="G102" s="763"/>
      <c r="H102" s="764"/>
      <c r="I102" s="745"/>
      <c r="J102" s="747"/>
      <c r="K102" s="745"/>
      <c r="L102" s="746"/>
      <c r="M102" s="747"/>
      <c r="N102" s="748"/>
      <c r="O102" s="749"/>
      <c r="P102" s="745"/>
      <c r="Q102" s="747"/>
      <c r="R102" s="745"/>
      <c r="S102" s="747"/>
      <c r="T102" s="750"/>
      <c r="U102" s="750"/>
      <c r="V102" s="750"/>
      <c r="W102" s="750"/>
      <c r="X102" s="745"/>
      <c r="Y102" s="747"/>
      <c r="Z102" s="441"/>
      <c r="AA102" s="442"/>
      <c r="AB102"/>
      <c r="AC102" s="112">
        <f t="shared" si="1"/>
        <v>0</v>
      </c>
      <c r="AD102"/>
      <c r="AE102"/>
      <c r="AF102"/>
      <c r="AG102"/>
      <c r="AH102"/>
      <c r="AI102"/>
      <c r="AJ102"/>
      <c r="AK102"/>
      <c r="AL102"/>
      <c r="AM102"/>
      <c r="AN102"/>
      <c r="AO102"/>
    </row>
    <row r="103" spans="2:41" ht="10.15" customHeight="1" x14ac:dyDescent="0.2">
      <c r="J103"/>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2:41" s="76" customFormat="1" ht="22.35" customHeight="1" x14ac:dyDescent="0.2">
      <c r="B104" s="88" t="s">
        <v>4611</v>
      </c>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c r="AC104"/>
      <c r="AD104"/>
      <c r="AF104" s="86"/>
      <c r="AG104" s="86"/>
      <c r="AH104" s="86"/>
      <c r="AI104" s="86"/>
      <c r="AJ104" s="86"/>
      <c r="AK104" s="86"/>
      <c r="AL104" s="86"/>
      <c r="AM104" s="86"/>
      <c r="AN104" s="86"/>
    </row>
    <row r="105" spans="2:41" ht="15" customHeight="1" x14ac:dyDescent="0.2">
      <c r="B105" s="769" t="s">
        <v>541</v>
      </c>
      <c r="C105" s="769"/>
      <c r="D105" s="769"/>
      <c r="E105" s="769"/>
      <c r="F105" s="769"/>
      <c r="G105" s="769"/>
      <c r="H105" s="769"/>
      <c r="I105" s="769"/>
      <c r="J105" s="770"/>
      <c r="K105" s="765" t="s">
        <v>10</v>
      </c>
      <c r="L105" s="768"/>
      <c r="M105" s="766"/>
      <c r="N105" s="765" t="s">
        <v>11</v>
      </c>
      <c r="O105" s="766"/>
      <c r="P105" s="765" t="s">
        <v>12</v>
      </c>
      <c r="Q105" s="766"/>
      <c r="R105" s="768" t="s">
        <v>13</v>
      </c>
      <c r="S105" s="766"/>
      <c r="T105" s="768" t="s">
        <v>14</v>
      </c>
      <c r="U105" s="766"/>
      <c r="V105" s="765" t="s">
        <v>15</v>
      </c>
      <c r="W105" s="766"/>
      <c r="X105" s="765" t="s">
        <v>16</v>
      </c>
      <c r="Y105" s="766"/>
      <c r="Z105" s="98" t="s">
        <v>17</v>
      </c>
      <c r="AA105" s="123" t="s">
        <v>18</v>
      </c>
      <c r="AB105"/>
      <c r="AC105"/>
      <c r="AD105"/>
      <c r="AE105"/>
      <c r="AF105" s="21"/>
      <c r="AG105" s="21"/>
      <c r="AH105" s="21"/>
      <c r="AI105" s="21"/>
      <c r="AJ105" s="21"/>
      <c r="AK105" s="21"/>
      <c r="AL105" s="21"/>
      <c r="AM105" s="21"/>
      <c r="AN105" s="21"/>
      <c r="AO105"/>
    </row>
    <row r="106" spans="2:41" ht="36.6" customHeight="1" x14ac:dyDescent="0.2">
      <c r="B106" s="771"/>
      <c r="C106" s="771"/>
      <c r="D106" s="771"/>
      <c r="E106" s="771"/>
      <c r="F106" s="771"/>
      <c r="G106" s="771"/>
      <c r="H106" s="771"/>
      <c r="I106" s="771"/>
      <c r="J106" s="772"/>
      <c r="K106" s="754" t="s">
        <v>356</v>
      </c>
      <c r="L106" s="760"/>
      <c r="M106" s="755"/>
      <c r="N106" s="754" t="s">
        <v>29</v>
      </c>
      <c r="O106" s="755"/>
      <c r="P106" s="754" t="s">
        <v>96</v>
      </c>
      <c r="Q106" s="755"/>
      <c r="R106" s="754" t="s">
        <v>5</v>
      </c>
      <c r="S106" s="755"/>
      <c r="T106" s="754" t="s">
        <v>22</v>
      </c>
      <c r="U106" s="755"/>
      <c r="V106" s="754" t="s">
        <v>30</v>
      </c>
      <c r="W106" s="755"/>
      <c r="X106" s="754" t="s">
        <v>97</v>
      </c>
      <c r="Y106" s="755"/>
      <c r="Z106" s="744" t="s">
        <v>28</v>
      </c>
      <c r="AA106" s="754" t="s">
        <v>129</v>
      </c>
      <c r="AB106"/>
      <c r="AC106"/>
      <c r="AD106"/>
      <c r="AE106"/>
      <c r="AF106" s="21"/>
      <c r="AG106" s="21"/>
      <c r="AH106" s="21"/>
      <c r="AI106" s="21"/>
      <c r="AJ106" s="21"/>
      <c r="AK106" s="21"/>
      <c r="AL106" s="21"/>
      <c r="AM106" s="21"/>
      <c r="AN106" s="21"/>
      <c r="AO106"/>
    </row>
    <row r="107" spans="2:41" ht="15.6" customHeight="1" x14ac:dyDescent="0.2">
      <c r="B107" s="776" t="str">
        <f>_xlfn.IFNA(CONCATENATE("(Between ",TEXT(DATE('3. Campaign information'!R18,VLOOKUP('3. Campaign information'!P18,'0e. Support language'!D20:E31,2,FALSE),'3. Campaign information'!N18)-30,"dd-mmm-yyyy"), " and ", TEXT(DATE('3. Campaign information'!R19,VLOOKUP('3. Campaign information'!P19,'0e. Support language'!D20:E31,2,FALSE),'3. Campaign information'!N19)+30,"dd-mmm-yyyy"),")"),"")</f>
        <v/>
      </c>
      <c r="C107" s="776"/>
      <c r="D107" s="776"/>
      <c r="E107" s="776"/>
      <c r="F107" s="776"/>
      <c r="G107" s="776"/>
      <c r="H107" s="776"/>
      <c r="I107" s="776"/>
      <c r="J107" s="777"/>
      <c r="K107" s="754"/>
      <c r="L107" s="760"/>
      <c r="M107" s="755"/>
      <c r="N107" s="754"/>
      <c r="O107" s="755"/>
      <c r="P107" s="754"/>
      <c r="Q107" s="755"/>
      <c r="R107" s="754"/>
      <c r="S107" s="755"/>
      <c r="T107" s="754"/>
      <c r="U107" s="755"/>
      <c r="V107" s="754"/>
      <c r="W107" s="755"/>
      <c r="X107" s="754"/>
      <c r="Y107" s="755"/>
      <c r="Z107" s="744"/>
      <c r="AA107" s="754"/>
      <c r="AB107"/>
      <c r="AC107"/>
      <c r="AD107"/>
      <c r="AE107"/>
      <c r="AF107" s="21"/>
      <c r="AG107" s="21"/>
      <c r="AH107" s="21"/>
      <c r="AI107" s="21"/>
      <c r="AJ107" s="21"/>
      <c r="AK107" s="21"/>
      <c r="AL107" s="21"/>
      <c r="AM107" s="21"/>
      <c r="AN107" s="21"/>
      <c r="AO107"/>
    </row>
    <row r="108" spans="2:41" ht="16.899999999999999" customHeight="1" x14ac:dyDescent="0.2">
      <c r="B108" s="778"/>
      <c r="C108" s="778"/>
      <c r="D108" s="778"/>
      <c r="E108" s="778"/>
      <c r="F108" s="778"/>
      <c r="G108" s="778"/>
      <c r="H108" s="778"/>
      <c r="I108" s="778"/>
      <c r="J108" s="779"/>
      <c r="K108" s="754"/>
      <c r="L108" s="760"/>
      <c r="M108" s="755"/>
      <c r="N108" s="754"/>
      <c r="O108" s="755"/>
      <c r="P108" s="754"/>
      <c r="Q108" s="755"/>
      <c r="R108" s="754"/>
      <c r="S108" s="755"/>
      <c r="T108" s="754"/>
      <c r="U108" s="755"/>
      <c r="V108" s="754"/>
      <c r="W108" s="755"/>
      <c r="X108" s="754"/>
      <c r="Y108" s="755"/>
      <c r="Z108" s="744"/>
      <c r="AA108" s="145" t="s">
        <v>126</v>
      </c>
      <c r="AB108"/>
      <c r="AC108"/>
      <c r="AD108"/>
      <c r="AE108"/>
      <c r="AF108" s="21"/>
      <c r="AG108" s="21"/>
      <c r="AH108" s="21"/>
      <c r="AI108" s="21"/>
      <c r="AJ108" s="21"/>
      <c r="AK108" s="21"/>
      <c r="AL108" s="21"/>
      <c r="AM108" s="21"/>
      <c r="AN108" s="21"/>
      <c r="AO108"/>
    </row>
    <row r="109" spans="2:41" ht="19.899999999999999" customHeight="1" x14ac:dyDescent="0.2">
      <c r="B109" s="143">
        <v>6.36</v>
      </c>
      <c r="C109" s="669" t="str">
        <f>CONCATENATE("How much was spent on other labor expenses for each activity? (in ",'0a. Country information'!R10,")")</f>
        <v>How much was spent on other labor expenses for each activity? (in )</v>
      </c>
      <c r="D109" s="669"/>
      <c r="E109" s="669"/>
      <c r="F109" s="669"/>
      <c r="G109" s="669"/>
      <c r="H109" s="669"/>
      <c r="I109" s="669"/>
      <c r="J109" s="670"/>
      <c r="K109" s="705"/>
      <c r="L109" s="705"/>
      <c r="M109" s="705"/>
      <c r="N109" s="705"/>
      <c r="O109" s="705"/>
      <c r="P109" s="705"/>
      <c r="Q109" s="705"/>
      <c r="R109" s="705"/>
      <c r="S109" s="705"/>
      <c r="T109" s="705"/>
      <c r="U109" s="705"/>
      <c r="V109" s="705"/>
      <c r="W109" s="705"/>
      <c r="X109" s="705"/>
      <c r="Y109" s="705"/>
      <c r="Z109" s="429"/>
      <c r="AA109" s="429"/>
      <c r="AB109"/>
      <c r="AC109"/>
      <c r="AD109"/>
      <c r="AE109"/>
      <c r="AF109" s="21"/>
      <c r="AG109" s="21"/>
      <c r="AH109" s="21"/>
      <c r="AI109" s="21"/>
      <c r="AJ109" s="21"/>
      <c r="AK109" s="21"/>
      <c r="AL109" s="21"/>
      <c r="AM109" s="21"/>
      <c r="AN109" s="21"/>
      <c r="AO109"/>
    </row>
    <row r="110" spans="2:41" s="2" customFormat="1" ht="19.899999999999999" customHeight="1" x14ac:dyDescent="0.2">
      <c r="B110" s="657" t="s">
        <v>4643</v>
      </c>
      <c r="C110" s="658"/>
      <c r="D110" s="723" t="s">
        <v>542</v>
      </c>
      <c r="E110" s="723"/>
      <c r="F110" s="723"/>
      <c r="G110" s="723"/>
      <c r="H110" s="723"/>
      <c r="I110" s="723"/>
      <c r="J110" s="724"/>
      <c r="K110" s="706"/>
      <c r="L110" s="706"/>
      <c r="M110" s="706"/>
      <c r="N110" s="706"/>
      <c r="O110" s="706"/>
      <c r="P110" s="706"/>
      <c r="Q110" s="706"/>
      <c r="R110" s="706"/>
      <c r="S110" s="706"/>
      <c r="T110" s="706"/>
      <c r="U110" s="706"/>
      <c r="V110" s="706"/>
      <c r="W110" s="706"/>
      <c r="X110" s="706"/>
      <c r="Y110" s="706"/>
      <c r="Z110" s="430"/>
      <c r="AA110" s="430"/>
      <c r="AB110"/>
      <c r="AC110"/>
      <c r="AD110"/>
      <c r="AF110" s="37"/>
      <c r="AG110" s="37"/>
      <c r="AH110" s="37"/>
      <c r="AI110" s="37"/>
      <c r="AJ110" s="37"/>
      <c r="AK110" s="37"/>
      <c r="AL110" s="37"/>
      <c r="AM110" s="37"/>
      <c r="AN110" s="37"/>
    </row>
    <row r="111" spans="2:41" ht="10.15" customHeight="1" x14ac:dyDescent="0.2">
      <c r="J111"/>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2:41" s="76" customFormat="1" ht="22.35" customHeight="1" x14ac:dyDescent="0.2">
      <c r="B112" s="520" t="s">
        <v>4612</v>
      </c>
      <c r="C112" s="520"/>
      <c r="D112" s="520"/>
      <c r="E112" s="520"/>
      <c r="F112" s="520"/>
      <c r="G112" s="520"/>
      <c r="H112" s="520"/>
      <c r="I112" s="520"/>
      <c r="J112" s="520"/>
      <c r="K112" s="731" t="s">
        <v>300</v>
      </c>
      <c r="L112" s="731"/>
      <c r="M112" s="731"/>
      <c r="N112" s="731"/>
      <c r="O112" s="731"/>
      <c r="P112" s="731"/>
      <c r="Q112" s="731"/>
      <c r="R112" s="731" t="s">
        <v>303</v>
      </c>
      <c r="S112" s="731"/>
      <c r="T112" s="731"/>
      <c r="U112" s="731"/>
      <c r="V112" s="731"/>
      <c r="W112" s="731" t="s">
        <v>301</v>
      </c>
      <c r="X112" s="731"/>
      <c r="Y112" s="731"/>
      <c r="Z112" s="731"/>
      <c r="AA112" s="731" t="s">
        <v>302</v>
      </c>
      <c r="AB112" s="731"/>
      <c r="AC112" s="731"/>
      <c r="AD112"/>
      <c r="AE112"/>
    </row>
    <row r="113" spans="2:41" s="16" customFormat="1" ht="40.35" customHeight="1" x14ac:dyDescent="0.2">
      <c r="B113" s="741">
        <v>6.37</v>
      </c>
      <c r="C113" s="678" t="s">
        <v>327</v>
      </c>
      <c r="D113" s="678"/>
      <c r="E113" s="678"/>
      <c r="F113" s="678"/>
      <c r="G113" s="679"/>
      <c r="H113" s="114" t="s">
        <v>10</v>
      </c>
      <c r="I113" s="786" t="str">
        <f>CONCATENATE("Amount (in ",'0a. Country information'!R10,")")</f>
        <v>Amount (in )</v>
      </c>
      <c r="J113" s="787"/>
      <c r="K113" s="783"/>
      <c r="L113" s="784"/>
      <c r="M113" s="784"/>
      <c r="N113" s="784"/>
      <c r="O113" s="784"/>
      <c r="P113" s="784"/>
      <c r="Q113" s="785"/>
      <c r="R113" s="783"/>
      <c r="S113" s="784"/>
      <c r="T113" s="784"/>
      <c r="U113" s="784"/>
      <c r="V113" s="785"/>
      <c r="W113" s="783"/>
      <c r="X113" s="784"/>
      <c r="Y113" s="784"/>
      <c r="Z113" s="785"/>
      <c r="AA113" s="783"/>
      <c r="AB113" s="784"/>
      <c r="AC113" s="784"/>
      <c r="AD113"/>
      <c r="AE113"/>
    </row>
    <row r="114" spans="2:41" s="16" customFormat="1" ht="30" customHeight="1" x14ac:dyDescent="0.2">
      <c r="B114" s="742"/>
      <c r="C114" s="680"/>
      <c r="D114" s="680"/>
      <c r="E114" s="680"/>
      <c r="F114" s="680"/>
      <c r="G114" s="681"/>
      <c r="H114" s="100" t="s">
        <v>11</v>
      </c>
      <c r="I114" s="723" t="s">
        <v>308</v>
      </c>
      <c r="J114" s="724"/>
      <c r="K114" s="780"/>
      <c r="L114" s="781"/>
      <c r="M114" s="781"/>
      <c r="N114" s="781"/>
      <c r="O114" s="781"/>
      <c r="P114" s="781"/>
      <c r="Q114" s="782"/>
      <c r="R114" s="780"/>
      <c r="S114" s="781"/>
      <c r="T114" s="781"/>
      <c r="U114" s="781"/>
      <c r="V114" s="782"/>
      <c r="W114" s="780"/>
      <c r="X114" s="781"/>
      <c r="Y114" s="781"/>
      <c r="Z114" s="782"/>
      <c r="AA114" s="780"/>
      <c r="AB114" s="781"/>
      <c r="AC114" s="781"/>
      <c r="AD114"/>
      <c r="AE114"/>
    </row>
    <row r="115" spans="2:41" s="16" customFormat="1" ht="40.5" customHeight="1" x14ac:dyDescent="0.2">
      <c r="B115" s="741">
        <v>6.38</v>
      </c>
      <c r="C115" s="678" t="s">
        <v>342</v>
      </c>
      <c r="D115" s="678"/>
      <c r="E115" s="678"/>
      <c r="F115" s="678"/>
      <c r="G115" s="679"/>
      <c r="H115" s="114" t="s">
        <v>10</v>
      </c>
      <c r="I115" s="786" t="s">
        <v>307</v>
      </c>
      <c r="J115" s="787"/>
      <c r="K115" s="745"/>
      <c r="L115" s="746"/>
      <c r="M115" s="746"/>
      <c r="N115" s="746"/>
      <c r="O115" s="746"/>
      <c r="P115" s="746"/>
      <c r="Q115" s="747"/>
      <c r="R115" s="745"/>
      <c r="S115" s="746"/>
      <c r="T115" s="746"/>
      <c r="U115" s="746"/>
      <c r="V115" s="747"/>
      <c r="W115" s="745"/>
      <c r="X115" s="746"/>
      <c r="Y115" s="746"/>
      <c r="Z115" s="747"/>
      <c r="AA115" s="745"/>
      <c r="AB115" s="746"/>
      <c r="AC115" s="746"/>
      <c r="AD115"/>
      <c r="AE115"/>
    </row>
    <row r="116" spans="2:41" s="16" customFormat="1" ht="30" customHeight="1" x14ac:dyDescent="0.2">
      <c r="B116" s="742"/>
      <c r="C116" s="680"/>
      <c r="D116" s="680"/>
      <c r="E116" s="680"/>
      <c r="F116" s="680"/>
      <c r="G116" s="681"/>
      <c r="H116" s="100" t="s">
        <v>11</v>
      </c>
      <c r="I116" s="723" t="s">
        <v>309</v>
      </c>
      <c r="J116" s="724"/>
      <c r="K116" s="780"/>
      <c r="L116" s="781"/>
      <c r="M116" s="781"/>
      <c r="N116" s="781"/>
      <c r="O116" s="781"/>
      <c r="P116" s="781"/>
      <c r="Q116" s="782"/>
      <c r="R116" s="780"/>
      <c r="S116" s="781"/>
      <c r="T116" s="781"/>
      <c r="U116" s="781"/>
      <c r="V116" s="782"/>
      <c r="W116" s="780"/>
      <c r="X116" s="781"/>
      <c r="Y116" s="781"/>
      <c r="Z116" s="782"/>
      <c r="AA116" s="780"/>
      <c r="AB116" s="781"/>
      <c r="AC116" s="781"/>
      <c r="AD116"/>
      <c r="AE116"/>
    </row>
    <row r="117" spans="2:41" ht="10.15" customHeight="1" x14ac:dyDescent="0.2">
      <c r="J117"/>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2:41" s="76" customFormat="1" ht="22.35" customHeight="1" x14ac:dyDescent="0.2">
      <c r="B118" s="520" t="s">
        <v>275</v>
      </c>
      <c r="C118" s="520"/>
      <c r="D118" s="520"/>
      <c r="E118" s="520"/>
      <c r="F118" s="520"/>
      <c r="G118" s="520"/>
      <c r="H118" s="520"/>
      <c r="I118" s="520"/>
      <c r="J118" s="520"/>
      <c r="K118" s="520"/>
      <c r="L118" s="520"/>
      <c r="M118" s="520"/>
      <c r="N118" s="520"/>
      <c r="O118" s="520"/>
      <c r="P118" s="520"/>
      <c r="Q118" s="520"/>
      <c r="R118" s="520"/>
      <c r="S118" s="520"/>
      <c r="T118" s="520"/>
      <c r="U118" s="520"/>
      <c r="V118" s="520"/>
      <c r="W118" s="520"/>
      <c r="X118" s="520"/>
      <c r="Y118" s="520"/>
      <c r="Z118" s="520"/>
      <c r="AA118" s="520"/>
      <c r="AB118" s="520"/>
      <c r="AC118" s="520"/>
      <c r="AD118" s="520"/>
      <c r="AE118" s="520"/>
    </row>
    <row r="119" spans="2:41" ht="13.15" customHeight="1" x14ac:dyDescent="0.2">
      <c r="B119" s="696"/>
      <c r="C119" s="644"/>
      <c r="D119" s="644"/>
      <c r="E119" s="644"/>
      <c r="F119" s="644"/>
      <c r="G119" s="644"/>
      <c r="H119" s="644"/>
      <c r="I119" s="644"/>
      <c r="J119" s="644"/>
      <c r="K119" s="644"/>
      <c r="L119" s="644"/>
      <c r="M119" s="644"/>
      <c r="N119" s="644"/>
      <c r="O119" s="644"/>
      <c r="P119" s="644"/>
      <c r="Q119" s="644"/>
      <c r="R119" s="644"/>
      <c r="S119" s="644"/>
      <c r="T119" s="644"/>
      <c r="U119" s="644"/>
      <c r="V119" s="644"/>
      <c r="W119" s="644"/>
      <c r="X119" s="644"/>
      <c r="Y119" s="644"/>
      <c r="Z119" s="644"/>
      <c r="AA119" s="644"/>
      <c r="AB119" s="644"/>
      <c r="AC119" s="644"/>
      <c r="AD119" s="644"/>
      <c r="AE119" s="644"/>
      <c r="AF119"/>
      <c r="AG119"/>
      <c r="AH119"/>
      <c r="AI119"/>
      <c r="AJ119"/>
      <c r="AK119"/>
      <c r="AL119"/>
      <c r="AM119"/>
      <c r="AN119"/>
      <c r="AO119"/>
    </row>
    <row r="120" spans="2:41" ht="93" customHeight="1" x14ac:dyDescent="0.2">
      <c r="B120" s="645"/>
      <c r="C120" s="646"/>
      <c r="D120" s="646"/>
      <c r="E120" s="646"/>
      <c r="F120" s="646"/>
      <c r="G120" s="646"/>
      <c r="H120" s="646"/>
      <c r="I120" s="646"/>
      <c r="J120" s="646"/>
      <c r="K120" s="646"/>
      <c r="L120" s="646"/>
      <c r="M120" s="646"/>
      <c r="N120" s="646"/>
      <c r="O120" s="646"/>
      <c r="P120" s="646"/>
      <c r="Q120" s="646"/>
      <c r="R120" s="646"/>
      <c r="S120" s="646"/>
      <c r="T120" s="646"/>
      <c r="U120" s="646"/>
      <c r="V120" s="646"/>
      <c r="W120" s="646"/>
      <c r="X120" s="646"/>
      <c r="Y120" s="646"/>
      <c r="Z120" s="646"/>
      <c r="AA120" s="646"/>
      <c r="AB120" s="646"/>
      <c r="AC120" s="646"/>
      <c r="AD120" s="646"/>
      <c r="AE120" s="646"/>
      <c r="AF120"/>
      <c r="AG120"/>
      <c r="AH120"/>
      <c r="AI120"/>
      <c r="AJ120"/>
      <c r="AK120"/>
      <c r="AL120"/>
      <c r="AM120"/>
      <c r="AN120"/>
      <c r="AO120"/>
    </row>
    <row r="121" spans="2:41" ht="27.6" hidden="1" customHeight="1" x14ac:dyDescent="0.2">
      <c r="J121"/>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2:41" ht="13.15" hidden="1" customHeight="1" x14ac:dyDescent="0.2">
      <c r="J122"/>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2:41" ht="13.15" hidden="1" customHeight="1" x14ac:dyDescent="0.2">
      <c r="J123"/>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2:41" hidden="1" x14ac:dyDescent="0.2">
      <c r="Y124"/>
      <c r="Z124"/>
      <c r="AA124"/>
      <c r="AB124"/>
      <c r="AC124"/>
      <c r="AD124"/>
    </row>
    <row r="125" spans="2:41" hidden="1" x14ac:dyDescent="0.2">
      <c r="Y125"/>
      <c r="Z125"/>
      <c r="AA125"/>
      <c r="AB125"/>
      <c r="AC125"/>
      <c r="AD125"/>
    </row>
    <row r="126" spans="2:41" hidden="1" x14ac:dyDescent="0.2">
      <c r="Y126"/>
      <c r="Z126"/>
      <c r="AA126"/>
      <c r="AB126"/>
      <c r="AC126"/>
      <c r="AD126"/>
    </row>
    <row r="127" spans="2:41" hidden="1" x14ac:dyDescent="0.2">
      <c r="Y127"/>
      <c r="Z127"/>
      <c r="AA127"/>
      <c r="AB127"/>
      <c r="AC127"/>
      <c r="AD127"/>
    </row>
    <row r="128" spans="2:41" hidden="1" x14ac:dyDescent="0.2">
      <c r="Y128"/>
      <c r="Z128"/>
      <c r="AA128"/>
      <c r="AB128"/>
      <c r="AC128"/>
      <c r="AD128"/>
    </row>
    <row r="129" spans="25:30" hidden="1" x14ac:dyDescent="0.2">
      <c r="Y129"/>
      <c r="Z129"/>
      <c r="AA129"/>
      <c r="AB129"/>
      <c r="AC129"/>
      <c r="AD129"/>
    </row>
    <row r="130" spans="25:30" hidden="1" x14ac:dyDescent="0.2">
      <c r="Y130"/>
      <c r="Z130"/>
      <c r="AA130"/>
      <c r="AB130"/>
      <c r="AC130"/>
      <c r="AD130"/>
    </row>
    <row r="131" spans="25:30" hidden="1" x14ac:dyDescent="0.2">
      <c r="Y131"/>
      <c r="Z131"/>
      <c r="AA131"/>
      <c r="AB131"/>
      <c r="AC131"/>
      <c r="AD131"/>
    </row>
    <row r="132" spans="25:30" hidden="1" x14ac:dyDescent="0.2">
      <c r="Y132"/>
      <c r="Z132"/>
      <c r="AA132"/>
      <c r="AB132"/>
      <c r="AC132"/>
      <c r="AD132"/>
    </row>
    <row r="133" spans="25:30" hidden="1" x14ac:dyDescent="0.2">
      <c r="Y133"/>
      <c r="Z133"/>
      <c r="AA133"/>
      <c r="AB133"/>
      <c r="AC133"/>
      <c r="AD133"/>
    </row>
    <row r="134" spans="25:30" hidden="1" x14ac:dyDescent="0.2">
      <c r="Y134"/>
      <c r="Z134"/>
      <c r="AA134"/>
      <c r="AB134"/>
      <c r="AC134"/>
      <c r="AD134"/>
    </row>
    <row r="135" spans="25:30" hidden="1" x14ac:dyDescent="0.2">
      <c r="Y135"/>
      <c r="Z135"/>
      <c r="AA135"/>
      <c r="AB135"/>
      <c r="AC135"/>
      <c r="AD135"/>
    </row>
    <row r="136" spans="25:30" hidden="1" x14ac:dyDescent="0.2">
      <c r="Y136"/>
      <c r="Z136"/>
      <c r="AA136"/>
      <c r="AB136"/>
      <c r="AC136"/>
      <c r="AD136"/>
    </row>
    <row r="137" spans="25:30" hidden="1" x14ac:dyDescent="0.2">
      <c r="Y137"/>
      <c r="Z137"/>
      <c r="AA137"/>
      <c r="AB137"/>
      <c r="AC137"/>
      <c r="AD137"/>
    </row>
    <row r="138" spans="25:30" hidden="1" x14ac:dyDescent="0.2">
      <c r="Y138"/>
      <c r="Z138"/>
      <c r="AA138"/>
      <c r="AB138"/>
      <c r="AC138"/>
      <c r="AD138"/>
    </row>
    <row r="139" spans="25:30" hidden="1" x14ac:dyDescent="0.2">
      <c r="Y139"/>
      <c r="Z139"/>
      <c r="AA139"/>
      <c r="AB139"/>
      <c r="AC139"/>
      <c r="AD139"/>
    </row>
    <row r="140" spans="25:30" hidden="1" x14ac:dyDescent="0.2">
      <c r="Y140"/>
      <c r="Z140"/>
      <c r="AA140"/>
      <c r="AB140"/>
      <c r="AC140"/>
      <c r="AD140"/>
    </row>
    <row r="141" spans="25:30" hidden="1" x14ac:dyDescent="0.2">
      <c r="Y141"/>
      <c r="Z141"/>
      <c r="AA141"/>
      <c r="AB141"/>
      <c r="AC141"/>
      <c r="AD141"/>
    </row>
    <row r="142" spans="25:30" hidden="1" x14ac:dyDescent="0.2">
      <c r="Y142"/>
      <c r="Z142"/>
      <c r="AA142"/>
      <c r="AB142"/>
      <c r="AC142"/>
      <c r="AD142"/>
    </row>
    <row r="143" spans="25:30" hidden="1" x14ac:dyDescent="0.2">
      <c r="Y143"/>
      <c r="Z143"/>
      <c r="AA143"/>
      <c r="AB143"/>
      <c r="AC143"/>
      <c r="AD143"/>
    </row>
    <row r="144" spans="25:30" hidden="1" x14ac:dyDescent="0.2">
      <c r="Y144"/>
      <c r="Z144"/>
      <c r="AA144"/>
      <c r="AB144"/>
      <c r="AC144"/>
      <c r="AD144"/>
    </row>
    <row r="145" spans="25:30" hidden="1" x14ac:dyDescent="0.2">
      <c r="Y145"/>
      <c r="Z145"/>
      <c r="AA145"/>
      <c r="AB145"/>
      <c r="AC145"/>
      <c r="AD145"/>
    </row>
    <row r="146" spans="25:30" hidden="1" x14ac:dyDescent="0.2">
      <c r="Y146"/>
      <c r="Z146"/>
      <c r="AA146"/>
      <c r="AB146"/>
      <c r="AC146"/>
      <c r="AD146"/>
    </row>
    <row r="147" spans="25:30" hidden="1" x14ac:dyDescent="0.2">
      <c r="Y147"/>
      <c r="Z147"/>
      <c r="AA147"/>
      <c r="AB147"/>
      <c r="AC147"/>
      <c r="AD147"/>
    </row>
    <row r="148" spans="25:30" hidden="1" x14ac:dyDescent="0.2">
      <c r="Y148"/>
      <c r="Z148"/>
      <c r="AA148"/>
      <c r="AB148"/>
      <c r="AC148"/>
      <c r="AD148"/>
    </row>
    <row r="149" spans="25:30" hidden="1" x14ac:dyDescent="0.2">
      <c r="Y149"/>
      <c r="Z149"/>
      <c r="AA149"/>
      <c r="AB149"/>
      <c r="AC149"/>
      <c r="AD149"/>
    </row>
    <row r="150" spans="25:30" hidden="1" x14ac:dyDescent="0.2">
      <c r="Y150"/>
      <c r="Z150"/>
      <c r="AA150"/>
      <c r="AB150"/>
      <c r="AC150"/>
      <c r="AD150"/>
    </row>
    <row r="151" spans="25:30" hidden="1" x14ac:dyDescent="0.2">
      <c r="Y151"/>
      <c r="Z151"/>
      <c r="AA151"/>
      <c r="AB151"/>
      <c r="AC151"/>
      <c r="AD151"/>
    </row>
    <row r="152" spans="25:30" hidden="1" x14ac:dyDescent="0.2">
      <c r="Y152"/>
      <c r="Z152"/>
      <c r="AA152"/>
      <c r="AB152"/>
      <c r="AC152"/>
      <c r="AD152"/>
    </row>
    <row r="153" spans="25:30" hidden="1" x14ac:dyDescent="0.2">
      <c r="Y153"/>
      <c r="Z153"/>
      <c r="AA153"/>
      <c r="AB153"/>
      <c r="AC153"/>
      <c r="AD153"/>
    </row>
    <row r="154" spans="25:30" hidden="1" x14ac:dyDescent="0.2">
      <c r="Y154"/>
      <c r="Z154"/>
      <c r="AA154"/>
      <c r="AB154"/>
      <c r="AC154"/>
      <c r="AD154"/>
    </row>
    <row r="160" spans="25:30" x14ac:dyDescent="0.2"/>
    <row r="470" x14ac:dyDescent="0.2"/>
    <row r="471" x14ac:dyDescent="0.2"/>
    <row r="472" x14ac:dyDescent="0.2"/>
    <row r="473" x14ac:dyDescent="0.2"/>
    <row r="474" x14ac:dyDescent="0.2"/>
    <row r="475" x14ac:dyDescent="0.2"/>
    <row r="476" x14ac:dyDescent="0.2"/>
    <row r="477" x14ac:dyDescent="0.2"/>
  </sheetData>
  <mergeCells count="847">
    <mergeCell ref="V110:W110"/>
    <mergeCell ref="X109:Y109"/>
    <mergeCell ref="X110:Y110"/>
    <mergeCell ref="AA47:AB47"/>
    <mergeCell ref="AA44:AB45"/>
    <mergeCell ref="X106:Y108"/>
    <mergeCell ref="K106:M108"/>
    <mergeCell ref="N106:O108"/>
    <mergeCell ref="P106:Q108"/>
    <mergeCell ref="R106:S108"/>
    <mergeCell ref="AA106:AA107"/>
    <mergeCell ref="K110:M110"/>
    <mergeCell ref="N110:O110"/>
    <mergeCell ref="P110:Q110"/>
    <mergeCell ref="R110:S110"/>
    <mergeCell ref="T110:U110"/>
    <mergeCell ref="T105:U105"/>
    <mergeCell ref="X105:Y105"/>
    <mergeCell ref="X92:Y92"/>
    <mergeCell ref="X93:Y93"/>
    <mergeCell ref="X94:Y94"/>
    <mergeCell ref="V102:W102"/>
    <mergeCell ref="V100:W100"/>
    <mergeCell ref="V99:W99"/>
    <mergeCell ref="B119:AE120"/>
    <mergeCell ref="B118:AE118"/>
    <mergeCell ref="B113:B114"/>
    <mergeCell ref="R115:V115"/>
    <mergeCell ref="B112:J112"/>
    <mergeCell ref="B115:B116"/>
    <mergeCell ref="C113:G114"/>
    <mergeCell ref="T109:U109"/>
    <mergeCell ref="V109:W109"/>
    <mergeCell ref="C115:G116"/>
    <mergeCell ref="I113:J113"/>
    <mergeCell ref="I114:J114"/>
    <mergeCell ref="I115:J115"/>
    <mergeCell ref="I116:J116"/>
    <mergeCell ref="K112:Q112"/>
    <mergeCell ref="W112:Z112"/>
    <mergeCell ref="W113:Z113"/>
    <mergeCell ref="W114:Z114"/>
    <mergeCell ref="W115:Z115"/>
    <mergeCell ref="W116:Z116"/>
    <mergeCell ref="K113:Q113"/>
    <mergeCell ref="K114:Q114"/>
    <mergeCell ref="B110:C110"/>
    <mergeCell ref="K109:M109"/>
    <mergeCell ref="C80:H80"/>
    <mergeCell ref="C81:H81"/>
    <mergeCell ref="I78:J78"/>
    <mergeCell ref="I79:J79"/>
    <mergeCell ref="I80:J80"/>
    <mergeCell ref="C78:H78"/>
    <mergeCell ref="C79:H79"/>
    <mergeCell ref="C86:H86"/>
    <mergeCell ref="C87:H87"/>
    <mergeCell ref="C90:H90"/>
    <mergeCell ref="C91:H91"/>
    <mergeCell ref="V89:W89"/>
    <mergeCell ref="C82:H82"/>
    <mergeCell ref="C97:H97"/>
    <mergeCell ref="I92:J92"/>
    <mergeCell ref="I93:J93"/>
    <mergeCell ref="C94:H94"/>
    <mergeCell ref="C95:H95"/>
    <mergeCell ref="C88:H88"/>
    <mergeCell ref="C89:H89"/>
    <mergeCell ref="I97:J97"/>
    <mergeCell ref="T88:U88"/>
    <mergeCell ref="V88:W88"/>
    <mergeCell ref="T92:U92"/>
    <mergeCell ref="C85:H85"/>
    <mergeCell ref="P85:Q85"/>
    <mergeCell ref="R85:S85"/>
    <mergeCell ref="P84:Q84"/>
    <mergeCell ref="R84:S84"/>
    <mergeCell ref="T94:U94"/>
    <mergeCell ref="T90:U90"/>
    <mergeCell ref="T87:U87"/>
    <mergeCell ref="V97:W97"/>
    <mergeCell ref="AA115:AC115"/>
    <mergeCell ref="R116:V116"/>
    <mergeCell ref="AA116:AC116"/>
    <mergeCell ref="R112:V112"/>
    <mergeCell ref="AA112:AC112"/>
    <mergeCell ref="R113:V113"/>
    <mergeCell ref="AA113:AC113"/>
    <mergeCell ref="R114:V114"/>
    <mergeCell ref="AA114:AC114"/>
    <mergeCell ref="K115:Q115"/>
    <mergeCell ref="K116:Q116"/>
    <mergeCell ref="V105:W105"/>
    <mergeCell ref="R105:S105"/>
    <mergeCell ref="T106:U108"/>
    <mergeCell ref="B107:J108"/>
    <mergeCell ref="I74:J74"/>
    <mergeCell ref="B74:H75"/>
    <mergeCell ref="B76:H77"/>
    <mergeCell ref="C83:H83"/>
    <mergeCell ref="V106:W108"/>
    <mergeCell ref="I89:J89"/>
    <mergeCell ref="I90:J90"/>
    <mergeCell ref="I91:J91"/>
    <mergeCell ref="K95:M95"/>
    <mergeCell ref="K96:M96"/>
    <mergeCell ref="K90:M90"/>
    <mergeCell ref="K91:M91"/>
    <mergeCell ref="R96:S96"/>
    <mergeCell ref="N95:O95"/>
    <mergeCell ref="P95:Q95"/>
    <mergeCell ref="T82:U82"/>
    <mergeCell ref="V82:W82"/>
    <mergeCell ref="V90:W90"/>
    <mergeCell ref="V98:W98"/>
    <mergeCell ref="X100:Y100"/>
    <mergeCell ref="X101:Y101"/>
    <mergeCell ref="X102:Y102"/>
    <mergeCell ref="V92:W92"/>
    <mergeCell ref="V94:W94"/>
    <mergeCell ref="V101:W101"/>
    <mergeCell ref="X98:Y98"/>
    <mergeCell ref="X97:Y97"/>
    <mergeCell ref="X99:Y99"/>
    <mergeCell ref="X95:Y95"/>
    <mergeCell ref="X96:Y96"/>
    <mergeCell ref="V93:W93"/>
    <mergeCell ref="K71:M71"/>
    <mergeCell ref="AA71:AB71"/>
    <mergeCell ref="P71:Q71"/>
    <mergeCell ref="R71:S71"/>
    <mergeCell ref="T71:U71"/>
    <mergeCell ref="V71:W71"/>
    <mergeCell ref="P74:Q74"/>
    <mergeCell ref="R75:S77"/>
    <mergeCell ref="X91:Y91"/>
    <mergeCell ref="V87:W87"/>
    <mergeCell ref="X87:Y87"/>
    <mergeCell ref="R78:S78"/>
    <mergeCell ref="T75:U77"/>
    <mergeCell ref="V78:W78"/>
    <mergeCell ref="X78:Y78"/>
    <mergeCell ref="X79:Y79"/>
    <mergeCell ref="X74:Y74"/>
    <mergeCell ref="R91:S91"/>
    <mergeCell ref="N79:O79"/>
    <mergeCell ref="N82:O82"/>
    <mergeCell ref="P82:Q82"/>
    <mergeCell ref="N81:O81"/>
    <mergeCell ref="X86:Y86"/>
    <mergeCell ref="X81:Y81"/>
    <mergeCell ref="AA63:AB63"/>
    <mergeCell ref="X63:Y63"/>
    <mergeCell ref="N64:O64"/>
    <mergeCell ref="P64:Q64"/>
    <mergeCell ref="R64:S64"/>
    <mergeCell ref="T64:U64"/>
    <mergeCell ref="V64:W64"/>
    <mergeCell ref="AA64:AB64"/>
    <mergeCell ref="N70:O70"/>
    <mergeCell ref="P70:Q70"/>
    <mergeCell ref="R70:S70"/>
    <mergeCell ref="T70:U70"/>
    <mergeCell ref="V70:W70"/>
    <mergeCell ref="AA70:AB70"/>
    <mergeCell ref="P67:Q67"/>
    <mergeCell ref="R67:S67"/>
    <mergeCell ref="T67:U67"/>
    <mergeCell ref="V67:W67"/>
    <mergeCell ref="AA67:AB67"/>
    <mergeCell ref="N68:O68"/>
    <mergeCell ref="P68:Q68"/>
    <mergeCell ref="R68:S68"/>
    <mergeCell ref="T68:U68"/>
    <mergeCell ref="V68:W68"/>
    <mergeCell ref="AA65:AB65"/>
    <mergeCell ref="X64:Y64"/>
    <mergeCell ref="X65:Y65"/>
    <mergeCell ref="AA13:AA14"/>
    <mergeCell ref="R43:S43"/>
    <mergeCell ref="N47:O47"/>
    <mergeCell ref="P47:Q47"/>
    <mergeCell ref="R47:S47"/>
    <mergeCell ref="T47:U47"/>
    <mergeCell ref="V47:W47"/>
    <mergeCell ref="N43:O43"/>
    <mergeCell ref="P43:Q43"/>
    <mergeCell ref="P44:Q46"/>
    <mergeCell ref="N44:O46"/>
    <mergeCell ref="R44:S46"/>
    <mergeCell ref="T44:U46"/>
    <mergeCell ref="V44:W46"/>
    <mergeCell ref="V43:W43"/>
    <mergeCell ref="T43:U43"/>
    <mergeCell ref="AA62:AB62"/>
    <mergeCell ref="N63:O63"/>
    <mergeCell ref="P63:Q63"/>
    <mergeCell ref="R63:S63"/>
    <mergeCell ref="T63:U63"/>
    <mergeCell ref="I13:J15"/>
    <mergeCell ref="I12:J12"/>
    <mergeCell ref="I39:J39"/>
    <mergeCell ref="B12:H13"/>
    <mergeCell ref="B14:H15"/>
    <mergeCell ref="I43:J43"/>
    <mergeCell ref="I47:J47"/>
    <mergeCell ref="I48:J48"/>
    <mergeCell ref="I49:J49"/>
    <mergeCell ref="I38:J38"/>
    <mergeCell ref="I37:J37"/>
    <mergeCell ref="I36:J36"/>
    <mergeCell ref="I35:J35"/>
    <mergeCell ref="I34:J34"/>
    <mergeCell ref="B43:H44"/>
    <mergeCell ref="B45:H46"/>
    <mergeCell ref="C36:H36"/>
    <mergeCell ref="C40:H40"/>
    <mergeCell ref="I33:J33"/>
    <mergeCell ref="I40:J40"/>
    <mergeCell ref="I20:J20"/>
    <mergeCell ref="C39:H39"/>
    <mergeCell ref="I31:J31"/>
    <mergeCell ref="C34:H34"/>
    <mergeCell ref="V40:W40"/>
    <mergeCell ref="N34:O34"/>
    <mergeCell ref="P34:Q34"/>
    <mergeCell ref="R34:S34"/>
    <mergeCell ref="T34:U34"/>
    <mergeCell ref="V34:W34"/>
    <mergeCell ref="N35:O35"/>
    <mergeCell ref="V39:W39"/>
    <mergeCell ref="I60:J60"/>
    <mergeCell ref="P52:Q52"/>
    <mergeCell ref="R52:S52"/>
    <mergeCell ref="R51:S51"/>
    <mergeCell ref="R40:S40"/>
    <mergeCell ref="T40:U40"/>
    <mergeCell ref="I56:J56"/>
    <mergeCell ref="P51:Q51"/>
    <mergeCell ref="I55:J55"/>
    <mergeCell ref="V56:W56"/>
    <mergeCell ref="N56:O56"/>
    <mergeCell ref="P56:Q56"/>
    <mergeCell ref="R56:S56"/>
    <mergeCell ref="T56:U56"/>
    <mergeCell ref="T57:U57"/>
    <mergeCell ref="N58:O58"/>
    <mergeCell ref="K66:M66"/>
    <mergeCell ref="K67:M67"/>
    <mergeCell ref="K68:M68"/>
    <mergeCell ref="K69:M69"/>
    <mergeCell ref="K70:M70"/>
    <mergeCell ref="I86:J86"/>
    <mergeCell ref="N88:O88"/>
    <mergeCell ref="K74:M74"/>
    <mergeCell ref="I71:J71"/>
    <mergeCell ref="N71:O71"/>
    <mergeCell ref="I81:J81"/>
    <mergeCell ref="I75:J77"/>
    <mergeCell ref="I70:J70"/>
    <mergeCell ref="I82:J82"/>
    <mergeCell ref="I83:J83"/>
    <mergeCell ref="N78:O78"/>
    <mergeCell ref="I87:J87"/>
    <mergeCell ref="I88:J88"/>
    <mergeCell ref="N75:O77"/>
    <mergeCell ref="N74:O74"/>
    <mergeCell ref="N85:O85"/>
    <mergeCell ref="I84:J84"/>
    <mergeCell ref="I85:J85"/>
    <mergeCell ref="B73:AA73"/>
    <mergeCell ref="P58:Q58"/>
    <mergeCell ref="R58:S58"/>
    <mergeCell ref="T58:U58"/>
    <mergeCell ref="X62:Y62"/>
    <mergeCell ref="T62:U62"/>
    <mergeCell ref="X58:Y58"/>
    <mergeCell ref="V59:W59"/>
    <mergeCell ref="V61:W61"/>
    <mergeCell ref="V81:W81"/>
    <mergeCell ref="R81:S81"/>
    <mergeCell ref="P62:Q62"/>
    <mergeCell ref="R74:S74"/>
    <mergeCell ref="T74:U74"/>
    <mergeCell ref="V74:W74"/>
    <mergeCell ref="P75:Q77"/>
    <mergeCell ref="P65:Q65"/>
    <mergeCell ref="R65:S65"/>
    <mergeCell ref="T65:U65"/>
    <mergeCell ref="V65:W65"/>
    <mergeCell ref="V63:W63"/>
    <mergeCell ref="V66:W66"/>
    <mergeCell ref="V75:W77"/>
    <mergeCell ref="P78:Q78"/>
    <mergeCell ref="T78:U78"/>
    <mergeCell ref="AA59:AB59"/>
    <mergeCell ref="AA60:AB60"/>
    <mergeCell ref="P61:Q61"/>
    <mergeCell ref="N57:O57"/>
    <mergeCell ref="P59:Q59"/>
    <mergeCell ref="R59:S59"/>
    <mergeCell ref="T59:U59"/>
    <mergeCell ref="R57:S57"/>
    <mergeCell ref="N60:O60"/>
    <mergeCell ref="AA61:AB61"/>
    <mergeCell ref="V58:W58"/>
    <mergeCell ref="AA58:AB58"/>
    <mergeCell ref="N59:O59"/>
    <mergeCell ref="N61:O61"/>
    <mergeCell ref="V57:W57"/>
    <mergeCell ref="AA57:AB57"/>
    <mergeCell ref="P57:Q57"/>
    <mergeCell ref="P60:Q60"/>
    <mergeCell ref="R60:S60"/>
    <mergeCell ref="T60:U60"/>
    <mergeCell ref="X59:Y59"/>
    <mergeCell ref="X60:Y60"/>
    <mergeCell ref="X61:Y61"/>
    <mergeCell ref="R61:S61"/>
    <mergeCell ref="N33:O33"/>
    <mergeCell ref="R27:S27"/>
    <mergeCell ref="T27:U27"/>
    <mergeCell ref="V32:W32"/>
    <mergeCell ref="V33:W33"/>
    <mergeCell ref="T35:U35"/>
    <mergeCell ref="V35:W35"/>
    <mergeCell ref="R33:S33"/>
    <mergeCell ref="T33:U33"/>
    <mergeCell ref="V27:W27"/>
    <mergeCell ref="P33:Q33"/>
    <mergeCell ref="V28:W28"/>
    <mergeCell ref="P29:Q29"/>
    <mergeCell ref="R29:S29"/>
    <mergeCell ref="T29:U29"/>
    <mergeCell ref="V29:W29"/>
    <mergeCell ref="P30:Q30"/>
    <mergeCell ref="R30:S30"/>
    <mergeCell ref="T30:U30"/>
    <mergeCell ref="V30:W30"/>
    <mergeCell ref="R28:S28"/>
    <mergeCell ref="T28:U28"/>
    <mergeCell ref="C33:H33"/>
    <mergeCell ref="I27:J27"/>
    <mergeCell ref="I28:J28"/>
    <mergeCell ref="I29:J29"/>
    <mergeCell ref="I30:J30"/>
    <mergeCell ref="AA56:AB56"/>
    <mergeCell ref="V54:W54"/>
    <mergeCell ref="V52:W52"/>
    <mergeCell ref="AA52:AB52"/>
    <mergeCell ref="V53:W53"/>
    <mergeCell ref="AA53:AB53"/>
    <mergeCell ref="I32:J32"/>
    <mergeCell ref="V48:W48"/>
    <mergeCell ref="AA48:AB48"/>
    <mergeCell ref="V49:W49"/>
    <mergeCell ref="AA49:AB49"/>
    <mergeCell ref="V50:W50"/>
    <mergeCell ref="AA50:AB50"/>
    <mergeCell ref="V51:W51"/>
    <mergeCell ref="AA51:AB51"/>
    <mergeCell ref="T55:U55"/>
    <mergeCell ref="N54:O54"/>
    <mergeCell ref="AA43:AB43"/>
    <mergeCell ref="AA46:AB46"/>
    <mergeCell ref="C16:H16"/>
    <mergeCell ref="C18:H18"/>
    <mergeCell ref="C20:H20"/>
    <mergeCell ref="C22:H22"/>
    <mergeCell ref="C24:H24"/>
    <mergeCell ref="C26:H26"/>
    <mergeCell ref="C28:H28"/>
    <mergeCell ref="N28:O28"/>
    <mergeCell ref="K27:M27"/>
    <mergeCell ref="I21:J21"/>
    <mergeCell ref="I22:J22"/>
    <mergeCell ref="I23:J23"/>
    <mergeCell ref="C21:H21"/>
    <mergeCell ref="K20:M20"/>
    <mergeCell ref="K21:M21"/>
    <mergeCell ref="K23:M23"/>
    <mergeCell ref="K22:M22"/>
    <mergeCell ref="C23:H23"/>
    <mergeCell ref="N24:O24"/>
    <mergeCell ref="C27:H27"/>
    <mergeCell ref="N27:O27"/>
    <mergeCell ref="K28:M28"/>
    <mergeCell ref="A1:AE2"/>
    <mergeCell ref="C47:H47"/>
    <mergeCell ref="C48:H48"/>
    <mergeCell ref="C49:H49"/>
    <mergeCell ref="AE43:AE46"/>
    <mergeCell ref="AC12:AC15"/>
    <mergeCell ref="N13:O15"/>
    <mergeCell ref="P17:Q17"/>
    <mergeCell ref="I44:J46"/>
    <mergeCell ref="T48:U48"/>
    <mergeCell ref="T49:U49"/>
    <mergeCell ref="I16:J16"/>
    <mergeCell ref="I17:J17"/>
    <mergeCell ref="I18:J18"/>
    <mergeCell ref="I19:J19"/>
    <mergeCell ref="V16:W16"/>
    <mergeCell ref="C17:H17"/>
    <mergeCell ref="N17:O17"/>
    <mergeCell ref="C19:H19"/>
    <mergeCell ref="N19:O19"/>
    <mergeCell ref="N16:O16"/>
    <mergeCell ref="P19:Q19"/>
    <mergeCell ref="N12:O12"/>
    <mergeCell ref="C25:H25"/>
    <mergeCell ref="P12:Q12"/>
    <mergeCell ref="P13:Q15"/>
    <mergeCell ref="P16:Q16"/>
    <mergeCell ref="P27:Q27"/>
    <mergeCell ref="P28:Q28"/>
    <mergeCell ref="R17:S17"/>
    <mergeCell ref="T17:U17"/>
    <mergeCell ref="V17:W17"/>
    <mergeCell ref="N18:O18"/>
    <mergeCell ref="P18:Q18"/>
    <mergeCell ref="R18:S18"/>
    <mergeCell ref="T18:U18"/>
    <mergeCell ref="V18:W18"/>
    <mergeCell ref="N23:O23"/>
    <mergeCell ref="P23:Q23"/>
    <mergeCell ref="R23:S23"/>
    <mergeCell ref="T23:U23"/>
    <mergeCell ref="V23:W23"/>
    <mergeCell ref="N20:O20"/>
    <mergeCell ref="P20:Q20"/>
    <mergeCell ref="R20:S20"/>
    <mergeCell ref="T20:U20"/>
    <mergeCell ref="V20:W20"/>
    <mergeCell ref="N21:O21"/>
    <mergeCell ref="T26:U26"/>
    <mergeCell ref="V26:W26"/>
    <mergeCell ref="K24:M24"/>
    <mergeCell ref="K25:M25"/>
    <mergeCell ref="K26:M26"/>
    <mergeCell ref="P21:Q21"/>
    <mergeCell ref="R21:S21"/>
    <mergeCell ref="T21:U21"/>
    <mergeCell ref="V21:W21"/>
    <mergeCell ref="N22:O22"/>
    <mergeCell ref="P22:Q22"/>
    <mergeCell ref="R22:S22"/>
    <mergeCell ref="T22:U22"/>
    <mergeCell ref="V22:W22"/>
    <mergeCell ref="C31:H31"/>
    <mergeCell ref="N31:O31"/>
    <mergeCell ref="P31:Q31"/>
    <mergeCell ref="R31:S31"/>
    <mergeCell ref="T31:U31"/>
    <mergeCell ref="V31:W31"/>
    <mergeCell ref="N30:O30"/>
    <mergeCell ref="C29:H29"/>
    <mergeCell ref="N29:O29"/>
    <mergeCell ref="C30:H30"/>
    <mergeCell ref="K29:M29"/>
    <mergeCell ref="K30:M30"/>
    <mergeCell ref="K31:M31"/>
    <mergeCell ref="C32:H32"/>
    <mergeCell ref="R32:S32"/>
    <mergeCell ref="T32:U32"/>
    <mergeCell ref="C38:H38"/>
    <mergeCell ref="C35:H35"/>
    <mergeCell ref="C54:H54"/>
    <mergeCell ref="C50:H50"/>
    <mergeCell ref="C51:H51"/>
    <mergeCell ref="K48:M48"/>
    <mergeCell ref="K49:M49"/>
    <mergeCell ref="K50:M50"/>
    <mergeCell ref="K51:M51"/>
    <mergeCell ref="K52:M52"/>
    <mergeCell ref="K53:M53"/>
    <mergeCell ref="K54:M54"/>
    <mergeCell ref="P35:Q35"/>
    <mergeCell ref="R35:S35"/>
    <mergeCell ref="N52:O52"/>
    <mergeCell ref="N53:O53"/>
    <mergeCell ref="P54:Q54"/>
    <mergeCell ref="R54:S54"/>
    <mergeCell ref="T53:U53"/>
    <mergeCell ref="T50:U50"/>
    <mergeCell ref="T51:U51"/>
    <mergeCell ref="C56:H56"/>
    <mergeCell ref="C57:H57"/>
    <mergeCell ref="K63:M63"/>
    <mergeCell ref="K64:M64"/>
    <mergeCell ref="K65:M65"/>
    <mergeCell ref="C37:H37"/>
    <mergeCell ref="I52:J52"/>
    <mergeCell ref="I53:J53"/>
    <mergeCell ref="I62:J62"/>
    <mergeCell ref="I50:J50"/>
    <mergeCell ref="I51:J51"/>
    <mergeCell ref="I54:J54"/>
    <mergeCell ref="I65:J65"/>
    <mergeCell ref="I64:J64"/>
    <mergeCell ref="I59:J59"/>
    <mergeCell ref="I58:J58"/>
    <mergeCell ref="I57:J57"/>
    <mergeCell ref="C65:H65"/>
    <mergeCell ref="C63:H63"/>
    <mergeCell ref="C61:H61"/>
    <mergeCell ref="C62:H62"/>
    <mergeCell ref="C64:H64"/>
    <mergeCell ref="C52:H52"/>
    <mergeCell ref="I61:J61"/>
    <mergeCell ref="N51:O51"/>
    <mergeCell ref="T54:U54"/>
    <mergeCell ref="V55:W55"/>
    <mergeCell ref="C55:H55"/>
    <mergeCell ref="AA54:AB54"/>
    <mergeCell ref="AA55:AB55"/>
    <mergeCell ref="AC44:AC45"/>
    <mergeCell ref="T52:U52"/>
    <mergeCell ref="P53:Q53"/>
    <mergeCell ref="V36:W36"/>
    <mergeCell ref="N38:O38"/>
    <mergeCell ref="P38:Q38"/>
    <mergeCell ref="R38:S38"/>
    <mergeCell ref="T38:U38"/>
    <mergeCell ref="V38:W38"/>
    <mergeCell ref="N36:O36"/>
    <mergeCell ref="P36:Q36"/>
    <mergeCell ref="R36:S36"/>
    <mergeCell ref="T36:U36"/>
    <mergeCell ref="T37:U37"/>
    <mergeCell ref="V37:W37"/>
    <mergeCell ref="AC74:AC77"/>
    <mergeCell ref="Z75:Z77"/>
    <mergeCell ref="X66:Y66"/>
    <mergeCell ref="X67:Y67"/>
    <mergeCell ref="X68:Y68"/>
    <mergeCell ref="X69:Y69"/>
    <mergeCell ref="X70:Y70"/>
    <mergeCell ref="X71:Y71"/>
    <mergeCell ref="AA66:AB66"/>
    <mergeCell ref="AA68:AB68"/>
    <mergeCell ref="AA69:AB69"/>
    <mergeCell ref="K93:M93"/>
    <mergeCell ref="N94:O94"/>
    <mergeCell ref="V91:W91"/>
    <mergeCell ref="N39:O39"/>
    <mergeCell ref="P39:Q39"/>
    <mergeCell ref="R39:S39"/>
    <mergeCell ref="T39:U39"/>
    <mergeCell ref="AA75:AA76"/>
    <mergeCell ref="X75:Y77"/>
    <mergeCell ref="V60:W60"/>
    <mergeCell ref="N66:O66"/>
    <mergeCell ref="P66:Q66"/>
    <mergeCell ref="R66:S66"/>
    <mergeCell ref="T66:U66"/>
    <mergeCell ref="N67:O67"/>
    <mergeCell ref="N65:O65"/>
    <mergeCell ref="R53:S53"/>
    <mergeCell ref="N55:O55"/>
    <mergeCell ref="R55:S55"/>
    <mergeCell ref="B42:AC42"/>
    <mergeCell ref="Z44:Z46"/>
    <mergeCell ref="K43:M43"/>
    <mergeCell ref="K44:M46"/>
    <mergeCell ref="K47:M47"/>
    <mergeCell ref="C96:H96"/>
    <mergeCell ref="C84:H84"/>
    <mergeCell ref="P94:Q94"/>
    <mergeCell ref="R94:S94"/>
    <mergeCell ref="R95:S95"/>
    <mergeCell ref="T84:U84"/>
    <mergeCell ref="N87:O87"/>
    <mergeCell ref="R87:S87"/>
    <mergeCell ref="R86:S86"/>
    <mergeCell ref="T89:U89"/>
    <mergeCell ref="K84:M84"/>
    <mergeCell ref="K85:M85"/>
    <mergeCell ref="K86:M86"/>
    <mergeCell ref="C92:H92"/>
    <mergeCell ref="C93:H93"/>
    <mergeCell ref="I96:J96"/>
    <mergeCell ref="T93:U93"/>
    <mergeCell ref="N84:O84"/>
    <mergeCell ref="K88:M88"/>
    <mergeCell ref="K89:M89"/>
    <mergeCell ref="I94:J94"/>
    <mergeCell ref="I95:J95"/>
    <mergeCell ref="R92:S92"/>
    <mergeCell ref="N93:O93"/>
    <mergeCell ref="C71:H71"/>
    <mergeCell ref="C98:H98"/>
    <mergeCell ref="C66:H66"/>
    <mergeCell ref="K79:M79"/>
    <mergeCell ref="N80:O80"/>
    <mergeCell ref="T95:U95"/>
    <mergeCell ref="V95:W95"/>
    <mergeCell ref="T91:U91"/>
    <mergeCell ref="C99:H99"/>
    <mergeCell ref="K98:M98"/>
    <mergeCell ref="K99:M99"/>
    <mergeCell ref="T98:U98"/>
    <mergeCell ref="N98:O98"/>
    <mergeCell ref="P98:Q98"/>
    <mergeCell ref="R98:S98"/>
    <mergeCell ref="C67:H67"/>
    <mergeCell ref="C68:H68"/>
    <mergeCell ref="C69:H69"/>
    <mergeCell ref="C70:H70"/>
    <mergeCell ref="I66:J66"/>
    <mergeCell ref="I67:J67"/>
    <mergeCell ref="I68:J68"/>
    <mergeCell ref="I69:J69"/>
    <mergeCell ref="T96:U96"/>
    <mergeCell ref="D110:J110"/>
    <mergeCell ref="C109:J109"/>
    <mergeCell ref="N109:O109"/>
    <mergeCell ref="P109:Q109"/>
    <mergeCell ref="R109:S109"/>
    <mergeCell ref="I98:J98"/>
    <mergeCell ref="I99:J99"/>
    <mergeCell ref="I102:J102"/>
    <mergeCell ref="R102:S102"/>
    <mergeCell ref="P100:Q100"/>
    <mergeCell ref="R100:S100"/>
    <mergeCell ref="I101:J101"/>
    <mergeCell ref="I100:J100"/>
    <mergeCell ref="K101:M101"/>
    <mergeCell ref="N102:O102"/>
    <mergeCell ref="P102:Q102"/>
    <mergeCell ref="C101:H101"/>
    <mergeCell ref="K100:M100"/>
    <mergeCell ref="K102:M102"/>
    <mergeCell ref="K105:M105"/>
    <mergeCell ref="C102:H102"/>
    <mergeCell ref="C100:H100"/>
    <mergeCell ref="B105:J106"/>
    <mergeCell ref="K58:M58"/>
    <mergeCell ref="K59:M59"/>
    <mergeCell ref="K60:M60"/>
    <mergeCell ref="K61:M61"/>
    <mergeCell ref="P80:Q80"/>
    <mergeCell ref="R80:S80"/>
    <mergeCell ref="K75:M77"/>
    <mergeCell ref="K78:M78"/>
    <mergeCell ref="M9:V9"/>
    <mergeCell ref="K62:M62"/>
    <mergeCell ref="P55:Q55"/>
    <mergeCell ref="N37:O37"/>
    <mergeCell ref="P37:Q37"/>
    <mergeCell ref="R37:S37"/>
    <mergeCell ref="N48:O48"/>
    <mergeCell ref="P48:Q48"/>
    <mergeCell ref="R48:S48"/>
    <mergeCell ref="N49:O49"/>
    <mergeCell ref="P49:Q49"/>
    <mergeCell ref="R49:S49"/>
    <mergeCell ref="N50:O50"/>
    <mergeCell ref="P50:Q50"/>
    <mergeCell ref="R50:S50"/>
    <mergeCell ref="N62:O62"/>
    <mergeCell ref="T61:U61"/>
    <mergeCell ref="R62:S62"/>
    <mergeCell ref="V62:W62"/>
    <mergeCell ref="N69:O69"/>
    <mergeCell ref="P69:Q69"/>
    <mergeCell ref="R69:S69"/>
    <mergeCell ref="T69:U69"/>
    <mergeCell ref="V69:W69"/>
    <mergeCell ref="K97:M97"/>
    <mergeCell ref="N97:O97"/>
    <mergeCell ref="T97:U97"/>
    <mergeCell ref="V96:W96"/>
    <mergeCell ref="P97:Q97"/>
    <mergeCell ref="R97:S97"/>
    <mergeCell ref="N96:O96"/>
    <mergeCell ref="P96:Q96"/>
    <mergeCell ref="T86:U86"/>
    <mergeCell ref="V86:W86"/>
    <mergeCell ref="P87:Q87"/>
    <mergeCell ref="N92:O92"/>
    <mergeCell ref="P92:Q92"/>
    <mergeCell ref="N91:O91"/>
    <mergeCell ref="P91:Q91"/>
    <mergeCell ref="K87:M87"/>
    <mergeCell ref="B11:AA11"/>
    <mergeCell ref="X20:Y20"/>
    <mergeCell ref="X21:Y21"/>
    <mergeCell ref="X22:Y22"/>
    <mergeCell ref="X23:Y23"/>
    <mergeCell ref="X24:Y24"/>
    <mergeCell ref="X25:Y25"/>
    <mergeCell ref="X26:Y26"/>
    <mergeCell ref="X27:Y27"/>
    <mergeCell ref="P24:Q24"/>
    <mergeCell ref="R24:S24"/>
    <mergeCell ref="T24:U24"/>
    <mergeCell ref="I24:J24"/>
    <mergeCell ref="I25:J25"/>
    <mergeCell ref="I26:J26"/>
    <mergeCell ref="V24:W24"/>
    <mergeCell ref="N25:O25"/>
    <mergeCell ref="P25:Q25"/>
    <mergeCell ref="R25:S25"/>
    <mergeCell ref="T25:U25"/>
    <mergeCell ref="V25:W25"/>
    <mergeCell ref="N26:O26"/>
    <mergeCell ref="P26:Q26"/>
    <mergeCell ref="R26:S26"/>
    <mergeCell ref="X28:Y28"/>
    <mergeCell ref="Z13:Z15"/>
    <mergeCell ref="T12:U12"/>
    <mergeCell ref="V12:W12"/>
    <mergeCell ref="R13:S15"/>
    <mergeCell ref="T13:U15"/>
    <mergeCell ref="V13:W15"/>
    <mergeCell ref="N105:O105"/>
    <mergeCell ref="P105:Q105"/>
    <mergeCell ref="R16:S16"/>
    <mergeCell ref="R19:S19"/>
    <mergeCell ref="X29:Y29"/>
    <mergeCell ref="X30:Y30"/>
    <mergeCell ref="X31:Y31"/>
    <mergeCell ref="X32:Y32"/>
    <mergeCell ref="X33:Y33"/>
    <mergeCell ref="X34:Y34"/>
    <mergeCell ref="N32:O32"/>
    <mergeCell ref="P32:Q32"/>
    <mergeCell ref="X51:Y51"/>
    <mergeCell ref="X52:Y52"/>
    <mergeCell ref="X53:Y53"/>
    <mergeCell ref="X54:Y54"/>
    <mergeCell ref="X50:Y50"/>
    <mergeCell ref="C58:H58"/>
    <mergeCell ref="C59:H59"/>
    <mergeCell ref="I63:J63"/>
    <mergeCell ref="C53:H53"/>
    <mergeCell ref="C60:H60"/>
    <mergeCell ref="X35:Y35"/>
    <mergeCell ref="X36:Y36"/>
    <mergeCell ref="X37:Y37"/>
    <mergeCell ref="X38:Y38"/>
    <mergeCell ref="X39:Y39"/>
    <mergeCell ref="N40:O40"/>
    <mergeCell ref="P40:Q40"/>
    <mergeCell ref="K55:M55"/>
    <mergeCell ref="K56:M56"/>
    <mergeCell ref="K57:M57"/>
    <mergeCell ref="X55:Y55"/>
    <mergeCell ref="X56:Y56"/>
    <mergeCell ref="X57:Y57"/>
    <mergeCell ref="X43:Y43"/>
    <mergeCell ref="X44:Y46"/>
    <mergeCell ref="X47:Y47"/>
    <mergeCell ref="X48:Y48"/>
    <mergeCell ref="X40:Y40"/>
    <mergeCell ref="X49:Y49"/>
    <mergeCell ref="Y8:AA8"/>
    <mergeCell ref="Y9:AA9"/>
    <mergeCell ref="L7:W7"/>
    <mergeCell ref="B7:J7"/>
    <mergeCell ref="Y7:AA7"/>
    <mergeCell ref="K16:M16"/>
    <mergeCell ref="K17:M17"/>
    <mergeCell ref="K18:M18"/>
    <mergeCell ref="K19:M19"/>
    <mergeCell ref="X13:Y15"/>
    <mergeCell ref="X12:Y12"/>
    <mergeCell ref="X16:Y16"/>
    <mergeCell ref="X17:Y17"/>
    <mergeCell ref="X19:Y19"/>
    <mergeCell ref="X18:Y18"/>
    <mergeCell ref="K13:M15"/>
    <mergeCell ref="K12:M12"/>
    <mergeCell ref="C8:I8"/>
    <mergeCell ref="C9:I9"/>
    <mergeCell ref="M8:V8"/>
    <mergeCell ref="T19:U19"/>
    <mergeCell ref="V19:W19"/>
    <mergeCell ref="R12:S12"/>
    <mergeCell ref="T16:U16"/>
    <mergeCell ref="K32:M32"/>
    <mergeCell ref="K33:M33"/>
    <mergeCell ref="K34:M34"/>
    <mergeCell ref="K35:M35"/>
    <mergeCell ref="K36:M36"/>
    <mergeCell ref="K38:M38"/>
    <mergeCell ref="K37:M37"/>
    <mergeCell ref="K39:M39"/>
    <mergeCell ref="K40:M40"/>
    <mergeCell ref="R82:S82"/>
    <mergeCell ref="P79:Q79"/>
    <mergeCell ref="R79:S79"/>
    <mergeCell ref="T79:U79"/>
    <mergeCell ref="V79:W79"/>
    <mergeCell ref="T85:U85"/>
    <mergeCell ref="T80:U80"/>
    <mergeCell ref="V80:W80"/>
    <mergeCell ref="V84:W84"/>
    <mergeCell ref="B4:AE4"/>
    <mergeCell ref="B5:AE5"/>
    <mergeCell ref="P90:Q90"/>
    <mergeCell ref="R90:S90"/>
    <mergeCell ref="N90:O90"/>
    <mergeCell ref="T81:U81"/>
    <mergeCell ref="X88:Y88"/>
    <mergeCell ref="X89:Y89"/>
    <mergeCell ref="X90:Y90"/>
    <mergeCell ref="K80:M80"/>
    <mergeCell ref="K81:M81"/>
    <mergeCell ref="K82:M82"/>
    <mergeCell ref="R88:S88"/>
    <mergeCell ref="N89:O89"/>
    <mergeCell ref="N86:O86"/>
    <mergeCell ref="V85:W85"/>
    <mergeCell ref="P88:Q88"/>
    <mergeCell ref="K83:M83"/>
    <mergeCell ref="X80:Y80"/>
    <mergeCell ref="X82:Y82"/>
    <mergeCell ref="X83:Y83"/>
    <mergeCell ref="X84:Y84"/>
    <mergeCell ref="X85:Y85"/>
    <mergeCell ref="P81:Q81"/>
    <mergeCell ref="Z106:Z108"/>
    <mergeCell ref="K94:M94"/>
    <mergeCell ref="N83:O83"/>
    <mergeCell ref="P83:Q83"/>
    <mergeCell ref="R83:S83"/>
    <mergeCell ref="T83:U83"/>
    <mergeCell ref="V83:W83"/>
    <mergeCell ref="P86:Q86"/>
    <mergeCell ref="P89:Q89"/>
    <mergeCell ref="R89:S89"/>
    <mergeCell ref="R93:S93"/>
    <mergeCell ref="T102:U102"/>
    <mergeCell ref="T100:U100"/>
    <mergeCell ref="N101:O101"/>
    <mergeCell ref="P101:Q101"/>
    <mergeCell ref="R101:S101"/>
    <mergeCell ref="T101:U101"/>
    <mergeCell ref="N99:O99"/>
    <mergeCell ref="P99:Q99"/>
    <mergeCell ref="R99:S99"/>
    <mergeCell ref="T99:U99"/>
    <mergeCell ref="N100:O100"/>
    <mergeCell ref="P93:Q93"/>
    <mergeCell ref="K92:M92"/>
  </mergeCells>
  <conditionalFormatting sqref="K114:W114 AA114:AC114">
    <cfRule type="expression" dxfId="223" priority="588">
      <formula>K$113&lt;&gt;""</formula>
    </cfRule>
  </conditionalFormatting>
  <conditionalFormatting sqref="K113:W116 AA113:AC116 AC47:AC71 Z109:AA110 K109:K110 N109:N110 P109:P110 R109:R110 T109:T110 X109:X110 V109:V110">
    <cfRule type="expression" dxfId="222" priority="177">
      <formula>K47&lt;&gt;""</formula>
    </cfRule>
  </conditionalFormatting>
  <conditionalFormatting sqref="I16:AA40">
    <cfRule type="expression" dxfId="221" priority="206">
      <formula>I16&lt;&gt;""</formula>
    </cfRule>
  </conditionalFormatting>
  <conditionalFormatting sqref="K110 N110 Z110:AA110 P110 R110 T110 V110 X110">
    <cfRule type="expression" dxfId="220" priority="586">
      <formula>K$109&gt;0</formula>
    </cfRule>
  </conditionalFormatting>
  <conditionalFormatting sqref="K116:W116 AA116:AC116">
    <cfRule type="expression" dxfId="219" priority="589">
      <formula>K$115&lt;&gt;""</formula>
    </cfRule>
  </conditionalFormatting>
  <conditionalFormatting sqref="J8:J9">
    <cfRule type="expression" dxfId="218" priority="815">
      <formula>$J8&lt;&gt;""</formula>
    </cfRule>
  </conditionalFormatting>
  <conditionalFormatting sqref="AC16:AC40 AC78:AC102">
    <cfRule type="expression" dxfId="217" priority="959">
      <formula>$AC16&gt;($J$9-$J$8)*24</formula>
    </cfRule>
  </conditionalFormatting>
  <conditionalFormatting sqref="W8:W9">
    <cfRule type="expression" dxfId="216" priority="16">
      <formula>$W8&lt;&gt;""</formula>
    </cfRule>
  </conditionalFormatting>
  <conditionalFormatting sqref="I47:AC71">
    <cfRule type="expression" dxfId="215" priority="14">
      <formula>I47&lt;&gt;""</formula>
    </cfRule>
  </conditionalFormatting>
  <conditionalFormatting sqref="I78:AA102">
    <cfRule type="expression" dxfId="214" priority="11">
      <formula>I78&lt;&gt;""</formula>
    </cfRule>
  </conditionalFormatting>
  <conditionalFormatting sqref="AA52:AA71">
    <cfRule type="expression" dxfId="213" priority="6">
      <formula>AA52&lt;&gt;""</formula>
    </cfRule>
  </conditionalFormatting>
  <conditionalFormatting sqref="AE47:AE71">
    <cfRule type="expression" dxfId="212" priority="1096">
      <formula>$AE47&gt;($W$9-$W$8)*24</formula>
    </cfRule>
  </conditionalFormatting>
  <dataValidations count="3">
    <dataValidation type="decimal" operator="greaterThanOrEqual" allowBlank="1" showInputMessage="1" showErrorMessage="1" sqref="I78:K102 AA16:AA40 N16:X40 I47:K71 I16:K40 N47:X71 AA78:AA102 N78:X102 AA47:AA71 AC47:AC71 AB52:AB71 X109 T109 R109 P109 N109 K109 Z109:AA109 V109" xr:uid="{1D2D1C29-C50A-4DEA-BB0E-50F02DAE1639}">
      <formula1>0</formula1>
    </dataValidation>
    <dataValidation type="time" allowBlank="1" showInputMessage="1" showErrorMessage="1" sqref="L8:L9 J8:J9 W8:W9" xr:uid="{78ADDD4F-ED14-4CDA-ADC3-7243F1F643F3}">
      <formula1>0.125</formula1>
      <formula2>0.958333333333333</formula2>
    </dataValidation>
    <dataValidation type="decimal" operator="greaterThan" allowBlank="1" showInputMessage="1" showErrorMessage="1" sqref="K113 R113:W113 AA113:AC113" xr:uid="{FB607CBD-522F-4CAC-BA76-26825A0EC7B1}">
      <formula1>0</formula1>
    </dataValidation>
  </dataValidations>
  <pageMargins left="0.7" right="0.7" top="0.75" bottom="0.75" header="0.3" footer="0.3"/>
  <pageSetup paperSize="9" scale="55" fitToHeight="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38" id="{71AB8AB4-F554-4F93-9DC9-F87AFC99644F}">
            <xm:f>AND('4. Campaign staff'!$C13='4. Campaign staff'!$C14,'4. Campaign staff'!$C13='0e. Support language'!$A$38)</xm:f>
            <x14:dxf>
              <font>
                <color theme="0" tint="-0.24994659260841701"/>
              </font>
              <fill>
                <patternFill>
                  <bgColor theme="0" tint="-4.9989318521683403E-2"/>
                </patternFill>
              </fill>
            </x14:dxf>
          </x14:cfRule>
          <x14:cfRule type="expression" priority="208" id="{FBD33A3F-FDCA-4860-8977-F1F912968E18}">
            <xm:f>AND('4. Campaign staff'!$C13='4. Campaign staff'!$C12,'4. Campaign staff'!$C13='0e. Support language'!$A$38)</xm:f>
            <x14:dxf>
              <font>
                <color theme="0" tint="-0.24994659260841701"/>
              </font>
              <fill>
                <patternFill>
                  <bgColor theme="0" tint="-4.9989318521683403E-2"/>
                </patternFill>
              </fill>
            </x14:dxf>
          </x14:cfRule>
          <xm:sqref>B81:AA102 AC81:AC102</xm:sqref>
        </x14:conditionalFormatting>
        <x14:conditionalFormatting xmlns:xm="http://schemas.microsoft.com/office/excel/2006/main">
          <x14:cfRule type="expression" priority="37" id="{81401CDF-7C62-41E0-968C-0AE3673A0E74}">
            <xm:f>AND('4. Campaign staff'!$C13='4. Campaign staff'!$C14,'4. Campaign staff'!$C13='0e. Support language'!$A$38)</xm:f>
            <x14:dxf>
              <font>
                <color theme="0" tint="-0.24994659260841701"/>
              </font>
              <fill>
                <patternFill>
                  <bgColor theme="0" tint="-4.9989318521683403E-2"/>
                </patternFill>
              </fill>
            </x14:dxf>
          </x14:cfRule>
          <x14:cfRule type="expression" priority="42" id="{918B494F-3190-487A-9C43-E0AA41978F37}">
            <xm:f>AND('4. Campaign staff'!$C13='4. Campaign staff'!$C12,'4. Campaign staff'!$C13='0e. Support language'!$A$38)</xm:f>
            <x14:dxf>
              <font>
                <color theme="0" tint="-0.24994659260841701"/>
              </font>
              <fill>
                <patternFill>
                  <bgColor theme="0" tint="-4.9989318521683403E-2"/>
                </patternFill>
              </fill>
            </x14:dxf>
          </x14:cfRule>
          <xm:sqref>B19:AA40 AC19:AC40 I81:AA102 I50:AA71</xm:sqref>
        </x14:conditionalFormatting>
        <x14:conditionalFormatting xmlns:xm="http://schemas.microsoft.com/office/excel/2006/main">
          <x14:cfRule type="expression" priority="39" id="{4DBB25E1-CE27-4CF7-96B3-46A62A8B8FFB}">
            <xm:f>AND('4. Campaign staff'!$C13='4. Campaign staff'!$C14,'4. Campaign staff'!$C13='0e. Support language'!$A$38)</xm:f>
            <x14:dxf>
              <font>
                <color theme="0" tint="-0.24994659260841701"/>
              </font>
              <fill>
                <patternFill>
                  <bgColor theme="0" tint="-4.9989318521683403E-2"/>
                </patternFill>
              </fill>
            </x14:dxf>
          </x14:cfRule>
          <x14:cfRule type="expression" priority="207" id="{39A629E0-891A-4218-B46B-928915E2ECCE}">
            <xm:f>AND('4. Campaign staff'!$C13='4. Campaign staff'!$C12,'4. Campaign staff'!$C13='0e. Support language'!$A$38)</xm:f>
            <x14:dxf>
              <font>
                <color theme="0" tint="-0.24994659260841701"/>
              </font>
              <fill>
                <patternFill>
                  <bgColor theme="0" tint="-4.9989318521683403E-2"/>
                </patternFill>
              </fill>
            </x14:dxf>
          </x14:cfRule>
          <xm:sqref>B50:AC71 AE50:AE71</xm:sqref>
        </x14:conditionalFormatting>
        <x14:conditionalFormatting xmlns:xm="http://schemas.microsoft.com/office/excel/2006/main">
          <x14:cfRule type="expression" priority="4" id="{01B87D53-56EB-4988-95A2-998A923C4C4E}">
            <xm:f>$C19='0e. Support language'!$A$38</xm:f>
            <x14:dxf>
              <font>
                <color theme="0"/>
              </font>
              <fill>
                <patternFill>
                  <bgColor theme="0"/>
                </patternFill>
              </fill>
              <border>
                <left/>
                <right/>
                <top/>
                <bottom/>
                <vertical/>
                <horizontal/>
              </border>
            </x14:dxf>
          </x14:cfRule>
          <xm:sqref>B19:AC40</xm:sqref>
        </x14:conditionalFormatting>
        <x14:conditionalFormatting xmlns:xm="http://schemas.microsoft.com/office/excel/2006/main">
          <x14:cfRule type="expression" priority="2" id="{EABE4460-9051-4151-B3E6-75E8420D5F3A}">
            <xm:f>$C50='0e. Support language'!$A$38</xm:f>
            <x14:dxf>
              <font>
                <color theme="0"/>
              </font>
              <fill>
                <patternFill>
                  <bgColor theme="0"/>
                </patternFill>
              </fill>
              <border>
                <left/>
                <right/>
                <top/>
                <bottom/>
                <vertical/>
                <horizontal/>
              </border>
            </x14:dxf>
          </x14:cfRule>
          <xm:sqref>B50:AE71</xm:sqref>
        </x14:conditionalFormatting>
        <x14:conditionalFormatting xmlns:xm="http://schemas.microsoft.com/office/excel/2006/main">
          <x14:cfRule type="expression" priority="1" id="{1EB1E131-AB83-4F53-91A1-E7121CCD89E2}">
            <xm:f>$C81='0e. Support language'!$A$38</xm:f>
            <x14:dxf>
              <font>
                <color theme="0"/>
              </font>
              <fill>
                <patternFill>
                  <bgColor theme="0"/>
                </patternFill>
              </fill>
              <border>
                <left/>
                <right/>
                <top/>
                <bottom/>
                <vertical/>
                <horizontal/>
              </border>
            </x14:dxf>
          </x14:cfRule>
          <xm:sqref>B81:AC102</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7AFB-7A84-3548-BC18-071C49A44D5E}">
  <sheetPr>
    <tabColor rgb="FFFFEAA3"/>
    <pageSetUpPr fitToPage="1"/>
  </sheetPr>
  <dimension ref="A1:AD171"/>
  <sheetViews>
    <sheetView showGridLines="0" zoomScale="85" zoomScaleNormal="85" workbookViewId="0">
      <selection sqref="A1:T2"/>
    </sheetView>
  </sheetViews>
  <sheetFormatPr defaultColWidth="0" defaultRowHeight="0" customHeight="1" zeroHeight="1" x14ac:dyDescent="0.2"/>
  <cols>
    <col min="1" max="1" width="1.7109375" style="11" customWidth="1"/>
    <col min="2" max="2" width="5.85546875" style="11" customWidth="1"/>
    <col min="3" max="3" width="2.42578125" style="11" customWidth="1"/>
    <col min="4" max="4" width="17.42578125" style="11" customWidth="1"/>
    <col min="5" max="5" width="5.7109375" style="11" customWidth="1"/>
    <col min="6" max="6" width="3" style="11" customWidth="1"/>
    <col min="7" max="7" width="16.140625" style="11" customWidth="1"/>
    <col min="8" max="8" width="4.140625" style="11" customWidth="1"/>
    <col min="9" max="9" width="29.42578125" style="11" customWidth="1"/>
    <col min="10" max="19" width="19.28515625" style="11" customWidth="1"/>
    <col min="20" max="20" width="1.7109375" style="11" customWidth="1"/>
    <col min="21" max="21" width="2.5703125" style="11" customWidth="1"/>
    <col min="22" max="16384" width="9.28515625" style="11" hidden="1"/>
  </cols>
  <sheetData>
    <row r="1" spans="1:30" ht="21.75" customHeight="1" x14ac:dyDescent="0.2">
      <c r="A1" s="506" t="s">
        <v>4706</v>
      </c>
      <c r="B1" s="506"/>
      <c r="C1" s="506"/>
      <c r="D1" s="506"/>
      <c r="E1" s="506"/>
      <c r="F1" s="506"/>
      <c r="G1" s="506"/>
      <c r="H1" s="506"/>
      <c r="I1" s="506"/>
      <c r="J1" s="506"/>
      <c r="K1" s="506"/>
      <c r="L1" s="506"/>
      <c r="M1" s="506"/>
      <c r="N1" s="506"/>
      <c r="O1" s="506"/>
      <c r="P1" s="506"/>
      <c r="Q1" s="506"/>
      <c r="R1" s="506"/>
      <c r="S1" s="506"/>
      <c r="T1" s="506"/>
      <c r="U1" s="12"/>
      <c r="V1" s="10"/>
      <c r="W1" s="10"/>
      <c r="X1" s="10"/>
      <c r="Y1" s="10"/>
      <c r="Z1" s="10"/>
      <c r="AA1" s="10"/>
      <c r="AB1" s="10"/>
      <c r="AC1" s="10"/>
      <c r="AD1" s="10"/>
    </row>
    <row r="2" spans="1:30" ht="21.75" customHeight="1" x14ac:dyDescent="0.2">
      <c r="A2" s="506"/>
      <c r="B2" s="506"/>
      <c r="C2" s="506"/>
      <c r="D2" s="506"/>
      <c r="E2" s="506"/>
      <c r="F2" s="506"/>
      <c r="G2" s="506"/>
      <c r="H2" s="506"/>
      <c r="I2" s="506"/>
      <c r="J2" s="506"/>
      <c r="K2" s="506"/>
      <c r="L2" s="506"/>
      <c r="M2" s="506"/>
      <c r="N2" s="506"/>
      <c r="O2" s="506"/>
      <c r="P2" s="506"/>
      <c r="Q2" s="506"/>
      <c r="R2" s="506"/>
      <c r="S2" s="506"/>
      <c r="T2" s="506"/>
      <c r="U2" s="12"/>
    </row>
    <row r="3" spans="1:30" s="12" customFormat="1" ht="10.15" customHeight="1" x14ac:dyDescent="0.2"/>
    <row r="4" spans="1:30" s="12" customFormat="1" ht="21.75" customHeight="1" x14ac:dyDescent="0.2">
      <c r="B4" s="649" t="s">
        <v>441</v>
      </c>
      <c r="C4" s="649"/>
      <c r="D4" s="649"/>
      <c r="E4" s="649"/>
      <c r="F4" s="649"/>
      <c r="G4" s="649"/>
      <c r="H4" s="649"/>
      <c r="I4" s="649"/>
      <c r="J4" s="649"/>
      <c r="K4" s="649"/>
      <c r="L4" s="649"/>
      <c r="M4" s="649"/>
      <c r="N4" s="649"/>
      <c r="O4" s="649"/>
      <c r="P4" s="649"/>
      <c r="Q4" s="649"/>
      <c r="R4" s="649"/>
      <c r="S4" s="649"/>
      <c r="T4" s="17"/>
    </row>
    <row r="5" spans="1:30" s="12" customFormat="1" ht="36.6" customHeight="1" x14ac:dyDescent="0.2">
      <c r="B5" s="650" t="s">
        <v>440</v>
      </c>
      <c r="C5" s="650"/>
      <c r="D5" s="650"/>
      <c r="E5" s="650"/>
      <c r="F5" s="650"/>
      <c r="G5" s="650"/>
      <c r="H5" s="650"/>
      <c r="I5" s="650"/>
      <c r="J5" s="650"/>
      <c r="K5" s="650"/>
      <c r="L5" s="650"/>
      <c r="M5" s="650"/>
      <c r="N5" s="650"/>
      <c r="O5" s="650"/>
      <c r="P5" s="650"/>
      <c r="Q5" s="650"/>
      <c r="R5" s="650"/>
      <c r="S5" s="650"/>
      <c r="T5" s="17"/>
    </row>
    <row r="6" spans="1:30" s="12" customFormat="1" ht="10.15" customHeight="1" x14ac:dyDescent="0.2"/>
    <row r="7" spans="1:30" s="74" customFormat="1" ht="22.35" customHeight="1" x14ac:dyDescent="0.2">
      <c r="B7" s="518" t="s">
        <v>148</v>
      </c>
      <c r="C7" s="518"/>
      <c r="D7" s="518"/>
      <c r="E7" s="518"/>
      <c r="F7" s="518"/>
      <c r="G7" s="518"/>
      <c r="H7" s="132"/>
      <c r="I7" s="133"/>
      <c r="J7" s="71" t="s">
        <v>8</v>
      </c>
      <c r="K7" s="71" t="s">
        <v>6</v>
      </c>
      <c r="L7" s="71" t="s">
        <v>7</v>
      </c>
      <c r="M7" s="71" t="s">
        <v>85</v>
      </c>
      <c r="N7" s="71" t="s">
        <v>86</v>
      </c>
      <c r="O7" s="71" t="s">
        <v>87</v>
      </c>
      <c r="P7" s="71" t="s">
        <v>88</v>
      </c>
      <c r="Q7" s="71" t="s">
        <v>89</v>
      </c>
      <c r="R7" s="71" t="s">
        <v>91</v>
      </c>
      <c r="S7" s="71" t="s">
        <v>92</v>
      </c>
    </row>
    <row r="8" spans="1:30" s="16" customFormat="1" ht="19.899999999999999" customHeight="1" x14ac:dyDescent="0.2">
      <c r="B8" s="54">
        <v>7.01</v>
      </c>
      <c r="C8" s="669" t="s">
        <v>83</v>
      </c>
      <c r="D8" s="669"/>
      <c r="E8" s="669"/>
      <c r="F8" s="669"/>
      <c r="G8" s="669"/>
      <c r="H8" s="669"/>
      <c r="I8" s="669"/>
      <c r="J8" s="442"/>
      <c r="K8" s="442"/>
      <c r="L8" s="442"/>
      <c r="M8" s="442"/>
      <c r="N8" s="442"/>
      <c r="O8" s="442"/>
      <c r="P8" s="442"/>
      <c r="Q8" s="442"/>
      <c r="R8" s="442"/>
      <c r="S8" s="442"/>
    </row>
    <row r="9" spans="1:30" s="16" customFormat="1" ht="19.899999999999999" customHeight="1" x14ac:dyDescent="0.2">
      <c r="B9" s="62">
        <v>7.02</v>
      </c>
      <c r="C9" s="669" t="s">
        <v>84</v>
      </c>
      <c r="D9" s="669"/>
      <c r="E9" s="669"/>
      <c r="F9" s="669"/>
      <c r="G9" s="669"/>
      <c r="H9" s="669"/>
      <c r="I9" s="669"/>
      <c r="J9" s="442"/>
      <c r="K9" s="442"/>
      <c r="L9" s="442"/>
      <c r="M9" s="442"/>
      <c r="N9" s="442"/>
      <c r="O9" s="442"/>
      <c r="P9" s="442"/>
      <c r="Q9" s="442"/>
      <c r="R9" s="442"/>
      <c r="S9" s="442"/>
    </row>
    <row r="10" spans="1:30" s="16" customFormat="1" ht="19.899999999999999" customHeight="1" x14ac:dyDescent="0.2">
      <c r="B10" s="62">
        <v>7.03</v>
      </c>
      <c r="C10" s="669" t="s">
        <v>299</v>
      </c>
      <c r="D10" s="669"/>
      <c r="E10" s="669"/>
      <c r="F10" s="669"/>
      <c r="G10" s="669"/>
      <c r="H10" s="669"/>
      <c r="I10" s="669"/>
      <c r="J10" s="442"/>
      <c r="K10" s="442"/>
      <c r="L10" s="442"/>
      <c r="M10" s="442"/>
      <c r="N10" s="442"/>
      <c r="O10" s="442"/>
      <c r="P10" s="442"/>
      <c r="Q10" s="442"/>
      <c r="R10" s="442"/>
      <c r="S10" s="442"/>
    </row>
    <row r="11" spans="1:30" s="16" customFormat="1" ht="46.15" customHeight="1" x14ac:dyDescent="0.2">
      <c r="B11" s="62">
        <v>7.04</v>
      </c>
      <c r="C11" s="669" t="str">
        <f>CONCATENATE("Was this vehicle owned by the ",'1. General information'!I11,"/MOH, rented, donated/lent by donors/partners?")</f>
        <v>Was this vehicle owned by the District/MOH, rented, donated/lent by donors/partners?</v>
      </c>
      <c r="D11" s="669"/>
      <c r="E11" s="669"/>
      <c r="F11" s="669"/>
      <c r="G11" s="669"/>
      <c r="H11" s="669"/>
      <c r="I11" s="669"/>
      <c r="J11" s="443"/>
      <c r="K11" s="443"/>
      <c r="L11" s="443"/>
      <c r="M11" s="443"/>
      <c r="N11" s="443"/>
      <c r="O11" s="443"/>
      <c r="P11" s="443"/>
      <c r="Q11" s="443"/>
      <c r="R11" s="443"/>
      <c r="S11" s="443"/>
    </row>
    <row r="12" spans="1:30" customFormat="1" ht="10.15" customHeight="1" x14ac:dyDescent="0.2"/>
    <row r="13" spans="1:30" s="74" customFormat="1" ht="22.35" customHeight="1" x14ac:dyDescent="0.2">
      <c r="B13" s="518" t="s">
        <v>387</v>
      </c>
      <c r="C13" s="518"/>
      <c r="D13" s="518"/>
      <c r="E13" s="518"/>
      <c r="F13" s="518"/>
      <c r="G13" s="518"/>
      <c r="H13" s="132"/>
      <c r="I13" s="133"/>
      <c r="J13" s="71" t="s">
        <v>8</v>
      </c>
      <c r="K13" s="71" t="s">
        <v>6</v>
      </c>
      <c r="L13" s="71" t="s">
        <v>7</v>
      </c>
      <c r="M13" s="71" t="s">
        <v>85</v>
      </c>
      <c r="N13" s="71" t="s">
        <v>86</v>
      </c>
      <c r="O13" s="71" t="s">
        <v>87</v>
      </c>
      <c r="P13" s="71" t="s">
        <v>88</v>
      </c>
      <c r="Q13" s="71" t="s">
        <v>89</v>
      </c>
      <c r="R13" s="71" t="s">
        <v>91</v>
      </c>
      <c r="S13" s="71" t="s">
        <v>92</v>
      </c>
    </row>
    <row r="14" spans="1:30" s="74" customFormat="1" ht="31.15" customHeight="1" x14ac:dyDescent="0.2">
      <c r="B14" s="798" t="s">
        <v>386</v>
      </c>
      <c r="C14" s="799"/>
      <c r="D14" s="800"/>
      <c r="E14" s="62">
        <v>7.05</v>
      </c>
      <c r="F14" s="669" t="s">
        <v>282</v>
      </c>
      <c r="G14" s="669"/>
      <c r="H14" s="669"/>
      <c r="I14" s="669"/>
      <c r="J14" s="443"/>
      <c r="K14" s="443"/>
      <c r="L14" s="443"/>
      <c r="M14" s="443"/>
      <c r="N14" s="443"/>
      <c r="O14" s="443"/>
      <c r="P14" s="443"/>
      <c r="Q14" s="443"/>
      <c r="R14" s="443"/>
      <c r="S14" s="443"/>
    </row>
    <row r="15" spans="1:30" s="16" customFormat="1" ht="31.15" customHeight="1" x14ac:dyDescent="0.2">
      <c r="B15" s="804"/>
      <c r="C15" s="805"/>
      <c r="D15" s="806"/>
      <c r="E15" s="807" t="s">
        <v>380</v>
      </c>
      <c r="F15" s="808"/>
      <c r="G15" s="723" t="str">
        <f>CONCATENATE("If purchased by the ",'1. General information'!I11,", specify how much was spent (in ",'0a. Country information'!R10,")")</f>
        <v>If purchased by the District, specify how much was spent (in )</v>
      </c>
      <c r="H15" s="723"/>
      <c r="I15" s="723"/>
      <c r="J15" s="430"/>
      <c r="K15" s="430"/>
      <c r="L15" s="430"/>
      <c r="M15" s="430"/>
      <c r="N15" s="430"/>
      <c r="O15" s="430"/>
      <c r="P15" s="430"/>
      <c r="Q15" s="430"/>
      <c r="R15" s="430"/>
      <c r="S15" s="430"/>
    </row>
    <row r="16" spans="1:30" s="16" customFormat="1" ht="31.15" customHeight="1" x14ac:dyDescent="0.2">
      <c r="B16" s="801"/>
      <c r="C16" s="802"/>
      <c r="D16" s="803"/>
      <c r="E16" s="807" t="s">
        <v>381</v>
      </c>
      <c r="F16" s="808"/>
      <c r="G16" s="723" t="s">
        <v>383</v>
      </c>
      <c r="H16" s="723"/>
      <c r="I16" s="723"/>
      <c r="J16" s="439"/>
      <c r="K16" s="439"/>
      <c r="L16" s="439"/>
      <c r="M16" s="439"/>
      <c r="N16" s="439"/>
      <c r="O16" s="439"/>
      <c r="P16" s="439"/>
      <c r="Q16" s="439"/>
      <c r="R16" s="439"/>
      <c r="S16" s="439"/>
    </row>
    <row r="17" spans="2:21" s="16" customFormat="1" ht="31.15" customHeight="1" x14ac:dyDescent="0.2">
      <c r="B17" s="798" t="s">
        <v>385</v>
      </c>
      <c r="C17" s="799"/>
      <c r="D17" s="800"/>
      <c r="E17" s="62">
        <v>7.06</v>
      </c>
      <c r="F17" s="669" t="s">
        <v>388</v>
      </c>
      <c r="G17" s="669"/>
      <c r="H17" s="669"/>
      <c r="I17" s="669"/>
      <c r="J17" s="442"/>
      <c r="K17" s="442"/>
      <c r="L17" s="442"/>
      <c r="M17" s="442"/>
      <c r="N17" s="442"/>
      <c r="O17" s="442"/>
      <c r="P17" s="442"/>
      <c r="Q17" s="442"/>
      <c r="R17" s="442"/>
      <c r="S17" s="442"/>
    </row>
    <row r="18" spans="2:21" s="16" customFormat="1" ht="31.15" customHeight="1" x14ac:dyDescent="0.2">
      <c r="B18" s="801"/>
      <c r="C18" s="802"/>
      <c r="D18" s="803"/>
      <c r="E18" s="796" t="s">
        <v>382</v>
      </c>
      <c r="F18" s="797"/>
      <c r="G18" s="723" t="str">
        <f>CONCATENATE("If yes, how much was spent in total on maintenance (in ",'0a. Country information'!R10,")?")</f>
        <v>If yes, how much was spent in total on maintenance (in )?</v>
      </c>
      <c r="H18" s="723"/>
      <c r="I18" s="723"/>
      <c r="J18" s="430"/>
      <c r="K18" s="430"/>
      <c r="L18" s="430"/>
      <c r="M18" s="430"/>
      <c r="N18" s="430"/>
      <c r="O18" s="430"/>
      <c r="P18" s="430"/>
      <c r="Q18" s="430"/>
      <c r="R18" s="430"/>
      <c r="S18" s="430"/>
    </row>
    <row r="19" spans="2:21" s="16" customFormat="1" ht="31.15" customHeight="1" x14ac:dyDescent="0.2">
      <c r="B19" s="804" t="s">
        <v>384</v>
      </c>
      <c r="C19" s="805"/>
      <c r="D19" s="806"/>
      <c r="E19" s="62">
        <v>7.07</v>
      </c>
      <c r="F19" s="669" t="s">
        <v>35</v>
      </c>
      <c r="G19" s="669"/>
      <c r="H19" s="669"/>
      <c r="I19" s="669"/>
      <c r="J19" s="442"/>
      <c r="K19" s="442"/>
      <c r="L19" s="442"/>
      <c r="M19" s="442"/>
      <c r="N19" s="442"/>
      <c r="O19" s="442"/>
      <c r="P19" s="442"/>
      <c r="Q19" s="442"/>
      <c r="R19" s="442"/>
      <c r="S19" s="442"/>
    </row>
    <row r="20" spans="2:21" s="16" customFormat="1" ht="31.15" customHeight="1" x14ac:dyDescent="0.2">
      <c r="B20" s="804"/>
      <c r="C20" s="805"/>
      <c r="D20" s="806"/>
      <c r="E20" s="62">
        <v>7.08</v>
      </c>
      <c r="F20" s="669" t="str">
        <f>CONCATENATE("How much was spent in total to rent the vehicle (in ",'0a. Country information'!R10,")?")</f>
        <v>How much was spent in total to rent the vehicle (in )?</v>
      </c>
      <c r="G20" s="669"/>
      <c r="H20" s="669"/>
      <c r="I20" s="669"/>
      <c r="J20" s="99"/>
      <c r="K20" s="99"/>
      <c r="L20" s="99"/>
      <c r="M20" s="99"/>
      <c r="N20" s="99"/>
      <c r="O20" s="99"/>
      <c r="P20" s="99"/>
      <c r="Q20" s="99"/>
      <c r="R20" s="99"/>
      <c r="S20" s="99"/>
      <c r="U20" s="2"/>
    </row>
    <row r="21" spans="2:21" s="16" customFormat="1" ht="31.15" customHeight="1" x14ac:dyDescent="0.2">
      <c r="B21" s="804"/>
      <c r="C21" s="805"/>
      <c r="D21" s="806"/>
      <c r="E21" s="62">
        <v>7.09</v>
      </c>
      <c r="F21" s="669" t="s">
        <v>94</v>
      </c>
      <c r="G21" s="669"/>
      <c r="H21" s="669"/>
      <c r="I21" s="669"/>
      <c r="J21" s="442"/>
      <c r="K21" s="442"/>
      <c r="L21" s="442"/>
      <c r="M21" s="442"/>
      <c r="N21" s="442"/>
      <c r="O21" s="442"/>
      <c r="P21" s="442"/>
      <c r="Q21" s="442"/>
      <c r="R21" s="442"/>
      <c r="S21" s="442"/>
    </row>
    <row r="22" spans="2:21" s="1" customFormat="1" ht="10.15" customHeight="1" x14ac:dyDescent="0.2">
      <c r="C22" s="18"/>
      <c r="D22" s="7"/>
      <c r="E22" s="7"/>
      <c r="F22" s="7"/>
      <c r="G22" s="7"/>
      <c r="H22" s="7"/>
      <c r="I22" s="7"/>
      <c r="J22" s="9"/>
      <c r="K22" s="9"/>
      <c r="L22" s="9"/>
      <c r="M22" s="9"/>
      <c r="N22" s="9"/>
      <c r="O22" s="9"/>
      <c r="P22" s="9"/>
      <c r="Q22" s="9"/>
      <c r="R22" s="9"/>
      <c r="S22" s="9"/>
    </row>
    <row r="23" spans="2:21" customFormat="1" ht="19.899999999999999" customHeight="1" x14ac:dyDescent="0.2">
      <c r="B23" s="520" t="s">
        <v>396</v>
      </c>
      <c r="C23" s="520"/>
      <c r="D23" s="520"/>
      <c r="E23" s="520"/>
      <c r="F23" s="520"/>
      <c r="G23" s="520"/>
      <c r="H23" s="132"/>
      <c r="I23" s="133"/>
      <c r="J23" s="71" t="s">
        <v>8</v>
      </c>
      <c r="K23" s="71" t="s">
        <v>6</v>
      </c>
      <c r="L23" s="71" t="s">
        <v>7</v>
      </c>
      <c r="M23" s="71" t="s">
        <v>85</v>
      </c>
      <c r="N23" s="71" t="s">
        <v>86</v>
      </c>
      <c r="O23" s="71" t="s">
        <v>87</v>
      </c>
      <c r="P23" s="71" t="s">
        <v>88</v>
      </c>
      <c r="Q23" s="71" t="s">
        <v>89</v>
      </c>
      <c r="R23" s="71" t="s">
        <v>91</v>
      </c>
      <c r="S23" s="71" t="s">
        <v>92</v>
      </c>
    </row>
    <row r="24" spans="2:21" customFormat="1" ht="19.899999999999999" customHeight="1" x14ac:dyDescent="0.2">
      <c r="B24" s="204" t="s">
        <v>535</v>
      </c>
      <c r="C24" s="792" t="str">
        <f>CONCATENATE("How much was spent in total in fuel for this vehicle? (in ", '0a. Country information'!R10, ")")</f>
        <v>How much was spent in total in fuel for this vehicle? (in )</v>
      </c>
      <c r="D24" s="792"/>
      <c r="E24" s="792"/>
      <c r="F24" s="792"/>
      <c r="G24" s="792"/>
      <c r="H24" s="792"/>
      <c r="I24" s="793"/>
      <c r="J24" s="448"/>
      <c r="K24" s="448"/>
      <c r="L24" s="448"/>
      <c r="M24" s="448"/>
      <c r="N24" s="448"/>
      <c r="O24" s="448"/>
      <c r="P24" s="448"/>
      <c r="Q24" s="448"/>
      <c r="R24" s="448"/>
      <c r="S24" s="448"/>
    </row>
    <row r="25" spans="2:21" customFormat="1" ht="19.899999999999999" customHeight="1" x14ac:dyDescent="0.2">
      <c r="B25" s="741" t="s">
        <v>534</v>
      </c>
      <c r="C25" s="789" t="s">
        <v>536</v>
      </c>
      <c r="D25" s="789"/>
      <c r="E25" s="789"/>
      <c r="F25" s="135" t="s">
        <v>10</v>
      </c>
      <c r="G25" s="516" t="s">
        <v>33</v>
      </c>
      <c r="H25" s="516"/>
      <c r="I25" s="516"/>
      <c r="J25" s="203"/>
      <c r="K25" s="203"/>
      <c r="L25" s="203"/>
      <c r="M25" s="203"/>
      <c r="N25" s="203"/>
      <c r="O25" s="203"/>
      <c r="P25" s="203"/>
      <c r="Q25" s="203"/>
      <c r="R25" s="203"/>
      <c r="S25" s="203"/>
    </row>
    <row r="26" spans="2:21" customFormat="1" ht="19.899999999999999" customHeight="1" x14ac:dyDescent="0.2">
      <c r="B26" s="743"/>
      <c r="C26" s="790"/>
      <c r="D26" s="790"/>
      <c r="E26" s="790"/>
      <c r="F26" s="138" t="s">
        <v>11</v>
      </c>
      <c r="G26" s="516" t="s">
        <v>356</v>
      </c>
      <c r="H26" s="516"/>
      <c r="I26" s="516"/>
      <c r="J26" s="203"/>
      <c r="K26" s="203"/>
      <c r="L26" s="203"/>
      <c r="M26" s="203"/>
      <c r="N26" s="203"/>
      <c r="O26" s="203"/>
      <c r="P26" s="203"/>
      <c r="Q26" s="203"/>
      <c r="R26" s="203"/>
      <c r="S26" s="203"/>
    </row>
    <row r="27" spans="2:21" customFormat="1" ht="19.899999999999999" customHeight="1" x14ac:dyDescent="0.2">
      <c r="B27" s="743"/>
      <c r="C27" s="790"/>
      <c r="D27" s="790"/>
      <c r="E27" s="790"/>
      <c r="F27" s="138" t="s">
        <v>12</v>
      </c>
      <c r="G27" s="516" t="s">
        <v>29</v>
      </c>
      <c r="H27" s="516"/>
      <c r="I27" s="516"/>
      <c r="J27" s="203"/>
      <c r="K27" s="203"/>
      <c r="L27" s="203"/>
      <c r="M27" s="203"/>
      <c r="N27" s="203"/>
      <c r="O27" s="203"/>
      <c r="P27" s="203"/>
      <c r="Q27" s="203"/>
      <c r="R27" s="203"/>
      <c r="S27" s="203"/>
    </row>
    <row r="28" spans="2:21" customFormat="1" ht="19.899999999999999" customHeight="1" x14ac:dyDescent="0.2">
      <c r="B28" s="743"/>
      <c r="C28" s="790"/>
      <c r="D28" s="790"/>
      <c r="E28" s="790"/>
      <c r="F28" s="138" t="s">
        <v>13</v>
      </c>
      <c r="G28" s="516" t="s">
        <v>96</v>
      </c>
      <c r="H28" s="516"/>
      <c r="I28" s="516"/>
      <c r="J28" s="203"/>
      <c r="K28" s="203"/>
      <c r="L28" s="203"/>
      <c r="M28" s="203"/>
      <c r="N28" s="203"/>
      <c r="O28" s="203"/>
      <c r="P28" s="203"/>
      <c r="Q28" s="203"/>
      <c r="R28" s="203"/>
      <c r="S28" s="203"/>
    </row>
    <row r="29" spans="2:21" customFormat="1" ht="19.899999999999999" customHeight="1" x14ac:dyDescent="0.2">
      <c r="B29" s="743"/>
      <c r="C29" s="790"/>
      <c r="D29" s="790"/>
      <c r="E29" s="790"/>
      <c r="F29" s="138" t="s">
        <v>14</v>
      </c>
      <c r="G29" s="516" t="s">
        <v>5</v>
      </c>
      <c r="H29" s="516"/>
      <c r="I29" s="516"/>
      <c r="J29" s="203"/>
      <c r="K29" s="203"/>
      <c r="L29" s="203"/>
      <c r="M29" s="203"/>
      <c r="N29" s="203"/>
      <c r="O29" s="203"/>
      <c r="P29" s="203"/>
      <c r="Q29" s="203"/>
      <c r="R29" s="203"/>
      <c r="S29" s="203"/>
    </row>
    <row r="30" spans="2:21" customFormat="1" ht="19.899999999999999" customHeight="1" x14ac:dyDescent="0.2">
      <c r="B30" s="743"/>
      <c r="C30" s="790"/>
      <c r="D30" s="790"/>
      <c r="E30" s="790"/>
      <c r="F30" s="136" t="s">
        <v>15</v>
      </c>
      <c r="G30" s="516" t="s">
        <v>22</v>
      </c>
      <c r="H30" s="516"/>
      <c r="I30" s="516"/>
      <c r="J30" s="203"/>
      <c r="K30" s="203"/>
      <c r="L30" s="203"/>
      <c r="M30" s="203"/>
      <c r="N30" s="203"/>
      <c r="O30" s="203"/>
      <c r="P30" s="203"/>
      <c r="Q30" s="203"/>
      <c r="R30" s="203"/>
      <c r="S30" s="203"/>
    </row>
    <row r="31" spans="2:21" customFormat="1" ht="19.899999999999999" customHeight="1" x14ac:dyDescent="0.2">
      <c r="B31" s="743"/>
      <c r="C31" s="790"/>
      <c r="D31" s="790"/>
      <c r="E31" s="790"/>
      <c r="F31" s="136" t="s">
        <v>16</v>
      </c>
      <c r="G31" s="516" t="s">
        <v>30</v>
      </c>
      <c r="H31" s="516"/>
      <c r="I31" s="516"/>
      <c r="J31" s="203"/>
      <c r="K31" s="203"/>
      <c r="L31" s="203"/>
      <c r="M31" s="203"/>
      <c r="N31" s="203"/>
      <c r="O31" s="203"/>
      <c r="P31" s="203"/>
      <c r="Q31" s="203"/>
      <c r="R31" s="203"/>
      <c r="S31" s="203"/>
    </row>
    <row r="32" spans="2:21" customFormat="1" ht="19.899999999999999" customHeight="1" x14ac:dyDescent="0.2">
      <c r="B32" s="743"/>
      <c r="C32" s="790"/>
      <c r="D32" s="790"/>
      <c r="E32" s="790"/>
      <c r="F32" s="136" t="s">
        <v>17</v>
      </c>
      <c r="G32" s="516" t="s">
        <v>97</v>
      </c>
      <c r="H32" s="516"/>
      <c r="I32" s="516"/>
      <c r="J32" s="203"/>
      <c r="K32" s="203"/>
      <c r="L32" s="203"/>
      <c r="M32" s="203"/>
      <c r="N32" s="203"/>
      <c r="O32" s="203"/>
      <c r="P32" s="203"/>
      <c r="Q32" s="203"/>
      <c r="R32" s="203"/>
      <c r="S32" s="203"/>
    </row>
    <row r="33" spans="2:28" customFormat="1" ht="19.899999999999999" customHeight="1" x14ac:dyDescent="0.2">
      <c r="B33" s="743"/>
      <c r="C33" s="790"/>
      <c r="D33" s="790"/>
      <c r="E33" s="790"/>
      <c r="F33" s="137" t="s">
        <v>18</v>
      </c>
      <c r="G33" s="516" t="s">
        <v>28</v>
      </c>
      <c r="H33" s="516"/>
      <c r="I33" s="516"/>
      <c r="J33" s="203"/>
      <c r="K33" s="203"/>
      <c r="L33" s="203"/>
      <c r="M33" s="203"/>
      <c r="N33" s="203"/>
      <c r="O33" s="203"/>
      <c r="P33" s="203"/>
      <c r="Q33" s="203"/>
      <c r="R33" s="203"/>
      <c r="S33" s="203"/>
    </row>
    <row r="34" spans="2:28" customFormat="1" ht="19.899999999999999" customHeight="1" x14ac:dyDescent="0.2">
      <c r="B34" s="742"/>
      <c r="C34" s="791"/>
      <c r="D34" s="791"/>
      <c r="E34" s="791"/>
      <c r="F34" s="137" t="s">
        <v>19</v>
      </c>
      <c r="G34" s="664" t="s">
        <v>129</v>
      </c>
      <c r="H34" s="664"/>
      <c r="I34" s="140" t="s">
        <v>126</v>
      </c>
      <c r="J34" s="203"/>
      <c r="K34" s="203"/>
      <c r="L34" s="203"/>
      <c r="M34" s="203"/>
      <c r="N34" s="203"/>
      <c r="O34" s="203"/>
      <c r="P34" s="203"/>
      <c r="Q34" s="203"/>
      <c r="R34" s="203"/>
      <c r="S34" s="203"/>
    </row>
    <row r="35" spans="2:28" customFormat="1" ht="7.9" customHeight="1" x14ac:dyDescent="0.2">
      <c r="F35" s="150"/>
      <c r="G35" s="150"/>
      <c r="H35" s="150"/>
    </row>
    <row r="36" spans="2:28" customFormat="1" ht="19.899999999999999" customHeight="1" x14ac:dyDescent="0.2">
      <c r="B36" s="767" t="s">
        <v>4346</v>
      </c>
      <c r="C36" s="767"/>
      <c r="D36" s="767"/>
      <c r="E36" s="767"/>
      <c r="F36" s="767"/>
      <c r="G36" s="767"/>
      <c r="H36" s="767"/>
      <c r="I36" s="767"/>
      <c r="J36" s="767"/>
      <c r="K36" s="767"/>
      <c r="L36" s="767"/>
      <c r="M36" s="767"/>
      <c r="N36" s="767"/>
      <c r="O36" s="767"/>
      <c r="P36" s="767"/>
      <c r="Q36" s="767"/>
      <c r="R36" s="767"/>
      <c r="S36" s="767"/>
    </row>
    <row r="37" spans="2:28" customFormat="1" ht="19.149999999999999" customHeight="1" x14ac:dyDescent="0.25">
      <c r="B37" s="809" t="s">
        <v>4345</v>
      </c>
      <c r="C37" s="809"/>
      <c r="D37" s="809"/>
      <c r="E37" s="809"/>
      <c r="F37" s="809"/>
      <c r="G37" s="809"/>
      <c r="H37" s="809"/>
      <c r="I37" s="810"/>
      <c r="J37" s="151" t="s">
        <v>10</v>
      </c>
      <c r="K37" s="151" t="s">
        <v>11</v>
      </c>
      <c r="L37" s="151" t="s">
        <v>12</v>
      </c>
      <c r="M37" s="151" t="s">
        <v>13</v>
      </c>
      <c r="N37" s="151" t="s">
        <v>14</v>
      </c>
      <c r="O37" s="151" t="s">
        <v>15</v>
      </c>
      <c r="P37" s="151" t="s">
        <v>16</v>
      </c>
      <c r="Q37" s="151" t="s">
        <v>17</v>
      </c>
      <c r="R37" s="151" t="s">
        <v>18</v>
      </c>
      <c r="S37" s="153" t="s">
        <v>19</v>
      </c>
    </row>
    <row r="38" spans="2:28" s="38" customFormat="1" ht="34.35" customHeight="1" x14ac:dyDescent="0.2">
      <c r="B38" s="811"/>
      <c r="C38" s="811"/>
      <c r="D38" s="811"/>
      <c r="E38" s="811"/>
      <c r="F38" s="811"/>
      <c r="G38" s="811"/>
      <c r="H38" s="811"/>
      <c r="I38" s="812"/>
      <c r="J38" s="794" t="s">
        <v>33</v>
      </c>
      <c r="K38" s="794" t="s">
        <v>356</v>
      </c>
      <c r="L38" s="794" t="s">
        <v>29</v>
      </c>
      <c r="M38" s="794" t="s">
        <v>96</v>
      </c>
      <c r="N38" s="794" t="s">
        <v>5</v>
      </c>
      <c r="O38" s="794" t="s">
        <v>22</v>
      </c>
      <c r="P38" s="794" t="s">
        <v>30</v>
      </c>
      <c r="Q38" s="794" t="s">
        <v>97</v>
      </c>
      <c r="R38" s="794" t="s">
        <v>28</v>
      </c>
      <c r="S38" s="152" t="s">
        <v>129</v>
      </c>
      <c r="W38"/>
      <c r="X38"/>
      <c r="Y38"/>
      <c r="Z38"/>
      <c r="AA38"/>
      <c r="AB38"/>
    </row>
    <row r="39" spans="2:28" s="38" customFormat="1" ht="27.6" customHeight="1" x14ac:dyDescent="0.2">
      <c r="B39" s="813"/>
      <c r="C39" s="813"/>
      <c r="D39" s="813"/>
      <c r="E39" s="813"/>
      <c r="F39" s="813"/>
      <c r="G39" s="813"/>
      <c r="H39" s="813"/>
      <c r="I39" s="814"/>
      <c r="J39" s="795"/>
      <c r="K39" s="795"/>
      <c r="L39" s="795"/>
      <c r="M39" s="795"/>
      <c r="N39" s="795"/>
      <c r="O39" s="795"/>
      <c r="P39" s="795"/>
      <c r="Q39" s="795"/>
      <c r="R39" s="795"/>
      <c r="S39" s="154" t="s">
        <v>126</v>
      </c>
      <c r="W39"/>
      <c r="X39"/>
      <c r="Y39"/>
      <c r="Z39"/>
      <c r="AA39"/>
      <c r="AB39"/>
    </row>
    <row r="40" spans="2:28" customFormat="1" ht="31.15" customHeight="1" x14ac:dyDescent="0.2">
      <c r="B40" s="54">
        <v>7.11</v>
      </c>
      <c r="C40" s="792" t="str">
        <f>CONCATENATE("How much was spent on other transport expenses for each activity? (in ",'0a. Country information'!R10,")*")</f>
        <v>How much was spent on other transport expenses for each activity? (in )*</v>
      </c>
      <c r="D40" s="792"/>
      <c r="E40" s="792"/>
      <c r="F40" s="792"/>
      <c r="G40" s="792"/>
      <c r="H40" s="792"/>
      <c r="I40" s="793"/>
      <c r="J40" s="440"/>
      <c r="K40" s="440"/>
      <c r="L40" s="440"/>
      <c r="M40" s="440"/>
      <c r="N40" s="440"/>
      <c r="O40" s="440"/>
      <c r="P40" s="440"/>
      <c r="Q40" s="440"/>
      <c r="R40" s="440"/>
      <c r="S40" s="440"/>
    </row>
    <row r="41" spans="2:28" customFormat="1" ht="33.950000000000003" customHeight="1" x14ac:dyDescent="0.2">
      <c r="B41" s="208" t="s">
        <v>4347</v>
      </c>
    </row>
    <row r="42" spans="2:28" s="76" customFormat="1" ht="22.35" customHeight="1" x14ac:dyDescent="0.2">
      <c r="B42" s="41" t="s">
        <v>397</v>
      </c>
      <c r="C42" s="41"/>
      <c r="D42" s="41"/>
      <c r="E42" s="41"/>
      <c r="F42" s="41"/>
      <c r="G42" s="41"/>
      <c r="H42" s="41"/>
      <c r="I42" s="41"/>
      <c r="J42" s="731" t="s">
        <v>300</v>
      </c>
      <c r="K42" s="731"/>
      <c r="L42" s="731" t="s">
        <v>303</v>
      </c>
      <c r="M42" s="731"/>
      <c r="N42" s="731" t="s">
        <v>301</v>
      </c>
      <c r="O42" s="731"/>
      <c r="P42" s="731" t="s">
        <v>302</v>
      </c>
      <c r="Q42" s="731"/>
      <c r="R42" s="731" t="s">
        <v>338</v>
      </c>
      <c r="S42" s="731"/>
      <c r="W42"/>
      <c r="X42"/>
      <c r="Y42"/>
      <c r="Z42"/>
      <c r="AA42"/>
      <c r="AB42"/>
    </row>
    <row r="43" spans="2:28" s="16" customFormat="1" ht="30.75" customHeight="1" x14ac:dyDescent="0.2">
      <c r="B43" s="741">
        <v>7.12</v>
      </c>
      <c r="C43" s="678" t="s">
        <v>353</v>
      </c>
      <c r="D43" s="678"/>
      <c r="E43" s="678"/>
      <c r="F43" s="678"/>
      <c r="G43" s="678"/>
      <c r="H43" s="114" t="s">
        <v>10</v>
      </c>
      <c r="I43" s="141" t="str">
        <f>CONCATENATE("Amount (in ",'0a. Country information'!R10,")")</f>
        <v>Amount (in )</v>
      </c>
      <c r="J43" s="739"/>
      <c r="K43" s="739"/>
      <c r="L43" s="739"/>
      <c r="M43" s="739"/>
      <c r="N43" s="739"/>
      <c r="O43" s="739"/>
      <c r="P43" s="739"/>
      <c r="Q43" s="739"/>
      <c r="R43" s="739"/>
      <c r="S43" s="739"/>
      <c r="W43"/>
      <c r="X43"/>
      <c r="Y43"/>
      <c r="Z43"/>
      <c r="AA43"/>
      <c r="AB43"/>
    </row>
    <row r="44" spans="2:28" s="16" customFormat="1" ht="30.75" customHeight="1" x14ac:dyDescent="0.2">
      <c r="B44" s="742"/>
      <c r="C44" s="680"/>
      <c r="D44" s="680"/>
      <c r="E44" s="680"/>
      <c r="F44" s="680"/>
      <c r="G44" s="680"/>
      <c r="H44" s="149" t="s">
        <v>11</v>
      </c>
      <c r="I44" s="148" t="s">
        <v>305</v>
      </c>
      <c r="J44" s="727"/>
      <c r="K44" s="727"/>
      <c r="L44" s="727"/>
      <c r="M44" s="727"/>
      <c r="N44" s="727"/>
      <c r="O44" s="727"/>
      <c r="P44" s="727"/>
      <c r="Q44" s="727"/>
      <c r="R44" s="727"/>
      <c r="S44" s="727"/>
      <c r="W44"/>
      <c r="X44"/>
      <c r="Y44"/>
      <c r="Z44"/>
      <c r="AA44"/>
      <c r="AB44"/>
    </row>
    <row r="45" spans="2:28" s="16" customFormat="1" ht="30.75" customHeight="1" x14ac:dyDescent="0.2">
      <c r="B45" s="743">
        <v>7.13</v>
      </c>
      <c r="C45" s="725" t="s">
        <v>339</v>
      </c>
      <c r="D45" s="725"/>
      <c r="E45" s="725"/>
      <c r="F45" s="725"/>
      <c r="G45" s="725"/>
      <c r="H45" s="114" t="s">
        <v>10</v>
      </c>
      <c r="I45" s="141" t="s">
        <v>307</v>
      </c>
      <c r="J45" s="740"/>
      <c r="K45" s="740"/>
      <c r="L45" s="740"/>
      <c r="M45" s="740"/>
      <c r="N45" s="740"/>
      <c r="O45" s="740"/>
      <c r="P45" s="740"/>
      <c r="Q45" s="740"/>
      <c r="R45" s="740"/>
      <c r="S45" s="740"/>
    </row>
    <row r="46" spans="2:28" s="16" customFormat="1" ht="30.75" customHeight="1" x14ac:dyDescent="0.2">
      <c r="B46" s="742"/>
      <c r="C46" s="725"/>
      <c r="D46" s="725"/>
      <c r="E46" s="725"/>
      <c r="F46" s="725"/>
      <c r="G46" s="725"/>
      <c r="H46" s="134" t="s">
        <v>11</v>
      </c>
      <c r="I46" s="141" t="s">
        <v>306</v>
      </c>
      <c r="J46" s="727"/>
      <c r="K46" s="727"/>
      <c r="L46" s="727"/>
      <c r="M46" s="727"/>
      <c r="N46" s="727"/>
      <c r="O46" s="727"/>
      <c r="P46" s="727"/>
      <c r="Q46" s="727"/>
      <c r="R46" s="727"/>
      <c r="S46" s="727"/>
    </row>
    <row r="47" spans="2:28" s="1" customFormat="1" ht="10.15" customHeight="1" x14ac:dyDescent="0.2"/>
    <row r="48" spans="2:28" s="77" customFormat="1" ht="22.35" customHeight="1" x14ac:dyDescent="0.2">
      <c r="B48" s="520" t="s">
        <v>132</v>
      </c>
      <c r="C48" s="520" t="s">
        <v>49</v>
      </c>
      <c r="D48" s="520"/>
      <c r="E48" s="520"/>
      <c r="F48" s="520"/>
      <c r="G48" s="520"/>
      <c r="H48" s="520"/>
      <c r="I48" s="520"/>
      <c r="J48" s="520"/>
      <c r="K48" s="520"/>
      <c r="L48" s="520"/>
      <c r="M48" s="520"/>
      <c r="N48" s="520"/>
      <c r="O48" s="520"/>
      <c r="P48" s="520"/>
      <c r="Q48" s="520"/>
      <c r="R48" s="520"/>
      <c r="S48" s="520"/>
      <c r="T48" s="74"/>
      <c r="U48" s="74"/>
      <c r="V48" s="74"/>
    </row>
    <row r="49" spans="2:22" s="12" customFormat="1" ht="25.15" customHeight="1" x14ac:dyDescent="0.2">
      <c r="B49" s="788"/>
      <c r="C49" s="788"/>
      <c r="D49" s="788"/>
      <c r="E49" s="788"/>
      <c r="F49" s="788"/>
      <c r="G49" s="788"/>
      <c r="H49" s="788"/>
      <c r="I49" s="788"/>
      <c r="J49" s="788"/>
      <c r="K49" s="788"/>
      <c r="L49" s="788"/>
      <c r="M49" s="788"/>
      <c r="N49" s="788"/>
      <c r="O49" s="788"/>
      <c r="P49" s="788"/>
      <c r="Q49" s="788"/>
      <c r="R49" s="788"/>
      <c r="S49" s="788"/>
      <c r="T49" s="1"/>
      <c r="U49" s="1"/>
      <c r="V49" s="1"/>
    </row>
    <row r="50" spans="2:22" s="12" customFormat="1" ht="67.150000000000006" customHeight="1" x14ac:dyDescent="0.2">
      <c r="B50" s="788"/>
      <c r="C50" s="788"/>
      <c r="D50" s="788"/>
      <c r="E50" s="788"/>
      <c r="F50" s="788"/>
      <c r="G50" s="788"/>
      <c r="H50" s="788"/>
      <c r="I50" s="788"/>
      <c r="J50" s="788"/>
      <c r="K50" s="788"/>
      <c r="L50" s="788"/>
      <c r="M50" s="788"/>
      <c r="N50" s="788"/>
      <c r="O50" s="788"/>
      <c r="P50" s="788"/>
      <c r="Q50" s="788"/>
      <c r="R50" s="788"/>
      <c r="S50" s="788"/>
      <c r="T50" s="1"/>
      <c r="U50" s="1"/>
      <c r="V50" s="1"/>
    </row>
    <row r="51" spans="2:22" ht="9.1999999999999993" hidden="1" customHeight="1" x14ac:dyDescent="0.2"/>
    <row r="52" spans="2:22" ht="21.75" hidden="1" customHeight="1" x14ac:dyDescent="0.2"/>
    <row r="53" spans="2:22" ht="21.75" hidden="1" customHeight="1" x14ac:dyDescent="0.2"/>
    <row r="54" spans="2:22" ht="21.75" hidden="1" customHeight="1" x14ac:dyDescent="0.2"/>
    <row r="55" spans="2:22" ht="21.75" hidden="1" customHeight="1" x14ac:dyDescent="0.2"/>
    <row r="56" spans="2:22" ht="21.75" hidden="1" customHeight="1" x14ac:dyDescent="0.2"/>
    <row r="57" spans="2:22" ht="12.75" hidden="1" x14ac:dyDescent="0.2"/>
    <row r="58" spans="2:22" ht="12.75" hidden="1" x14ac:dyDescent="0.2"/>
    <row r="59" spans="2:22" ht="12.75" hidden="1" x14ac:dyDescent="0.2"/>
    <row r="60" spans="2:22" ht="12.75" hidden="1" x14ac:dyDescent="0.2"/>
    <row r="61" spans="2:22" ht="12.75" hidden="1" x14ac:dyDescent="0.2"/>
    <row r="62" spans="2:22" ht="12.75" hidden="1" x14ac:dyDescent="0.2"/>
    <row r="63" spans="2:22" ht="12.75" hidden="1" x14ac:dyDescent="0.2"/>
    <row r="64" spans="2:22" ht="12.75" hidden="1" x14ac:dyDescent="0.2"/>
    <row r="65" ht="12.75" hidden="1" x14ac:dyDescent="0.2"/>
    <row r="66" ht="12.75" hidden="1" x14ac:dyDescent="0.2"/>
    <row r="67" ht="12.75" hidden="1" x14ac:dyDescent="0.2"/>
    <row r="68" ht="12.75" hidden="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row r="153" ht="12.75" hidden="1" customHeight="1" x14ac:dyDescent="0.2"/>
    <row r="154" ht="12.75" hidden="1" customHeight="1" x14ac:dyDescent="0.2"/>
    <row r="155" ht="12.75" hidden="1" customHeight="1" x14ac:dyDescent="0.2"/>
    <row r="156" ht="12.75" hidden="1" customHeight="1" x14ac:dyDescent="0.2"/>
    <row r="157" ht="12.75" hidden="1" customHeight="1" x14ac:dyDescent="0.2"/>
    <row r="158" ht="12.75" hidden="1" customHeight="1" x14ac:dyDescent="0.2"/>
    <row r="159" ht="12.75" hidden="1" customHeight="1" x14ac:dyDescent="0.2"/>
    <row r="160" ht="12.75" hidden="1" customHeight="1" x14ac:dyDescent="0.2"/>
    <row r="161" ht="12.75" hidden="1" customHeight="1" x14ac:dyDescent="0.2"/>
    <row r="162" ht="12.75" hidden="1" customHeight="1" x14ac:dyDescent="0.2"/>
    <row r="163" ht="12.75" hidden="1" customHeight="1" x14ac:dyDescent="0.2"/>
    <row r="164" ht="12.75" hidden="1" customHeight="1" x14ac:dyDescent="0.2"/>
    <row r="165" ht="12.75" hidden="1" customHeight="1" x14ac:dyDescent="0.2"/>
    <row r="166" ht="12.75" hidden="1" customHeight="1" x14ac:dyDescent="0.2"/>
    <row r="167" ht="12.75" hidden="1" customHeight="1" x14ac:dyDescent="0.2"/>
    <row r="168" ht="12.75" hidden="1" customHeight="1" x14ac:dyDescent="0.2"/>
    <row r="169" ht="12.75" hidden="1" customHeight="1" x14ac:dyDescent="0.2"/>
    <row r="170" ht="12.75" hidden="1" customHeight="1" x14ac:dyDescent="0.2"/>
    <row r="171" ht="12.75" hidden="1" customHeight="1" x14ac:dyDescent="0.2"/>
  </sheetData>
  <mergeCells count="80">
    <mergeCell ref="B43:B44"/>
    <mergeCell ref="J38:J39"/>
    <mergeCell ref="K38:K39"/>
    <mergeCell ref="L38:L39"/>
    <mergeCell ref="M38:M39"/>
    <mergeCell ref="B37:I39"/>
    <mergeCell ref="C40:I40"/>
    <mergeCell ref="F20:I20"/>
    <mergeCell ref="F21:I21"/>
    <mergeCell ref="O38:O39"/>
    <mergeCell ref="P38:P39"/>
    <mergeCell ref="Q38:Q39"/>
    <mergeCell ref="N38:N39"/>
    <mergeCell ref="B36:S36"/>
    <mergeCell ref="B23:G23"/>
    <mergeCell ref="B19:D21"/>
    <mergeCell ref="G30:I30"/>
    <mergeCell ref="G31:I31"/>
    <mergeCell ref="G32:I32"/>
    <mergeCell ref="G33:I33"/>
    <mergeCell ref="G34:H34"/>
    <mergeCell ref="G25:I25"/>
    <mergeCell ref="B4:S4"/>
    <mergeCell ref="B5:S5"/>
    <mergeCell ref="F14:I14"/>
    <mergeCell ref="F17:I17"/>
    <mergeCell ref="F19:I19"/>
    <mergeCell ref="B13:G13"/>
    <mergeCell ref="E18:F18"/>
    <mergeCell ref="B17:D18"/>
    <mergeCell ref="B14:D16"/>
    <mergeCell ref="E15:F15"/>
    <mergeCell ref="E16:F16"/>
    <mergeCell ref="G15:I15"/>
    <mergeCell ref="R43:S43"/>
    <mergeCell ref="R44:S44"/>
    <mergeCell ref="N45:O45"/>
    <mergeCell ref="N46:O46"/>
    <mergeCell ref="G26:I26"/>
    <mergeCell ref="G27:I27"/>
    <mergeCell ref="G28:I28"/>
    <mergeCell ref="G29:I29"/>
    <mergeCell ref="R38:R39"/>
    <mergeCell ref="J43:K43"/>
    <mergeCell ref="J44:K44"/>
    <mergeCell ref="P46:Q46"/>
    <mergeCell ref="N43:O43"/>
    <mergeCell ref="N44:O44"/>
    <mergeCell ref="A1:T2"/>
    <mergeCell ref="B7:G7"/>
    <mergeCell ref="J42:K42"/>
    <mergeCell ref="L42:M42"/>
    <mergeCell ref="B25:B34"/>
    <mergeCell ref="C25:E34"/>
    <mergeCell ref="C11:I11"/>
    <mergeCell ref="C10:I10"/>
    <mergeCell ref="C9:I9"/>
    <mergeCell ref="C8:I8"/>
    <mergeCell ref="N42:O42"/>
    <mergeCell ref="P42:Q42"/>
    <mergeCell ref="R42:S42"/>
    <mergeCell ref="G16:I16"/>
    <mergeCell ref="G18:I18"/>
    <mergeCell ref="C24:I24"/>
    <mergeCell ref="B49:S50"/>
    <mergeCell ref="B48:S48"/>
    <mergeCell ref="C43:G44"/>
    <mergeCell ref="C45:G46"/>
    <mergeCell ref="R45:S45"/>
    <mergeCell ref="R46:S46"/>
    <mergeCell ref="P43:Q43"/>
    <mergeCell ref="P44:Q44"/>
    <mergeCell ref="P45:Q45"/>
    <mergeCell ref="B45:B46"/>
    <mergeCell ref="J45:K45"/>
    <mergeCell ref="J46:K46"/>
    <mergeCell ref="L43:M43"/>
    <mergeCell ref="L44:M44"/>
    <mergeCell ref="L45:M45"/>
    <mergeCell ref="L46:M46"/>
  </mergeCells>
  <conditionalFormatting sqref="J9:S9 J11:S11">
    <cfRule type="expression" dxfId="202" priority="153">
      <formula>AND(J$8&lt;&gt;"",J9="")</formula>
    </cfRule>
  </conditionalFormatting>
  <conditionalFormatting sqref="J40:S40 J25:S34">
    <cfRule type="expression" dxfId="201" priority="3">
      <formula>J25&lt;&gt;""</formula>
    </cfRule>
  </conditionalFormatting>
  <conditionalFormatting sqref="J44:S44">
    <cfRule type="expression" dxfId="200" priority="79">
      <formula>J$43&lt;&gt;""</formula>
    </cfRule>
  </conditionalFormatting>
  <conditionalFormatting sqref="J46:S46">
    <cfRule type="expression" dxfId="199" priority="78">
      <formula>J$45&lt;&gt;""</formula>
    </cfRule>
  </conditionalFormatting>
  <conditionalFormatting sqref="J43:S46">
    <cfRule type="expression" dxfId="198" priority="77">
      <formula>J43&lt;&gt;""</formula>
    </cfRule>
  </conditionalFormatting>
  <conditionalFormatting sqref="J8:S11">
    <cfRule type="expression" dxfId="197" priority="15">
      <formula>J8&lt;&gt;""</formula>
    </cfRule>
  </conditionalFormatting>
  <conditionalFormatting sqref="J14:S21">
    <cfRule type="expression" dxfId="196" priority="8">
      <formula>J14&lt;&gt;""</formula>
    </cfRule>
  </conditionalFormatting>
  <conditionalFormatting sqref="J24:S24">
    <cfRule type="expression" dxfId="195" priority="9">
      <formula>J24&lt;&gt;""</formula>
    </cfRule>
  </conditionalFormatting>
  <conditionalFormatting sqref="J25:S34">
    <cfRule type="expression" dxfId="194" priority="1082">
      <formula>J$24&lt;&gt;""</formula>
    </cfRule>
  </conditionalFormatting>
  <conditionalFormatting sqref="J25:J34">
    <cfRule type="expression" dxfId="193" priority="19">
      <formula>SUM(J$25:J$34)&lt;&gt;1</formula>
    </cfRule>
  </conditionalFormatting>
  <conditionalFormatting sqref="K25:S34">
    <cfRule type="expression" dxfId="192" priority="1">
      <formula>SUM(K$25:K$34)&lt;&gt;1</formula>
    </cfRule>
  </conditionalFormatting>
  <dataValidations count="3">
    <dataValidation type="decimal" operator="greaterThanOrEqual" allowBlank="1" showInputMessage="1" showErrorMessage="1" sqref="J19:S20 J43:S43 J40:S40 J25:S34" xr:uid="{FCBC22FC-048E-4E3F-BFDF-7E0322B83EE7}">
      <formula1>0</formula1>
    </dataValidation>
    <dataValidation operator="greaterThanOrEqual" allowBlank="1" showInputMessage="1" showErrorMessage="1" sqref="J45:S45" xr:uid="{33C4C554-9D1D-4DDD-89B6-178F45BFC195}"/>
    <dataValidation type="decimal" operator="greaterThan" allowBlank="1" showInputMessage="1" showErrorMessage="1" sqref="J15:S15 J18:S18" xr:uid="{C2A129B6-1A76-421E-8FE7-63D753A63600}">
      <formula1>0</formula1>
    </dataValidation>
  </dataValidations>
  <pageMargins left="0.7" right="0.7" top="0.75" bottom="0.75" header="0.3" footer="0.3"/>
  <pageSetup paperSize="9" scale="59" fitToHeight="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146" id="{FFEF40D4-E4CB-4570-B8FC-9E14509C1FD5}">
            <xm:f>AND(J$17='0e. Support language'!$A$9,J$18="")</xm:f>
            <x14:dxf>
              <fill>
                <patternFill>
                  <bgColor rgb="FFFFEAA3"/>
                </patternFill>
              </fill>
            </x14:dxf>
          </x14:cfRule>
          <xm:sqref>J18:S18</xm:sqref>
        </x14:conditionalFormatting>
        <x14:conditionalFormatting xmlns:xm="http://schemas.microsoft.com/office/excel/2006/main">
          <x14:cfRule type="expression" priority="140" id="{34D8293B-5FC6-4184-9031-DE34134C5636}">
            <xm:f>J$11='0e. Support language'!$C$47</xm:f>
            <x14:dxf>
              <fill>
                <patternFill>
                  <bgColor rgb="FFFFEAA3"/>
                </patternFill>
              </fill>
            </x14:dxf>
          </x14:cfRule>
          <xm:sqref>J19:S21</xm:sqref>
        </x14:conditionalFormatting>
        <x14:conditionalFormatting xmlns:xm="http://schemas.microsoft.com/office/excel/2006/main">
          <x14:cfRule type="expression" priority="126" id="{27F07526-B376-46D5-9CB9-86566EEB8431}">
            <xm:f>J$11='0e. Support language'!$C$46</xm:f>
            <x14:dxf>
              <fill>
                <patternFill>
                  <bgColor rgb="FFFFEAA3"/>
                </patternFill>
              </fill>
            </x14:dxf>
          </x14:cfRule>
          <xm:sqref>J14:S14</xm:sqref>
        </x14:conditionalFormatting>
        <x14:conditionalFormatting xmlns:xm="http://schemas.microsoft.com/office/excel/2006/main">
          <x14:cfRule type="expression" priority="618" id="{7201EB58-9F4B-4528-9E53-800509AF551E}">
            <xm:f>J$14='0e. Support language'!$D$52</xm:f>
            <x14:dxf>
              <fill>
                <patternFill>
                  <bgColor rgb="FFFFEAA3"/>
                </patternFill>
              </fill>
            </x14:dxf>
          </x14:cfRule>
          <xm:sqref>J16:S16</xm:sqref>
        </x14:conditionalFormatting>
        <x14:conditionalFormatting xmlns:xm="http://schemas.microsoft.com/office/excel/2006/main">
          <x14:cfRule type="expression" priority="136" id="{C94F4567-EEF2-495D-9A23-64857BA24488}">
            <xm:f>J$14='0e. Support language'!$D$48</xm:f>
            <x14:dxf>
              <fill>
                <patternFill>
                  <bgColor rgb="FFFFEAA3"/>
                </patternFill>
              </fill>
            </x14:dxf>
          </x14:cfRule>
          <xm:sqref>J15:S15</xm:sqref>
        </x14:conditionalFormatting>
        <x14:conditionalFormatting xmlns:xm="http://schemas.microsoft.com/office/excel/2006/main">
          <x14:cfRule type="expression" priority="125" id="{58F61EDF-B73C-43B7-882A-61670CB4615B}">
            <xm:f>AND(J$8&lt;&gt;"",J$8&lt;&gt;'0e. Support language'!$A$29)</xm:f>
            <x14:dxf>
              <fill>
                <patternFill>
                  <bgColor rgb="FFFFEAA3"/>
                </patternFill>
              </fill>
            </x14:dxf>
          </x14:cfRule>
          <xm:sqref>J10:S10</xm:sqref>
        </x14:conditionalFormatting>
        <x14:conditionalFormatting xmlns:xm="http://schemas.microsoft.com/office/excel/2006/main">
          <x14:cfRule type="expression" priority="46" id="{D2318B48-95EA-49B3-9136-653DBEF6D5CA}">
            <xm:f>SUM('6. Staff time'!$I$16:$J$40)&gt;0</xm:f>
            <x14:dxf>
              <fill>
                <patternFill>
                  <bgColor rgb="FFFFEBA3"/>
                </patternFill>
              </fill>
            </x14:dxf>
          </x14:cfRule>
          <xm:sqref>J40</xm:sqref>
        </x14:conditionalFormatting>
        <x14:conditionalFormatting xmlns:xm="http://schemas.microsoft.com/office/excel/2006/main">
          <x14:cfRule type="expression" priority="1081" id="{F1709D48-FE65-407A-A151-36E40E46D4D1}">
            <xm:f>SUM('6. Staff time'!$K$47:$M$71,'6. Staff time'!$K$16:$M$40,'6. Staff time'!$K$78:$M$102)</xm:f>
            <x14:dxf>
              <fill>
                <patternFill>
                  <bgColor rgb="FFFFEBA3"/>
                </patternFill>
              </fill>
            </x14:dxf>
          </x14:cfRule>
          <xm:sqref>K40</xm:sqref>
        </x14:conditionalFormatting>
        <x14:conditionalFormatting xmlns:xm="http://schemas.microsoft.com/office/excel/2006/main">
          <x14:cfRule type="expression" priority="1083" id="{4CDC7EBF-7B1C-40F4-8662-160C4390ACA1}">
            <xm:f>SUM('6. Staff time'!$N$16:$O$40,'6. Staff time'!$N$47:$O$71,'6. Staff time'!$N$78:$O$102)&gt;0</xm:f>
            <x14:dxf>
              <fill>
                <patternFill>
                  <bgColor rgb="FFFFEBA3"/>
                </patternFill>
              </fill>
            </x14:dxf>
          </x14:cfRule>
          <xm:sqref>L40</xm:sqref>
        </x14:conditionalFormatting>
        <x14:conditionalFormatting xmlns:xm="http://schemas.microsoft.com/office/excel/2006/main">
          <x14:cfRule type="expression" priority="1085" id="{EEF8104C-A3A5-4E28-9C10-359E36764A1B}">
            <xm:f>SUM('6. Staff time'!$P$16:$Q$40,'6. Staff time'!$P$47:$Q$71,'6. Staff time'!$P$78:$Q$102)</xm:f>
            <x14:dxf>
              <fill>
                <patternFill>
                  <bgColor rgb="FFFFEBA3"/>
                </patternFill>
              </fill>
            </x14:dxf>
          </x14:cfRule>
          <xm:sqref>M40</xm:sqref>
        </x14:conditionalFormatting>
        <x14:conditionalFormatting xmlns:xm="http://schemas.microsoft.com/office/excel/2006/main">
          <x14:cfRule type="expression" priority="1087" id="{56A9FDD4-D275-40BC-939E-D8DD26C22612}">
            <xm:f>SUM('6. Staff time'!$R$16:$S$40,'6. Staff time'!$R$47:$S$71,'6. Staff time'!$R$78:$S$102)</xm:f>
            <x14:dxf>
              <fill>
                <patternFill>
                  <bgColor rgb="FFFFEBA3"/>
                </patternFill>
              </fill>
            </x14:dxf>
          </x14:cfRule>
          <xm:sqref>N40</xm:sqref>
        </x14:conditionalFormatting>
        <x14:conditionalFormatting xmlns:xm="http://schemas.microsoft.com/office/excel/2006/main">
          <x14:cfRule type="expression" priority="1089" id="{9057CB52-A8FB-4F36-8FAA-06A65CA515C6}">
            <xm:f>SUM('6. Staff time'!$T$16:$U$40,'6. Staff time'!$T$47:$U$71,'6. Staff time'!$T$78:$U$102)</xm:f>
            <x14:dxf>
              <fill>
                <patternFill>
                  <bgColor rgb="FFFFEBA3"/>
                </patternFill>
              </fill>
            </x14:dxf>
          </x14:cfRule>
          <xm:sqref>O40</xm:sqref>
        </x14:conditionalFormatting>
        <x14:conditionalFormatting xmlns:xm="http://schemas.microsoft.com/office/excel/2006/main">
          <x14:cfRule type="expression" priority="1091" id="{7F9BCCE6-EA64-4168-A444-077D249176FE}">
            <xm:f>SUM('6. Staff time'!$V$16:$W$41,'6. Staff time'!$V$47:$W$71,'6. Staff time'!$V$78:$W$102)</xm:f>
            <x14:dxf>
              <fill>
                <patternFill>
                  <bgColor rgb="FFFFEBA3"/>
                </patternFill>
              </fill>
            </x14:dxf>
          </x14:cfRule>
          <xm:sqref>P40</xm:sqref>
        </x14:conditionalFormatting>
        <x14:conditionalFormatting xmlns:xm="http://schemas.microsoft.com/office/excel/2006/main">
          <x14:cfRule type="expression" priority="1093" id="{301F8BD3-B804-48EC-87F7-B8306DC9D759}">
            <xm:f>SUM('6. Staff time'!$X$16:$Y$40,'6. Staff time'!$X$47:$Y$71,'6. Staff time'!$X$78:$Y$102)</xm:f>
            <x14:dxf>
              <fill>
                <patternFill>
                  <bgColor rgb="FFFFEBA3"/>
                </patternFill>
              </fill>
            </x14:dxf>
          </x14:cfRule>
          <xm:sqref>Q40</xm:sqref>
        </x14:conditionalFormatting>
        <x14:conditionalFormatting xmlns:xm="http://schemas.microsoft.com/office/excel/2006/main">
          <x14:cfRule type="expression" priority="1095" id="{578CB5E4-0232-4A36-8D1B-D17138857D2C}">
            <xm:f>SUM('6. Staff time'!$Z$16:$Z$40,'6. Staff time'!$Z$47:$Z$71,'6. Staff time'!$Z$78:$Z$102)</xm:f>
            <x14:dxf>
              <fill>
                <patternFill>
                  <bgColor rgb="FFFFEBA3"/>
                </patternFill>
              </fill>
            </x14:dxf>
          </x14:cfRule>
          <xm:sqref>R40</xm:sqref>
        </x14:conditionalFormatting>
        <x14:conditionalFormatting xmlns:xm="http://schemas.microsoft.com/office/excel/2006/main">
          <x14:cfRule type="expression" priority="1097" id="{D2DC1190-00BE-462F-8931-F7D305A61EFD}">
            <xm:f>SUM('6. Staff time'!$AA$16:$AA$40,'6. Staff time'!$AA$47:$AB$71,'6. Staff time'!$AA$78:$AA$102)</xm:f>
            <x14:dxf>
              <fill>
                <patternFill>
                  <bgColor rgb="FFFFEBA3"/>
                </patternFill>
              </fill>
            </x14:dxf>
          </x14:cfRule>
          <xm:sqref>S40</xm:sqref>
        </x14:conditionalFormatting>
        <x14:conditionalFormatting xmlns:xm="http://schemas.microsoft.com/office/excel/2006/main">
          <x14:cfRule type="expression" priority="10" id="{12EB4C3F-2E33-46E6-AF47-CC7D6080CAFB}">
            <xm:f>AND(SUM('6. Staff time'!$I$16:$J$40)&gt;0,J$8&lt;&gt;"")</xm:f>
            <x14:dxf>
              <fill>
                <patternFill>
                  <bgColor rgb="FFFFEBA3"/>
                </patternFill>
              </fill>
            </x14:dxf>
          </x14:cfRule>
          <xm:sqref>J24:S24</xm:sqref>
        </x14:conditionalFormatting>
        <x14:conditionalFormatting xmlns:xm="http://schemas.microsoft.com/office/excel/2006/main">
          <x14:cfRule type="expression" priority="1156" id="{B3643071-8196-4AD6-87F6-ACA0D7A1C7DF}">
            <xm:f>OR(J$11='0e. Support language'!$C$44,J$11='0e. Support language'!$C$45,J$11='0e. Support language'!$C$48)</xm:f>
            <x14:dxf>
              <fill>
                <patternFill>
                  <bgColor rgb="FFFFEAA3"/>
                </patternFill>
              </fill>
            </x14:dxf>
          </x14:cfRule>
          <xm:sqref>J17:S17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69F5A269-3498-0A42-AAF1-46D337521402}">
          <x14:formula1>
            <xm:f>'0e. Support language'!$A$9:$A$10</xm:f>
          </x14:formula1>
          <xm:sqref>J17:S17 J21:S21</xm:sqref>
        </x14:dataValidation>
        <x14:dataValidation type="list" allowBlank="1" showInputMessage="1" showErrorMessage="1" xr:uid="{7ECA8127-1FFC-4B5A-B76F-1FFD2EDDBBD4}">
          <x14:formula1>
            <xm:f>'0e. Support language'!$A$19:$A$20</xm:f>
          </x14:formula1>
          <xm:sqref>J10:S10</xm:sqref>
        </x14:dataValidation>
        <x14:dataValidation type="list" allowBlank="1" showInputMessage="1" showErrorMessage="1" xr:uid="{772D3309-EA7C-B741-830A-D5C2312E63BF}">
          <x14:formula1>
            <xm:f>'0e. Support language'!$A$23:$A$31</xm:f>
          </x14:formula1>
          <xm:sqref>J8:S8</xm:sqref>
        </x14:dataValidation>
        <x14:dataValidation type="list" allowBlank="1" showInputMessage="1" showErrorMessage="1" xr:uid="{988D1013-5B33-4CF9-BF3D-A6437CDBFE09}">
          <x14:formula1>
            <xm:f>'0e. Support language'!$D$48:$D$52</xm:f>
          </x14:formula1>
          <xm:sqref>J14:S14</xm:sqref>
        </x14:dataValidation>
        <x14:dataValidation type="list" allowBlank="1" showInputMessage="1" showErrorMessage="1" xr:uid="{645AAF37-9706-3049-9E61-2E92D5864EEF}">
          <x14:formula1>
            <xm:f>'0e. Support language'!$C$44:$C$48</xm:f>
          </x14:formula1>
          <xm:sqref>J11:S11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476A-06D2-4BEA-ACDB-1BC543D94201}">
  <sheetPr>
    <tabColor rgb="FFFFEAA3"/>
    <pageSetUpPr fitToPage="1"/>
  </sheetPr>
  <dimension ref="A1:AM74"/>
  <sheetViews>
    <sheetView showGridLines="0" topLeftCell="A10" zoomScale="70" zoomScaleNormal="70" workbookViewId="0">
      <selection activeCell="N32" sqref="N32"/>
    </sheetView>
  </sheetViews>
  <sheetFormatPr defaultColWidth="0" defaultRowHeight="12.75" zeroHeight="1" x14ac:dyDescent="0.2"/>
  <cols>
    <col min="1" max="1" width="1.7109375" customWidth="1"/>
    <col min="2" max="2" width="6.42578125" customWidth="1"/>
    <col min="3" max="3" width="2.140625" customWidth="1"/>
    <col min="4" max="4" width="11.140625" customWidth="1"/>
    <col min="5" max="5" width="2.7109375" customWidth="1"/>
    <col min="6" max="6" width="7.85546875" customWidth="1"/>
    <col min="7" max="7" width="6.85546875" customWidth="1"/>
    <col min="8" max="8" width="5.7109375" customWidth="1"/>
    <col min="9" max="10" width="8.42578125" customWidth="1"/>
    <col min="11" max="11" width="5.42578125" customWidth="1"/>
    <col min="12" max="12" width="7.5703125" customWidth="1"/>
    <col min="13" max="13" width="5.7109375" customWidth="1"/>
    <col min="14" max="14" width="10" customWidth="1"/>
    <col min="15" max="15" width="1.5703125" customWidth="1"/>
    <col min="16" max="18" width="8.42578125" customWidth="1"/>
    <col min="19" max="19" width="1.7109375" customWidth="1"/>
    <col min="20" max="20" width="7.28515625" customWidth="1"/>
    <col min="21" max="21" width="9.85546875" customWidth="1"/>
    <col min="22" max="22" width="9.5703125" customWidth="1"/>
    <col min="23" max="23" width="7.5703125" customWidth="1"/>
    <col min="24" max="24" width="9.5703125" customWidth="1"/>
    <col min="25" max="25" width="17.28515625" customWidth="1"/>
    <col min="26" max="26" width="8.140625" customWidth="1"/>
    <col min="27" max="29" width="8.42578125" customWidth="1"/>
    <col min="30" max="30" width="2.85546875" customWidth="1"/>
    <col min="31" max="31" width="3.7109375" customWidth="1"/>
    <col min="32" max="34" width="8.42578125" hidden="1" customWidth="1"/>
    <col min="35" max="38" width="9.28515625" hidden="1" customWidth="1"/>
    <col min="39" max="39" width="8.85546875" hidden="1" customWidth="1"/>
    <col min="40" max="16384" width="8.85546875" hidden="1"/>
  </cols>
  <sheetData>
    <row r="1" spans="1:39" ht="13.15" customHeight="1" x14ac:dyDescent="0.2">
      <c r="A1" s="647" t="s">
        <v>4707</v>
      </c>
      <c r="B1" s="506"/>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row>
    <row r="2" spans="1:39" ht="32.450000000000003" customHeight="1" x14ac:dyDescent="0.2">
      <c r="A2" s="647"/>
      <c r="B2" s="506"/>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row>
    <row r="3" spans="1:39" ht="10.15" customHeight="1" x14ac:dyDescent="0.2">
      <c r="A3" s="1"/>
      <c r="B3" s="1"/>
      <c r="C3" s="1"/>
      <c r="D3" s="1"/>
      <c r="E3" s="1"/>
      <c r="F3" s="1"/>
      <c r="G3" s="1"/>
      <c r="H3" s="1"/>
      <c r="I3" s="1"/>
      <c r="J3" s="1"/>
      <c r="K3" s="1"/>
      <c r="L3" s="1"/>
      <c r="M3" s="1"/>
      <c r="N3" s="1"/>
      <c r="O3" s="1"/>
      <c r="P3" s="1"/>
      <c r="Q3" s="1"/>
      <c r="R3" s="1"/>
      <c r="S3" s="1"/>
      <c r="T3" s="1"/>
    </row>
    <row r="4" spans="1:39" ht="16.350000000000001" customHeight="1" x14ac:dyDescent="0.2">
      <c r="A4" s="1"/>
      <c r="B4" s="895" t="s">
        <v>436</v>
      </c>
      <c r="C4" s="895"/>
      <c r="D4" s="895"/>
      <c r="E4" s="895"/>
      <c r="F4" s="895"/>
      <c r="G4" s="895"/>
      <c r="H4" s="895"/>
      <c r="I4" s="895"/>
      <c r="J4" s="895"/>
      <c r="K4" s="895"/>
      <c r="L4" s="895"/>
      <c r="M4" s="895"/>
      <c r="N4" s="895"/>
      <c r="O4" s="895"/>
      <c r="P4" s="895"/>
      <c r="Q4" s="895"/>
      <c r="R4" s="895"/>
      <c r="S4" s="895"/>
      <c r="T4" s="895"/>
      <c r="U4" s="895"/>
      <c r="V4" s="895"/>
      <c r="W4" s="895"/>
      <c r="X4" s="895"/>
      <c r="Y4" s="895"/>
      <c r="Z4" s="895"/>
      <c r="AA4" s="895"/>
      <c r="AB4" s="895"/>
      <c r="AC4" s="895"/>
    </row>
    <row r="5" spans="1:39" ht="41.65" customHeight="1" x14ac:dyDescent="0.2">
      <c r="A5" s="1"/>
      <c r="B5" s="894" t="str">
        <f>CONCATENATE("Please indicate how the cold chain was maintained during the campaign, and record details for all cold chain equipment, generators and office equipment which was used for the campaign at this ",'1. General information'!I11,". This may include equipment that was borrowed from a partner or MOH for the purpose of the campaign. Fields in yellow are mandatory, fields in grey are optional (or not applicable).")</f>
        <v>Please indicate how the cold chain was maintained during the campaign, and record details for all cold chain equipment, generators and office equipment which was used for the campaign at this District. This may include equipment that was borrowed from a partner or MOH for the purpose of the campaign. Fields in yellow are mandatory, fields in grey are optional (or not applicable).</v>
      </c>
      <c r="C5" s="894"/>
      <c r="D5" s="894"/>
      <c r="E5" s="894"/>
      <c r="F5" s="894"/>
      <c r="G5" s="894"/>
      <c r="H5" s="894"/>
      <c r="I5" s="894"/>
      <c r="J5" s="894"/>
      <c r="K5" s="894"/>
      <c r="L5" s="894"/>
      <c r="M5" s="894"/>
      <c r="N5" s="894"/>
      <c r="O5" s="894"/>
      <c r="P5" s="894"/>
      <c r="Q5" s="894"/>
      <c r="R5" s="894"/>
      <c r="S5" s="894"/>
      <c r="T5" s="894"/>
      <c r="U5" s="894"/>
      <c r="V5" s="894"/>
      <c r="W5" s="894"/>
      <c r="X5" s="894"/>
      <c r="Y5" s="894"/>
      <c r="Z5" s="894"/>
      <c r="AA5" s="894"/>
      <c r="AB5" s="894"/>
      <c r="AC5" s="894"/>
    </row>
    <row r="6" spans="1:39" ht="10.15" customHeight="1" x14ac:dyDescent="0.2"/>
    <row r="7" spans="1:39" s="4" customFormat="1" ht="22.35" customHeight="1" x14ac:dyDescent="0.2">
      <c r="B7" s="518" t="s">
        <v>276</v>
      </c>
      <c r="C7" s="518"/>
      <c r="D7" s="518"/>
      <c r="E7" s="518"/>
      <c r="F7" s="518"/>
      <c r="G7" s="518"/>
      <c r="H7" s="518"/>
      <c r="I7" s="518"/>
      <c r="J7" s="518"/>
      <c r="K7" s="518"/>
      <c r="L7" s="518"/>
      <c r="M7"/>
      <c r="N7" s="731" t="s">
        <v>4560</v>
      </c>
      <c r="O7" s="731"/>
      <c r="P7" s="731"/>
      <c r="Q7" s="731"/>
      <c r="R7" s="731"/>
      <c r="S7" s="731"/>
      <c r="T7" s="731"/>
      <c r="U7" s="731"/>
      <c r="V7" s="731"/>
      <c r="W7" s="731"/>
      <c r="X7" s="731"/>
      <c r="Y7" s="731"/>
      <c r="Z7" s="731"/>
      <c r="AA7" s="731"/>
      <c r="AB7" s="731"/>
      <c r="AC7" s="731"/>
      <c r="AD7"/>
      <c r="AE7"/>
      <c r="AF7"/>
      <c r="AG7"/>
      <c r="AH7"/>
      <c r="AI7"/>
      <c r="AJ7"/>
      <c r="AK7"/>
      <c r="AL7"/>
      <c r="AM7"/>
    </row>
    <row r="8" spans="1:39" s="3" customFormat="1" ht="22.35" customHeight="1" x14ac:dyDescent="0.2">
      <c r="B8" s="54">
        <v>8.01</v>
      </c>
      <c r="C8" s="669" t="str">
        <f>CONCATENATE("Was the ",'1. General information'!I11,"'s cold chain powered during the campaign?")</f>
        <v>Was the District's cold chain powered during the campaign?</v>
      </c>
      <c r="D8" s="669"/>
      <c r="E8" s="669"/>
      <c r="F8" s="669"/>
      <c r="G8" s="669"/>
      <c r="H8" s="669"/>
      <c r="I8" s="669"/>
      <c r="J8" s="669"/>
      <c r="K8" s="670"/>
      <c r="L8" s="435"/>
      <c r="M8"/>
      <c r="N8" s="53">
        <v>8.0299999999999994</v>
      </c>
      <c r="O8" s="669" t="str">
        <f>CONCATENATE("How much was spent on kerosene, gas, diesel or petrol to power the cold chain during the campaign? (in ",'0a. Country information'!R10,")")</f>
        <v>How much was spent on kerosene, gas, diesel or petrol to power the cold chain during the campaign? (in )</v>
      </c>
      <c r="P8" s="669"/>
      <c r="Q8" s="669"/>
      <c r="R8" s="669"/>
      <c r="S8" s="669"/>
      <c r="T8" s="669"/>
      <c r="U8" s="669"/>
      <c r="V8" s="669"/>
      <c r="W8" s="669"/>
      <c r="X8" s="669"/>
      <c r="Y8" s="669"/>
      <c r="Z8" s="670"/>
      <c r="AA8" s="891"/>
      <c r="AB8" s="892"/>
      <c r="AC8" s="893"/>
      <c r="AD8"/>
      <c r="AE8"/>
      <c r="AF8"/>
      <c r="AG8"/>
      <c r="AH8"/>
      <c r="AI8"/>
      <c r="AJ8"/>
      <c r="AK8"/>
      <c r="AL8"/>
      <c r="AM8"/>
    </row>
    <row r="9" spans="1:39" s="3" customFormat="1" ht="25.9" customHeight="1" x14ac:dyDescent="0.2">
      <c r="B9" s="657" t="s">
        <v>298</v>
      </c>
      <c r="C9" s="658"/>
      <c r="D9" s="723" t="s">
        <v>408</v>
      </c>
      <c r="E9" s="723"/>
      <c r="F9" s="723"/>
      <c r="G9" s="723"/>
      <c r="H9" s="723"/>
      <c r="I9" s="917"/>
      <c r="J9" s="918"/>
      <c r="K9" s="918"/>
      <c r="L9" s="919"/>
      <c r="M9"/>
      <c r="N9" s="93">
        <v>8.0399999999999991</v>
      </c>
      <c r="O9" s="678" t="s">
        <v>433</v>
      </c>
      <c r="P9" s="678"/>
      <c r="Q9" s="678"/>
      <c r="R9" s="678"/>
      <c r="S9" s="678"/>
      <c r="T9" s="678"/>
      <c r="U9" s="678"/>
      <c r="V9" s="678"/>
      <c r="W9" s="678"/>
      <c r="X9" s="678"/>
      <c r="Y9" s="678"/>
      <c r="Z9" s="678"/>
      <c r="AA9" s="678"/>
      <c r="AB9" s="678"/>
      <c r="AC9" s="679"/>
      <c r="AD9"/>
      <c r="AE9"/>
      <c r="AF9"/>
      <c r="AG9"/>
      <c r="AH9"/>
      <c r="AI9"/>
      <c r="AJ9"/>
      <c r="AK9"/>
      <c r="AL9"/>
    </row>
    <row r="10" spans="1:39" s="3" customFormat="1" ht="30" customHeight="1" x14ac:dyDescent="0.2">
      <c r="B10" s="54">
        <v>8.02</v>
      </c>
      <c r="C10" s="669" t="str">
        <f>CONCATENATE("On how many of the ",'3. Campaign information'!T19," campaign days was the cold chain powered by each of the following?")</f>
        <v>On how many of the 0 campaign days was the cold chain powered by each of the following?</v>
      </c>
      <c r="D10" s="669"/>
      <c r="E10" s="669"/>
      <c r="F10" s="669"/>
      <c r="G10" s="669"/>
      <c r="H10" s="669"/>
      <c r="I10" s="669"/>
      <c r="J10" s="669"/>
      <c r="K10" s="669"/>
      <c r="L10" s="670"/>
      <c r="M10"/>
      <c r="N10" s="886" t="s">
        <v>391</v>
      </c>
      <c r="O10" s="887"/>
      <c r="P10" s="728" t="str">
        <f>CONCATENATE("Diesel used (in ",'0a. Country information'!R15,"s)")</f>
        <v>Diesel used (in liters)</v>
      </c>
      <c r="Q10" s="728"/>
      <c r="R10" s="728"/>
      <c r="S10" s="729"/>
      <c r="T10" s="888"/>
      <c r="U10" s="889"/>
      <c r="V10" s="890"/>
      <c r="W10" s="437" t="s">
        <v>394</v>
      </c>
      <c r="X10" s="516" t="str">
        <f>CONCATENATE("Kerosene used (in ",'0a. Country information'!R15,"s)")</f>
        <v>Kerosene used (in liters)</v>
      </c>
      <c r="Y10" s="516"/>
      <c r="Z10" s="677"/>
      <c r="AA10" s="888"/>
      <c r="AB10" s="889"/>
      <c r="AC10" s="890"/>
      <c r="AE10"/>
      <c r="AF10"/>
      <c r="AG10"/>
      <c r="AH10"/>
      <c r="AI10"/>
      <c r="AJ10"/>
      <c r="AK10"/>
      <c r="AL10"/>
    </row>
    <row r="11" spans="1:39" s="3" customFormat="1" ht="19.899999999999999" customHeight="1" x14ac:dyDescent="0.2">
      <c r="B11" s="657" t="s">
        <v>389</v>
      </c>
      <c r="C11" s="658"/>
      <c r="D11" s="516" t="s">
        <v>239</v>
      </c>
      <c r="E11" s="677"/>
      <c r="F11" s="435"/>
      <c r="G11" s="438" t="s">
        <v>3897</v>
      </c>
      <c r="H11" s="516" t="s">
        <v>240</v>
      </c>
      <c r="I11" s="516"/>
      <c r="J11" s="516"/>
      <c r="K11" s="677"/>
      <c r="L11" s="435"/>
      <c r="M11"/>
      <c r="N11" s="886" t="s">
        <v>392</v>
      </c>
      <c r="O11" s="887"/>
      <c r="P11" s="516" t="s">
        <v>241</v>
      </c>
      <c r="Q11" s="516"/>
      <c r="R11" s="516"/>
      <c r="S11" s="677"/>
      <c r="T11" s="888"/>
      <c r="U11" s="889"/>
      <c r="V11" s="890"/>
      <c r="W11" s="89" t="s">
        <v>393</v>
      </c>
      <c r="X11" s="516" t="str">
        <f>CONCATENATE("Petrol used (in ",'0a. Country information'!R15,"s)")</f>
        <v>Petrol used (in liters)</v>
      </c>
      <c r="Y11" s="516"/>
      <c r="Z11" s="677"/>
      <c r="AA11" s="888"/>
      <c r="AB11" s="889"/>
      <c r="AC11" s="890"/>
      <c r="AE11"/>
      <c r="AF11"/>
      <c r="AG11"/>
      <c r="AH11"/>
      <c r="AI11"/>
      <c r="AJ11"/>
      <c r="AK11"/>
      <c r="AL11"/>
      <c r="AM11"/>
    </row>
    <row r="12" spans="1:39" s="3" customFormat="1" ht="19.899999999999999" customHeight="1" x14ac:dyDescent="0.2">
      <c r="B12" s="657" t="s">
        <v>390</v>
      </c>
      <c r="C12" s="658"/>
      <c r="D12" s="516" t="s">
        <v>238</v>
      </c>
      <c r="E12" s="677"/>
      <c r="F12" s="435"/>
      <c r="G12"/>
      <c r="H12"/>
      <c r="I12"/>
      <c r="J12"/>
      <c r="K12"/>
      <c r="L12"/>
      <c r="M12"/>
      <c r="N12"/>
      <c r="O12"/>
      <c r="P12"/>
      <c r="Q12"/>
      <c r="R12"/>
      <c r="S12"/>
      <c r="T12"/>
      <c r="U12"/>
      <c r="V12"/>
      <c r="W12"/>
      <c r="X12"/>
      <c r="Y12"/>
      <c r="Z12"/>
      <c r="AA12"/>
      <c r="AB12"/>
      <c r="AC12"/>
      <c r="AE12"/>
      <c r="AF12"/>
      <c r="AG12"/>
      <c r="AH12"/>
      <c r="AI12"/>
      <c r="AJ12"/>
      <c r="AK12"/>
      <c r="AL12"/>
      <c r="AM12"/>
    </row>
    <row r="13" spans="1:39" ht="10.15" customHeight="1" x14ac:dyDescent="0.2">
      <c r="A13" s="1"/>
      <c r="B13" s="1"/>
      <c r="C13" s="1"/>
      <c r="D13" s="1"/>
      <c r="E13" s="1"/>
      <c r="F13" s="1"/>
      <c r="G13" s="1"/>
      <c r="H13" s="1"/>
      <c r="I13" s="1"/>
      <c r="J13" s="1"/>
      <c r="K13" s="1"/>
      <c r="L13" s="1"/>
      <c r="M13" s="1"/>
      <c r="N13" s="1"/>
      <c r="O13" s="1"/>
      <c r="P13" s="1"/>
      <c r="Q13" s="1"/>
      <c r="R13" s="1"/>
      <c r="S13" s="1"/>
      <c r="T13" s="1"/>
    </row>
    <row r="14" spans="1:39" ht="22.35" customHeight="1" x14ac:dyDescent="0.2">
      <c r="A14" s="1"/>
      <c r="B14" s="520" t="s">
        <v>4678</v>
      </c>
      <c r="C14" s="520"/>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0"/>
      <c r="AB14" s="520"/>
      <c r="AC14" s="520"/>
    </row>
    <row r="15" spans="1:39" ht="20.45" customHeight="1" x14ac:dyDescent="0.2">
      <c r="A15" s="1"/>
      <c r="B15" s="830"/>
      <c r="C15" s="831"/>
      <c r="D15" s="831"/>
      <c r="E15" s="831"/>
      <c r="F15" s="831"/>
      <c r="G15" s="831"/>
      <c r="H15" s="832"/>
      <c r="I15" s="825">
        <v>8.0500000000000007</v>
      </c>
      <c r="J15" s="826"/>
      <c r="K15" s="827">
        <v>8.06</v>
      </c>
      <c r="L15" s="828"/>
      <c r="M15" s="828"/>
      <c r="N15" s="829"/>
      <c r="O15" s="827">
        <v>8.07</v>
      </c>
      <c r="P15" s="828"/>
      <c r="Q15" s="829"/>
      <c r="R15" s="828">
        <v>8.08</v>
      </c>
      <c r="S15" s="828"/>
      <c r="T15" s="828"/>
      <c r="U15" s="828"/>
      <c r="V15" s="828"/>
      <c r="W15" s="829"/>
      <c r="X15" s="828">
        <v>8.09</v>
      </c>
      <c r="Y15" s="828"/>
      <c r="Z15" s="829"/>
      <c r="AA15" s="879">
        <v>8.1</v>
      </c>
      <c r="AB15" s="879"/>
      <c r="AC15" s="880"/>
    </row>
    <row r="16" spans="1:39" ht="23.65" customHeight="1" x14ac:dyDescent="0.2">
      <c r="A16" s="1"/>
      <c r="B16" s="833"/>
      <c r="C16" s="834"/>
      <c r="D16" s="834"/>
      <c r="E16" s="834"/>
      <c r="F16" s="834"/>
      <c r="G16" s="834"/>
      <c r="H16" s="835"/>
      <c r="I16" s="859" t="s">
        <v>219</v>
      </c>
      <c r="J16" s="851"/>
      <c r="K16" s="846" t="s">
        <v>84</v>
      </c>
      <c r="L16" s="847"/>
      <c r="M16" s="847"/>
      <c r="N16" s="848"/>
      <c r="O16" s="859" t="s">
        <v>216</v>
      </c>
      <c r="P16" s="850"/>
      <c r="Q16" s="851"/>
      <c r="R16" s="850" t="str">
        <f>CONCATENATE("Was this item already owned by the ",'1. General information'!I11,"/MOH, or borrowed, rented or purchased especially for the campaign?")</f>
        <v>Was this item already owned by the District/MOH, or borrowed, rented or purchased especially for the campaign?</v>
      </c>
      <c r="S16" s="850"/>
      <c r="T16" s="850"/>
      <c r="U16" s="850"/>
      <c r="V16" s="850"/>
      <c r="W16" s="851"/>
      <c r="X16" s="850" t="str">
        <f>CONCATENATE("Specify which entity (e.g. ",LOWER('0a. Country information'!D12),", ",'0a. Country information'!D11,", etc.) or donor/partner purchased, donated, lent, or rented the equipment")</f>
        <v>Specify which entity (e.g. ward, District, etc.) or donor/partner purchased, donated, lent, or rented the equipment</v>
      </c>
      <c r="Y16" s="850"/>
      <c r="Z16" s="851"/>
      <c r="AA16" s="850" t="str">
        <f>CONCATENATE("How much was spent to purchase or rent this equipment? (in ",'0a. Country information'!R10,")")</f>
        <v>How much was spent to purchase or rent this equipment? (in )</v>
      </c>
      <c r="AB16" s="850"/>
      <c r="AC16" s="851"/>
    </row>
    <row r="17" spans="1:29" ht="27.2" customHeight="1" x14ac:dyDescent="0.2">
      <c r="A17" s="1"/>
      <c r="B17" s="833"/>
      <c r="C17" s="834"/>
      <c r="D17" s="834"/>
      <c r="E17" s="834"/>
      <c r="F17" s="834"/>
      <c r="G17" s="834"/>
      <c r="H17" s="835"/>
      <c r="I17" s="859"/>
      <c r="J17" s="851"/>
      <c r="K17" s="840" t="s">
        <v>311</v>
      </c>
      <c r="L17" s="841"/>
      <c r="M17" s="841"/>
      <c r="N17" s="842"/>
      <c r="O17" s="859"/>
      <c r="P17" s="850"/>
      <c r="Q17" s="851"/>
      <c r="R17" s="850"/>
      <c r="S17" s="850"/>
      <c r="T17" s="850"/>
      <c r="U17" s="850"/>
      <c r="V17" s="850"/>
      <c r="W17" s="851"/>
      <c r="X17" s="850"/>
      <c r="Y17" s="850"/>
      <c r="Z17" s="851"/>
      <c r="AA17" s="850"/>
      <c r="AB17" s="850"/>
      <c r="AC17" s="851"/>
    </row>
    <row r="18" spans="1:29" ht="18.600000000000001" customHeight="1" x14ac:dyDescent="0.2">
      <c r="A18" s="1"/>
      <c r="B18" s="833"/>
      <c r="C18" s="834"/>
      <c r="D18" s="834"/>
      <c r="E18" s="834"/>
      <c r="F18" s="834"/>
      <c r="G18" s="834"/>
      <c r="H18" s="835"/>
      <c r="I18" s="859"/>
      <c r="J18" s="851"/>
      <c r="K18" s="843"/>
      <c r="L18" s="844"/>
      <c r="M18" s="844"/>
      <c r="N18" s="845"/>
      <c r="O18" s="859"/>
      <c r="P18" s="850"/>
      <c r="Q18" s="851"/>
      <c r="R18" s="850"/>
      <c r="S18" s="850"/>
      <c r="T18" s="850"/>
      <c r="U18" s="850"/>
      <c r="V18" s="850"/>
      <c r="W18" s="851"/>
      <c r="X18" s="850"/>
      <c r="Y18" s="850"/>
      <c r="Z18" s="851"/>
      <c r="AA18" s="850"/>
      <c r="AB18" s="850"/>
      <c r="AC18" s="851"/>
    </row>
    <row r="19" spans="1:29" ht="20.45" customHeight="1" x14ac:dyDescent="0.2">
      <c r="B19" s="94" t="s">
        <v>10</v>
      </c>
      <c r="C19" s="836" t="s">
        <v>143</v>
      </c>
      <c r="D19" s="836"/>
      <c r="E19" s="836"/>
      <c r="F19" s="836"/>
      <c r="G19" s="836"/>
      <c r="H19" s="837"/>
      <c r="I19" s="821"/>
      <c r="J19" s="821"/>
      <c r="K19" s="745"/>
      <c r="L19" s="746"/>
      <c r="M19" s="746"/>
      <c r="N19" s="747"/>
      <c r="O19" s="861"/>
      <c r="P19" s="862"/>
      <c r="Q19" s="863"/>
      <c r="R19" s="750"/>
      <c r="S19" s="750"/>
      <c r="T19" s="750"/>
      <c r="U19" s="750"/>
      <c r="V19" s="750"/>
      <c r="W19" s="750"/>
      <c r="X19" s="750"/>
      <c r="Y19" s="750"/>
      <c r="Z19" s="750"/>
      <c r="AA19" s="864"/>
      <c r="AB19" s="864"/>
      <c r="AC19" s="864"/>
    </row>
    <row r="20" spans="1:29" ht="20.45" customHeight="1" x14ac:dyDescent="0.2">
      <c r="B20" s="24" t="s">
        <v>11</v>
      </c>
      <c r="C20" s="838" t="s">
        <v>207</v>
      </c>
      <c r="D20" s="838"/>
      <c r="E20" s="838"/>
      <c r="F20" s="838"/>
      <c r="G20" s="838"/>
      <c r="H20" s="839"/>
      <c r="I20" s="860"/>
      <c r="J20" s="860"/>
      <c r="K20" s="748"/>
      <c r="L20" s="818"/>
      <c r="M20" s="818"/>
      <c r="N20" s="749"/>
      <c r="O20" s="822"/>
      <c r="P20" s="823"/>
      <c r="Q20" s="824"/>
      <c r="R20" s="865"/>
      <c r="S20" s="865"/>
      <c r="T20" s="865"/>
      <c r="U20" s="865"/>
      <c r="V20" s="865"/>
      <c r="W20" s="865"/>
      <c r="X20" s="865"/>
      <c r="Y20" s="865"/>
      <c r="Z20" s="865"/>
      <c r="AA20" s="866"/>
      <c r="AB20" s="866"/>
      <c r="AC20" s="866"/>
    </row>
    <row r="21" spans="1:29" ht="20.45" customHeight="1" x14ac:dyDescent="0.2">
      <c r="B21" s="23" t="s">
        <v>12</v>
      </c>
      <c r="C21" s="819" t="s">
        <v>208</v>
      </c>
      <c r="D21" s="819"/>
      <c r="E21" s="819"/>
      <c r="F21" s="819"/>
      <c r="G21" s="819"/>
      <c r="H21" s="820"/>
      <c r="I21" s="821"/>
      <c r="J21" s="821"/>
      <c r="K21" s="745"/>
      <c r="L21" s="746"/>
      <c r="M21" s="746"/>
      <c r="N21" s="747"/>
      <c r="O21" s="822"/>
      <c r="P21" s="823"/>
      <c r="Q21" s="824"/>
      <c r="R21" s="750"/>
      <c r="S21" s="750"/>
      <c r="T21" s="750"/>
      <c r="U21" s="750"/>
      <c r="V21" s="750"/>
      <c r="W21" s="750"/>
      <c r="X21" s="750"/>
      <c r="Y21" s="750"/>
      <c r="Z21" s="750"/>
      <c r="AA21" s="864"/>
      <c r="AB21" s="864"/>
      <c r="AC21" s="864"/>
    </row>
    <row r="22" spans="1:29" ht="20.45" customHeight="1" x14ac:dyDescent="0.2">
      <c r="B22" s="23" t="s">
        <v>13</v>
      </c>
      <c r="C22" s="819" t="s">
        <v>209</v>
      </c>
      <c r="D22" s="819"/>
      <c r="E22" s="819"/>
      <c r="F22" s="819"/>
      <c r="G22" s="819"/>
      <c r="H22" s="820"/>
      <c r="I22" s="821"/>
      <c r="J22" s="821"/>
      <c r="K22" s="745"/>
      <c r="L22" s="746"/>
      <c r="M22" s="746"/>
      <c r="N22" s="747"/>
      <c r="O22" s="822"/>
      <c r="P22" s="823"/>
      <c r="Q22" s="824"/>
      <c r="R22" s="750"/>
      <c r="S22" s="750"/>
      <c r="T22" s="750"/>
      <c r="U22" s="750"/>
      <c r="V22" s="750"/>
      <c r="W22" s="750"/>
      <c r="X22" s="750"/>
      <c r="Y22" s="750"/>
      <c r="Z22" s="750"/>
      <c r="AA22" s="864"/>
      <c r="AB22" s="864"/>
      <c r="AC22" s="864"/>
    </row>
    <row r="23" spans="1:29" ht="20.45" customHeight="1" x14ac:dyDescent="0.2">
      <c r="B23" s="23" t="s">
        <v>14</v>
      </c>
      <c r="C23" s="819" t="s">
        <v>1</v>
      </c>
      <c r="D23" s="819"/>
      <c r="E23" s="819"/>
      <c r="F23" s="819"/>
      <c r="G23" s="819"/>
      <c r="H23" s="820"/>
      <c r="I23" s="821"/>
      <c r="J23" s="821"/>
      <c r="K23" s="745"/>
      <c r="L23" s="746"/>
      <c r="M23" s="746"/>
      <c r="N23" s="747"/>
      <c r="O23" s="861"/>
      <c r="P23" s="862"/>
      <c r="Q23" s="863"/>
      <c r="R23" s="750"/>
      <c r="S23" s="750"/>
      <c r="T23" s="750"/>
      <c r="U23" s="750"/>
      <c r="V23" s="750"/>
      <c r="W23" s="750"/>
      <c r="X23" s="750"/>
      <c r="Y23" s="750"/>
      <c r="Z23" s="750"/>
      <c r="AA23" s="864"/>
      <c r="AB23" s="864"/>
      <c r="AC23" s="864"/>
    </row>
    <row r="24" spans="1:29" ht="20.45" customHeight="1" x14ac:dyDescent="0.2">
      <c r="B24" s="23" t="s">
        <v>15</v>
      </c>
      <c r="C24" s="819" t="s">
        <v>288</v>
      </c>
      <c r="D24" s="819"/>
      <c r="E24" s="819"/>
      <c r="F24" s="819"/>
      <c r="G24" s="819"/>
      <c r="H24" s="820"/>
      <c r="I24" s="821"/>
      <c r="J24" s="821"/>
      <c r="K24" s="745"/>
      <c r="L24" s="746"/>
      <c r="M24" s="746"/>
      <c r="N24" s="747"/>
      <c r="O24" s="861"/>
      <c r="P24" s="862"/>
      <c r="Q24" s="863"/>
      <c r="R24" s="750"/>
      <c r="S24" s="750"/>
      <c r="T24" s="750"/>
      <c r="U24" s="750"/>
      <c r="V24" s="750"/>
      <c r="W24" s="750"/>
      <c r="X24" s="750"/>
      <c r="Y24" s="750"/>
      <c r="Z24" s="750"/>
      <c r="AA24" s="864"/>
      <c r="AB24" s="864"/>
      <c r="AC24" s="864"/>
    </row>
    <row r="25" spans="1:29" ht="20.45" customHeight="1" x14ac:dyDescent="0.2">
      <c r="B25" s="23" t="s">
        <v>16</v>
      </c>
      <c r="C25" s="819" t="s">
        <v>289</v>
      </c>
      <c r="D25" s="819"/>
      <c r="E25" s="819"/>
      <c r="F25" s="819"/>
      <c r="G25" s="819"/>
      <c r="H25" s="820"/>
      <c r="I25" s="821"/>
      <c r="J25" s="821"/>
      <c r="K25" s="745"/>
      <c r="L25" s="746"/>
      <c r="M25" s="746"/>
      <c r="N25" s="747"/>
      <c r="O25" s="861"/>
      <c r="P25" s="862"/>
      <c r="Q25" s="863"/>
      <c r="R25" s="750"/>
      <c r="S25" s="750"/>
      <c r="T25" s="750"/>
      <c r="U25" s="750"/>
      <c r="V25" s="750"/>
      <c r="W25" s="750"/>
      <c r="X25" s="750"/>
      <c r="Y25" s="750"/>
      <c r="Z25" s="750"/>
      <c r="AA25" s="864"/>
      <c r="AB25" s="864"/>
      <c r="AC25" s="864"/>
    </row>
    <row r="26" spans="1:29" ht="20.45" customHeight="1" x14ac:dyDescent="0.2">
      <c r="B26" s="23" t="s">
        <v>17</v>
      </c>
      <c r="C26" s="819" t="s">
        <v>3</v>
      </c>
      <c r="D26" s="819"/>
      <c r="E26" s="819"/>
      <c r="F26" s="819"/>
      <c r="G26" s="819"/>
      <c r="H26" s="820"/>
      <c r="I26" s="821"/>
      <c r="J26" s="821"/>
      <c r="K26" s="745"/>
      <c r="L26" s="746"/>
      <c r="M26" s="746"/>
      <c r="N26" s="747"/>
      <c r="O26" s="861"/>
      <c r="P26" s="862"/>
      <c r="Q26" s="863"/>
      <c r="R26" s="750"/>
      <c r="S26" s="750"/>
      <c r="T26" s="750"/>
      <c r="U26" s="750"/>
      <c r="V26" s="750"/>
      <c r="W26" s="750"/>
      <c r="X26" s="750"/>
      <c r="Y26" s="750"/>
      <c r="Z26" s="750"/>
      <c r="AA26" s="864"/>
      <c r="AB26" s="864"/>
      <c r="AC26" s="864"/>
    </row>
    <row r="27" spans="1:29" ht="20.45" customHeight="1" x14ac:dyDescent="0.2">
      <c r="B27" s="23" t="s">
        <v>18</v>
      </c>
      <c r="C27" s="819" t="s">
        <v>144</v>
      </c>
      <c r="D27" s="819"/>
      <c r="E27" s="819"/>
      <c r="F27" s="819"/>
      <c r="G27" s="819"/>
      <c r="H27" s="820"/>
      <c r="I27" s="821"/>
      <c r="J27" s="821"/>
      <c r="K27" s="745"/>
      <c r="L27" s="746"/>
      <c r="M27" s="746"/>
      <c r="N27" s="747"/>
      <c r="O27" s="861"/>
      <c r="P27" s="862"/>
      <c r="Q27" s="863"/>
      <c r="R27" s="750"/>
      <c r="S27" s="750"/>
      <c r="T27" s="750"/>
      <c r="U27" s="750"/>
      <c r="V27" s="750"/>
      <c r="W27" s="750"/>
      <c r="X27" s="750"/>
      <c r="Y27" s="750"/>
      <c r="Z27" s="750"/>
      <c r="AA27" s="864"/>
      <c r="AB27" s="864"/>
      <c r="AC27" s="864"/>
    </row>
    <row r="28" spans="1:29" ht="20.45" customHeight="1" x14ac:dyDescent="0.2">
      <c r="B28" s="23" t="s">
        <v>19</v>
      </c>
      <c r="C28" s="819" t="s">
        <v>145</v>
      </c>
      <c r="D28" s="819"/>
      <c r="E28" s="819"/>
      <c r="F28" s="819"/>
      <c r="G28" s="819"/>
      <c r="H28" s="820"/>
      <c r="I28" s="821"/>
      <c r="J28" s="821"/>
      <c r="K28" s="745"/>
      <c r="L28" s="746"/>
      <c r="M28" s="746"/>
      <c r="N28" s="747"/>
      <c r="O28" s="861"/>
      <c r="P28" s="862"/>
      <c r="Q28" s="863"/>
      <c r="R28" s="750"/>
      <c r="S28" s="750"/>
      <c r="T28" s="750"/>
      <c r="U28" s="750"/>
      <c r="V28" s="750"/>
      <c r="W28" s="750"/>
      <c r="X28" s="750"/>
      <c r="Y28" s="750"/>
      <c r="Z28" s="750"/>
      <c r="AA28" s="864"/>
      <c r="AB28" s="864"/>
      <c r="AC28" s="864"/>
    </row>
    <row r="29" spans="1:29" ht="20.45" customHeight="1" x14ac:dyDescent="0.2">
      <c r="B29" s="23" t="s">
        <v>20</v>
      </c>
      <c r="C29" s="819" t="s">
        <v>210</v>
      </c>
      <c r="D29" s="819"/>
      <c r="E29" s="819"/>
      <c r="F29" s="819"/>
      <c r="G29" s="819"/>
      <c r="H29" s="820"/>
      <c r="I29" s="821"/>
      <c r="J29" s="821"/>
      <c r="K29" s="745"/>
      <c r="L29" s="746"/>
      <c r="M29" s="746"/>
      <c r="N29" s="747"/>
      <c r="O29" s="861"/>
      <c r="P29" s="862"/>
      <c r="Q29" s="863"/>
      <c r="R29" s="750"/>
      <c r="S29" s="750"/>
      <c r="T29" s="750"/>
      <c r="U29" s="750"/>
      <c r="V29" s="750"/>
      <c r="W29" s="750"/>
      <c r="X29" s="750"/>
      <c r="Y29" s="750"/>
      <c r="Z29" s="750"/>
      <c r="AA29" s="864"/>
      <c r="AB29" s="864"/>
      <c r="AC29" s="864"/>
    </row>
    <row r="30" spans="1:29" ht="20.45" customHeight="1" x14ac:dyDescent="0.2">
      <c r="B30" s="139" t="s">
        <v>21</v>
      </c>
      <c r="C30" s="868" t="s">
        <v>211</v>
      </c>
      <c r="D30" s="868"/>
      <c r="E30" s="868"/>
      <c r="F30" s="868"/>
      <c r="G30" s="868"/>
      <c r="H30" s="869"/>
      <c r="I30" s="867"/>
      <c r="J30" s="867"/>
      <c r="K30" s="870"/>
      <c r="L30" s="871"/>
      <c r="M30" s="871"/>
      <c r="N30" s="872"/>
      <c r="O30" s="881"/>
      <c r="P30" s="882"/>
      <c r="Q30" s="883"/>
      <c r="R30" s="750"/>
      <c r="S30" s="750"/>
      <c r="T30" s="750"/>
      <c r="U30" s="750"/>
      <c r="V30" s="750"/>
      <c r="W30" s="750"/>
      <c r="X30" s="750"/>
      <c r="Y30" s="750"/>
      <c r="Z30" s="750"/>
      <c r="AA30" s="864"/>
      <c r="AB30" s="864"/>
      <c r="AC30" s="864"/>
    </row>
    <row r="31" spans="1:29" ht="20.45" customHeight="1" x14ac:dyDescent="0.2">
      <c r="B31" s="94" t="s">
        <v>24</v>
      </c>
      <c r="C31" s="836" t="s">
        <v>290</v>
      </c>
      <c r="D31" s="836"/>
      <c r="E31" s="836"/>
      <c r="F31" s="836"/>
      <c r="G31" s="896"/>
      <c r="H31" s="546"/>
      <c r="I31" s="821"/>
      <c r="J31" s="821"/>
      <c r="K31" s="745"/>
      <c r="L31" s="746"/>
      <c r="M31" s="746"/>
      <c r="N31" s="747"/>
      <c r="O31" s="861"/>
      <c r="P31" s="862"/>
      <c r="Q31" s="863"/>
      <c r="R31" s="750"/>
      <c r="S31" s="750"/>
      <c r="T31" s="750"/>
      <c r="U31" s="750"/>
      <c r="V31" s="750"/>
      <c r="W31" s="750"/>
      <c r="X31" s="750"/>
      <c r="Y31" s="750"/>
      <c r="Z31" s="750"/>
      <c r="AA31" s="864"/>
      <c r="AB31" s="864"/>
      <c r="AC31" s="864"/>
    </row>
    <row r="32" spans="1:29" ht="10.15" customHeight="1" x14ac:dyDescent="0.2"/>
    <row r="33" spans="1:29" ht="22.35" customHeight="1" x14ac:dyDescent="0.2">
      <c r="B33" s="520" t="s">
        <v>4679</v>
      </c>
      <c r="C33" s="520"/>
      <c r="D33" s="520"/>
      <c r="E33" s="520"/>
      <c r="F33" s="520"/>
      <c r="G33" s="520"/>
      <c r="H33" s="520"/>
      <c r="I33" s="520"/>
      <c r="J33" s="520"/>
      <c r="K33" s="520"/>
      <c r="L33" s="520"/>
      <c r="M33" s="520"/>
      <c r="N33" s="520"/>
      <c r="O33" s="520"/>
      <c r="P33" s="520"/>
      <c r="Q33" s="520"/>
      <c r="R33" s="520"/>
      <c r="S33" s="520"/>
      <c r="T33" s="520"/>
      <c r="U33" s="520"/>
      <c r="V33" s="520"/>
      <c r="W33" s="520"/>
      <c r="X33" s="520"/>
      <c r="Y33" s="520"/>
      <c r="Z33" s="520"/>
      <c r="AA33" s="520"/>
      <c r="AB33" s="520"/>
      <c r="AC33" s="520"/>
    </row>
    <row r="34" spans="1:29" ht="19.899999999999999" customHeight="1" x14ac:dyDescent="0.2">
      <c r="A34" s="1"/>
      <c r="B34" s="92">
        <v>8.11</v>
      </c>
      <c r="C34" s="912" t="s">
        <v>217</v>
      </c>
      <c r="D34" s="912"/>
      <c r="E34" s="912"/>
      <c r="F34" s="912"/>
      <c r="G34" s="912"/>
      <c r="H34" s="912"/>
      <c r="I34" s="912"/>
      <c r="J34" s="912"/>
      <c r="K34" s="912"/>
      <c r="L34" s="912"/>
      <c r="M34" s="912"/>
      <c r="N34" s="912"/>
      <c r="O34" s="912"/>
      <c r="P34" s="912"/>
      <c r="Q34" s="912"/>
      <c r="R34" s="912"/>
      <c r="S34" s="912"/>
      <c r="T34" s="912"/>
      <c r="U34" s="912"/>
      <c r="V34" s="912"/>
      <c r="W34" s="913"/>
      <c r="X34" s="659"/>
      <c r="Y34" s="884"/>
      <c r="Z34" s="884"/>
      <c r="AA34" s="884"/>
      <c r="AB34" s="884"/>
      <c r="AC34" s="885"/>
    </row>
    <row r="35" spans="1:29" ht="19.899999999999999" customHeight="1" x14ac:dyDescent="0.2">
      <c r="A35" s="1"/>
      <c r="B35" s="92">
        <v>8.1199999999999992</v>
      </c>
      <c r="C35" s="912" t="str">
        <f>CONCATENATE("How much was spent on cold chain maintenance/repair in total? (in ",'0a. Country information'!R10,")")</f>
        <v>How much was spent on cold chain maintenance/repair in total? (in )</v>
      </c>
      <c r="D35" s="912"/>
      <c r="E35" s="912"/>
      <c r="F35" s="912"/>
      <c r="G35" s="912"/>
      <c r="H35" s="912"/>
      <c r="I35" s="912"/>
      <c r="J35" s="912"/>
      <c r="K35" s="912"/>
      <c r="L35" s="912"/>
      <c r="M35" s="912"/>
      <c r="N35" s="912"/>
      <c r="O35" s="912"/>
      <c r="P35" s="912"/>
      <c r="Q35" s="912"/>
      <c r="R35" s="912"/>
      <c r="S35" s="912"/>
      <c r="T35" s="912"/>
      <c r="U35" s="912"/>
      <c r="V35" s="912"/>
      <c r="W35" s="913"/>
      <c r="X35" s="783"/>
      <c r="Y35" s="877"/>
      <c r="Z35" s="877"/>
      <c r="AA35" s="877"/>
      <c r="AB35" s="877"/>
      <c r="AC35" s="878"/>
    </row>
    <row r="36" spans="1:29" ht="10.15" customHeight="1" x14ac:dyDescent="0.2">
      <c r="A36" s="1"/>
      <c r="B36" s="1"/>
      <c r="C36" s="1"/>
      <c r="D36" s="1"/>
      <c r="E36" s="1"/>
      <c r="F36" s="1"/>
      <c r="G36" s="1"/>
      <c r="H36" s="1"/>
      <c r="I36" s="21"/>
      <c r="J36" s="21"/>
      <c r="K36" s="21"/>
      <c r="L36" s="21"/>
      <c r="M36" s="21"/>
      <c r="N36" s="21"/>
      <c r="O36" s="21"/>
      <c r="P36" s="21"/>
      <c r="Q36" s="21"/>
      <c r="R36" s="21"/>
      <c r="S36" s="21"/>
      <c r="T36" s="21"/>
    </row>
    <row r="37" spans="1:29" ht="22.35" customHeight="1" x14ac:dyDescent="0.2">
      <c r="A37" s="1"/>
      <c r="B37" s="520" t="s">
        <v>255</v>
      </c>
      <c r="C37" s="520"/>
      <c r="D37" s="520"/>
      <c r="E37" s="520"/>
      <c r="F37" s="520"/>
      <c r="G37" s="520"/>
      <c r="H37" s="520"/>
      <c r="I37" s="520"/>
      <c r="J37" s="520"/>
      <c r="K37" s="520"/>
      <c r="L37" s="520"/>
      <c r="M37" s="520"/>
      <c r="N37" s="520"/>
      <c r="O37" s="520"/>
      <c r="P37" s="520"/>
      <c r="Q37" s="520"/>
      <c r="R37" s="520"/>
      <c r="S37" s="520"/>
      <c r="T37" s="520"/>
      <c r="U37" s="899" t="s">
        <v>203</v>
      </c>
      <c r="V37" s="899"/>
      <c r="W37" s="899"/>
      <c r="X37" s="899" t="s">
        <v>204</v>
      </c>
      <c r="Y37" s="899"/>
      <c r="Z37" s="899"/>
      <c r="AA37" s="899" t="s">
        <v>205</v>
      </c>
      <c r="AB37" s="899"/>
      <c r="AC37" s="900"/>
    </row>
    <row r="38" spans="1:29" ht="34.35" customHeight="1" x14ac:dyDescent="0.2">
      <c r="A38" s="1"/>
      <c r="B38" s="20">
        <v>8.1300000000000008</v>
      </c>
      <c r="C38" s="792" t="s">
        <v>206</v>
      </c>
      <c r="D38" s="792"/>
      <c r="E38" s="792"/>
      <c r="F38" s="792"/>
      <c r="G38" s="792"/>
      <c r="H38" s="792"/>
      <c r="I38" s="792"/>
      <c r="J38" s="792"/>
      <c r="K38" s="792"/>
      <c r="L38" s="792"/>
      <c r="M38" s="792"/>
      <c r="N38" s="792"/>
      <c r="O38" s="792"/>
      <c r="P38" s="792"/>
      <c r="Q38" s="792"/>
      <c r="R38" s="792"/>
      <c r="S38" s="792"/>
      <c r="T38" s="793"/>
      <c r="U38" s="873"/>
      <c r="V38" s="874"/>
      <c r="W38" s="874"/>
      <c r="X38" s="898"/>
      <c r="Y38" s="898"/>
      <c r="Z38" s="898"/>
      <c r="AA38" s="898"/>
      <c r="AB38" s="898"/>
      <c r="AC38" s="898"/>
    </row>
    <row r="39" spans="1:29" ht="19.899999999999999" customHeight="1" x14ac:dyDescent="0.2">
      <c r="A39" s="1"/>
      <c r="B39" s="40">
        <v>8.14</v>
      </c>
      <c r="C39" s="791" t="str">
        <f>CONCATENATE("If the generator was purchased or rented, how much was spent in total? (in ",'0a. Country information'!R10,")")</f>
        <v>If the generator was purchased or rented, how much was spent in total? (in )</v>
      </c>
      <c r="D39" s="791"/>
      <c r="E39" s="791"/>
      <c r="F39" s="791"/>
      <c r="G39" s="791"/>
      <c r="H39" s="791"/>
      <c r="I39" s="791"/>
      <c r="J39" s="791"/>
      <c r="K39" s="791"/>
      <c r="L39" s="791"/>
      <c r="M39" s="791"/>
      <c r="N39" s="791"/>
      <c r="O39" s="791"/>
      <c r="P39" s="791"/>
      <c r="Q39" s="791"/>
      <c r="R39" s="791"/>
      <c r="S39" s="791"/>
      <c r="T39" s="897"/>
      <c r="U39" s="739"/>
      <c r="V39" s="875"/>
      <c r="W39" s="875"/>
      <c r="X39" s="739"/>
      <c r="Y39" s="875"/>
      <c r="Z39" s="875"/>
      <c r="AA39" s="875"/>
      <c r="AB39" s="875"/>
      <c r="AC39" s="875"/>
    </row>
    <row r="40" spans="1:29" ht="19.899999999999999" customHeight="1" x14ac:dyDescent="0.2">
      <c r="A40" s="1"/>
      <c r="B40" s="20">
        <v>8.15</v>
      </c>
      <c r="C40" s="792" t="s">
        <v>202</v>
      </c>
      <c r="D40" s="792"/>
      <c r="E40" s="792"/>
      <c r="F40" s="792"/>
      <c r="G40" s="792"/>
      <c r="H40" s="792"/>
      <c r="I40" s="792"/>
      <c r="J40" s="792"/>
      <c r="K40" s="792"/>
      <c r="L40" s="792"/>
      <c r="M40" s="792"/>
      <c r="N40" s="792"/>
      <c r="O40" s="792"/>
      <c r="P40" s="792"/>
      <c r="Q40" s="792"/>
      <c r="R40" s="792"/>
      <c r="S40" s="792"/>
      <c r="T40" s="793"/>
      <c r="U40" s="703"/>
      <c r="V40" s="876"/>
      <c r="W40" s="876"/>
      <c r="X40" s="750"/>
      <c r="Y40" s="849"/>
      <c r="Z40" s="849"/>
      <c r="AA40" s="849"/>
      <c r="AB40" s="849"/>
      <c r="AC40" s="849"/>
    </row>
    <row r="41" spans="1:29" ht="19.899999999999999" customHeight="1" x14ac:dyDescent="0.2">
      <c r="A41" s="1"/>
      <c r="B41" s="40">
        <v>8.16</v>
      </c>
      <c r="C41" s="791" t="s">
        <v>294</v>
      </c>
      <c r="D41" s="791"/>
      <c r="E41" s="791"/>
      <c r="F41" s="791"/>
      <c r="G41" s="791"/>
      <c r="H41" s="791"/>
      <c r="I41" s="791"/>
      <c r="J41" s="791"/>
      <c r="K41" s="791"/>
      <c r="L41" s="791"/>
      <c r="M41" s="791"/>
      <c r="N41" s="791"/>
      <c r="O41" s="791"/>
      <c r="P41" s="791"/>
      <c r="Q41" s="791"/>
      <c r="R41" s="791"/>
      <c r="S41" s="791"/>
      <c r="T41" s="897"/>
      <c r="U41" s="876"/>
      <c r="V41" s="876"/>
      <c r="W41" s="876"/>
      <c r="X41" s="750"/>
      <c r="Y41" s="849"/>
      <c r="Z41" s="849"/>
      <c r="AA41" s="849"/>
      <c r="AB41" s="849"/>
      <c r="AC41" s="849"/>
    </row>
    <row r="42" spans="1:29" ht="10.15" customHeight="1" x14ac:dyDescent="0.2"/>
    <row r="43" spans="1:29" ht="22.35" customHeight="1" x14ac:dyDescent="0.2">
      <c r="A43" s="1"/>
      <c r="B43" s="904" t="s">
        <v>256</v>
      </c>
      <c r="C43" s="904"/>
      <c r="D43" s="904"/>
      <c r="E43" s="904"/>
      <c r="F43" s="904"/>
      <c r="G43" s="904"/>
      <c r="H43" s="904"/>
      <c r="I43" s="904"/>
      <c r="J43" s="904"/>
      <c r="K43" s="904"/>
      <c r="L43" s="904"/>
      <c r="M43" s="904"/>
      <c r="N43" s="904"/>
      <c r="O43" s="904"/>
      <c r="P43" s="904"/>
      <c r="Q43" s="904"/>
      <c r="R43" s="904"/>
      <c r="S43" s="904"/>
      <c r="T43" s="904"/>
      <c r="U43" s="904"/>
      <c r="V43" s="904"/>
      <c r="W43" s="904"/>
      <c r="X43" s="904"/>
      <c r="Y43" s="904"/>
      <c r="Z43" s="904"/>
      <c r="AA43" s="904"/>
      <c r="AB43" s="904"/>
      <c r="AC43" s="904"/>
    </row>
    <row r="44" spans="1:29" ht="15.6" customHeight="1" x14ac:dyDescent="0.2">
      <c r="A44" s="1"/>
      <c r="B44" s="830"/>
      <c r="C44" s="831"/>
      <c r="D44" s="831"/>
      <c r="E44" s="831"/>
      <c r="F44" s="831"/>
      <c r="G44" s="831"/>
      <c r="H44" s="832"/>
      <c r="I44" s="825">
        <v>8.17</v>
      </c>
      <c r="J44" s="826"/>
      <c r="K44" s="828">
        <v>8.18</v>
      </c>
      <c r="L44" s="829"/>
      <c r="M44" s="827">
        <v>8.19</v>
      </c>
      <c r="N44" s="828"/>
      <c r="O44" s="829"/>
      <c r="P44" s="906">
        <v>8.1999999999999993</v>
      </c>
      <c r="Q44" s="907"/>
      <c r="R44" s="907"/>
      <c r="S44" s="908"/>
      <c r="T44" s="854">
        <v>8.2100000000000009</v>
      </c>
      <c r="U44" s="854"/>
      <c r="V44" s="854"/>
      <c r="W44" s="855"/>
      <c r="X44" s="828">
        <v>8.2200000000000006</v>
      </c>
      <c r="Y44" s="828"/>
      <c r="Z44" s="829"/>
      <c r="AA44" s="902">
        <v>8.23</v>
      </c>
      <c r="AB44" s="902"/>
      <c r="AC44" s="903"/>
    </row>
    <row r="45" spans="1:29" ht="18.600000000000001" customHeight="1" x14ac:dyDescent="0.2">
      <c r="A45" s="1"/>
      <c r="B45" s="833"/>
      <c r="C45" s="834"/>
      <c r="D45" s="834"/>
      <c r="E45" s="834"/>
      <c r="F45" s="834"/>
      <c r="G45" s="834"/>
      <c r="H45" s="835"/>
      <c r="I45" s="859" t="s">
        <v>219</v>
      </c>
      <c r="J45" s="851"/>
      <c r="K45" s="850" t="s">
        <v>84</v>
      </c>
      <c r="L45" s="851"/>
      <c r="M45" s="859" t="s">
        <v>216</v>
      </c>
      <c r="N45" s="850"/>
      <c r="O45" s="851"/>
      <c r="P45" s="859" t="s">
        <v>218</v>
      </c>
      <c r="Q45" s="850"/>
      <c r="R45" s="850"/>
      <c r="S45" s="851"/>
      <c r="T45" s="850" t="str">
        <f>CONCATENATE("Was this item already owned by the ",'1. General information'!I11,"/MOH, or borrowed, rented or purchased especially for the campaign?")</f>
        <v>Was this item already owned by the District/MOH, or borrowed, rented or purchased especially for the campaign?</v>
      </c>
      <c r="U45" s="850"/>
      <c r="V45" s="850"/>
      <c r="W45" s="851"/>
      <c r="X45" s="850" t="str">
        <f>CONCATENATE("Specify which entity (e.g. ",LOWER('0a. Country information'!D12),", ",'0a. Country information'!D11,", etc.) or donor/partner purchased, donated, lent, or rented the equipment")</f>
        <v>Specify which entity (e.g. ward, District, etc.) or donor/partner purchased, donated, lent, or rented the equipment</v>
      </c>
      <c r="Y45" s="850"/>
      <c r="Z45" s="851"/>
      <c r="AA45" s="850" t="str">
        <f>CONCATENATE("How much was spent to purchase or rent this equipment? (in ",'0a. Country information'!R10,")")</f>
        <v>How much was spent to purchase or rent this equipment? (in )</v>
      </c>
      <c r="AB45" s="850"/>
      <c r="AC45" s="851"/>
    </row>
    <row r="46" spans="1:29" ht="31.15" customHeight="1" x14ac:dyDescent="0.2">
      <c r="A46" s="1"/>
      <c r="B46" s="833"/>
      <c r="C46" s="834"/>
      <c r="D46" s="834"/>
      <c r="E46" s="834"/>
      <c r="F46" s="834"/>
      <c r="G46" s="834"/>
      <c r="H46" s="835"/>
      <c r="I46" s="859"/>
      <c r="J46" s="851"/>
      <c r="K46" s="850"/>
      <c r="L46" s="851"/>
      <c r="M46" s="859"/>
      <c r="N46" s="850"/>
      <c r="O46" s="851"/>
      <c r="P46" s="859"/>
      <c r="Q46" s="850"/>
      <c r="R46" s="850"/>
      <c r="S46" s="851"/>
      <c r="T46" s="850"/>
      <c r="U46" s="850"/>
      <c r="V46" s="850"/>
      <c r="W46" s="851"/>
      <c r="X46" s="850"/>
      <c r="Y46" s="850"/>
      <c r="Z46" s="851"/>
      <c r="AA46" s="850"/>
      <c r="AB46" s="850"/>
      <c r="AC46" s="851"/>
    </row>
    <row r="47" spans="1:29" ht="13.15" customHeight="1" x14ac:dyDescent="0.2">
      <c r="A47" s="1"/>
      <c r="B47" s="909"/>
      <c r="C47" s="910"/>
      <c r="D47" s="910"/>
      <c r="E47" s="910"/>
      <c r="F47" s="910"/>
      <c r="G47" s="910"/>
      <c r="H47" s="911"/>
      <c r="I47" s="905"/>
      <c r="J47" s="853"/>
      <c r="K47" s="850"/>
      <c r="L47" s="851"/>
      <c r="M47" s="859"/>
      <c r="N47" s="850"/>
      <c r="O47" s="851"/>
      <c r="P47" s="905"/>
      <c r="Q47" s="852"/>
      <c r="R47" s="852"/>
      <c r="S47" s="853"/>
      <c r="T47" s="852"/>
      <c r="U47" s="852"/>
      <c r="V47" s="852"/>
      <c r="W47" s="853"/>
      <c r="X47" s="850"/>
      <c r="Y47" s="850"/>
      <c r="Z47" s="851"/>
      <c r="AA47" s="850"/>
      <c r="AB47" s="850"/>
      <c r="AC47" s="851"/>
    </row>
    <row r="48" spans="1:29" ht="19.899999999999999" customHeight="1" x14ac:dyDescent="0.2">
      <c r="B48" s="23" t="s">
        <v>10</v>
      </c>
      <c r="C48" s="819" t="s">
        <v>146</v>
      </c>
      <c r="D48" s="819"/>
      <c r="E48" s="819"/>
      <c r="F48" s="819"/>
      <c r="G48" s="819"/>
      <c r="H48" s="819"/>
      <c r="I48" s="703"/>
      <c r="J48" s="703"/>
      <c r="K48" s="750"/>
      <c r="L48" s="750"/>
      <c r="M48" s="901"/>
      <c r="N48" s="901"/>
      <c r="O48" s="901"/>
      <c r="P48" s="750"/>
      <c r="Q48" s="750"/>
      <c r="R48" s="750"/>
      <c r="S48" s="750"/>
      <c r="T48" s="856"/>
      <c r="U48" s="857"/>
      <c r="V48" s="857"/>
      <c r="W48" s="858"/>
      <c r="X48" s="750"/>
      <c r="Y48" s="750"/>
      <c r="Z48" s="750"/>
      <c r="AA48" s="739"/>
      <c r="AB48" s="739"/>
      <c r="AC48" s="739"/>
    </row>
    <row r="49" spans="2:29" ht="19.899999999999999" customHeight="1" x14ac:dyDescent="0.2">
      <c r="B49" s="23" t="s">
        <v>11</v>
      </c>
      <c r="C49" s="819" t="s">
        <v>212</v>
      </c>
      <c r="D49" s="819"/>
      <c r="E49" s="819"/>
      <c r="F49" s="819"/>
      <c r="G49" s="819"/>
      <c r="H49" s="819"/>
      <c r="I49" s="703"/>
      <c r="J49" s="703"/>
      <c r="K49" s="750"/>
      <c r="L49" s="750"/>
      <c r="M49" s="901"/>
      <c r="N49" s="901"/>
      <c r="O49" s="901"/>
      <c r="P49" s="750"/>
      <c r="Q49" s="750"/>
      <c r="R49" s="750"/>
      <c r="S49" s="750"/>
      <c r="T49" s="856"/>
      <c r="U49" s="857"/>
      <c r="V49" s="857"/>
      <c r="W49" s="858"/>
      <c r="X49" s="750"/>
      <c r="Y49" s="750"/>
      <c r="Z49" s="750"/>
      <c r="AA49" s="739"/>
      <c r="AB49" s="739"/>
      <c r="AC49" s="739"/>
    </row>
    <row r="50" spans="2:29" ht="19.899999999999999" customHeight="1" x14ac:dyDescent="0.2">
      <c r="B50" s="23" t="s">
        <v>12</v>
      </c>
      <c r="C50" s="819" t="s">
        <v>147</v>
      </c>
      <c r="D50" s="819"/>
      <c r="E50" s="819"/>
      <c r="F50" s="819"/>
      <c r="G50" s="819"/>
      <c r="H50" s="819"/>
      <c r="I50" s="703"/>
      <c r="J50" s="703"/>
      <c r="K50" s="750"/>
      <c r="L50" s="750"/>
      <c r="M50" s="901"/>
      <c r="N50" s="901"/>
      <c r="O50" s="901"/>
      <c r="P50" s="750"/>
      <c r="Q50" s="750"/>
      <c r="R50" s="750"/>
      <c r="S50" s="750"/>
      <c r="T50" s="856"/>
      <c r="U50" s="857"/>
      <c r="V50" s="857"/>
      <c r="W50" s="858"/>
      <c r="X50" s="750"/>
      <c r="Y50" s="750"/>
      <c r="Z50" s="750"/>
      <c r="AA50" s="739"/>
      <c r="AB50" s="739"/>
      <c r="AC50" s="739"/>
    </row>
    <row r="51" spans="2:29" ht="19.899999999999999" customHeight="1" x14ac:dyDescent="0.2">
      <c r="B51" s="23" t="s">
        <v>13</v>
      </c>
      <c r="C51" s="819" t="s">
        <v>213</v>
      </c>
      <c r="D51" s="819"/>
      <c r="E51" s="819"/>
      <c r="F51" s="819"/>
      <c r="G51" s="819"/>
      <c r="H51" s="819"/>
      <c r="I51" s="703"/>
      <c r="J51" s="703"/>
      <c r="K51" s="750"/>
      <c r="L51" s="750"/>
      <c r="M51" s="901"/>
      <c r="N51" s="901"/>
      <c r="O51" s="901"/>
      <c r="P51" s="750"/>
      <c r="Q51" s="750"/>
      <c r="R51" s="750"/>
      <c r="S51" s="750"/>
      <c r="T51" s="856"/>
      <c r="U51" s="857"/>
      <c r="V51" s="857"/>
      <c r="W51" s="858"/>
      <c r="X51" s="750"/>
      <c r="Y51" s="750"/>
      <c r="Z51" s="750"/>
      <c r="AA51" s="739"/>
      <c r="AB51" s="739"/>
      <c r="AC51" s="739"/>
    </row>
    <row r="52" spans="2:29" ht="19.899999999999999" customHeight="1" x14ac:dyDescent="0.2">
      <c r="B52" s="23" t="s">
        <v>14</v>
      </c>
      <c r="C52" s="819" t="s">
        <v>0</v>
      </c>
      <c r="D52" s="819"/>
      <c r="E52" s="819"/>
      <c r="F52" s="819"/>
      <c r="G52" s="819"/>
      <c r="H52" s="819"/>
      <c r="I52" s="703"/>
      <c r="J52" s="703"/>
      <c r="K52" s="750"/>
      <c r="L52" s="750"/>
      <c r="M52" s="901"/>
      <c r="N52" s="901"/>
      <c r="O52" s="901"/>
      <c r="P52" s="750"/>
      <c r="Q52" s="750"/>
      <c r="R52" s="750"/>
      <c r="S52" s="750"/>
      <c r="T52" s="856"/>
      <c r="U52" s="857"/>
      <c r="V52" s="857"/>
      <c r="W52" s="858"/>
      <c r="X52" s="750"/>
      <c r="Y52" s="750"/>
      <c r="Z52" s="750"/>
      <c r="AA52" s="739"/>
      <c r="AB52" s="739"/>
      <c r="AC52" s="739"/>
    </row>
    <row r="53" spans="2:29" ht="19.899999999999999" customHeight="1" x14ac:dyDescent="0.2">
      <c r="B53" s="23" t="s">
        <v>15</v>
      </c>
      <c r="C53" s="819" t="s">
        <v>175</v>
      </c>
      <c r="D53" s="819"/>
      <c r="E53" s="819"/>
      <c r="F53" s="819"/>
      <c r="G53" s="819"/>
      <c r="H53" s="819"/>
      <c r="I53" s="703"/>
      <c r="J53" s="703"/>
      <c r="K53" s="750"/>
      <c r="L53" s="750"/>
      <c r="M53" s="901"/>
      <c r="N53" s="901"/>
      <c r="O53" s="901"/>
      <c r="P53" s="750"/>
      <c r="Q53" s="750"/>
      <c r="R53" s="750"/>
      <c r="S53" s="750"/>
      <c r="T53" s="856"/>
      <c r="U53" s="857"/>
      <c r="V53" s="857"/>
      <c r="W53" s="858"/>
      <c r="X53" s="750"/>
      <c r="Y53" s="750"/>
      <c r="Z53" s="750"/>
      <c r="AA53" s="739"/>
      <c r="AB53" s="739"/>
      <c r="AC53" s="739"/>
    </row>
    <row r="54" spans="2:29" ht="19.899999999999999" customHeight="1" x14ac:dyDescent="0.2">
      <c r="B54" s="23" t="s">
        <v>16</v>
      </c>
      <c r="C54" s="819" t="s">
        <v>176</v>
      </c>
      <c r="D54" s="819"/>
      <c r="E54" s="819"/>
      <c r="F54" s="819"/>
      <c r="G54" s="819"/>
      <c r="H54" s="819"/>
      <c r="I54" s="703"/>
      <c r="J54" s="703"/>
      <c r="K54" s="750"/>
      <c r="L54" s="750"/>
      <c r="M54" s="901"/>
      <c r="N54" s="901"/>
      <c r="O54" s="901"/>
      <c r="P54" s="750"/>
      <c r="Q54" s="750"/>
      <c r="R54" s="750"/>
      <c r="S54" s="750"/>
      <c r="T54" s="856"/>
      <c r="U54" s="857"/>
      <c r="V54" s="857"/>
      <c r="W54" s="858"/>
      <c r="X54" s="750"/>
      <c r="Y54" s="750"/>
      <c r="Z54" s="750"/>
      <c r="AA54" s="739"/>
      <c r="AB54" s="739"/>
      <c r="AC54" s="739"/>
    </row>
    <row r="55" spans="2:29" ht="19.899999999999999" customHeight="1" x14ac:dyDescent="0.2">
      <c r="B55" s="23" t="s">
        <v>17</v>
      </c>
      <c r="C55" s="819" t="s">
        <v>343</v>
      </c>
      <c r="D55" s="819"/>
      <c r="E55" s="819"/>
      <c r="F55" s="819"/>
      <c r="G55" s="819"/>
      <c r="H55" s="819"/>
      <c r="I55" s="703"/>
      <c r="J55" s="703"/>
      <c r="K55" s="750"/>
      <c r="L55" s="750"/>
      <c r="M55" s="901"/>
      <c r="N55" s="901"/>
      <c r="O55" s="901"/>
      <c r="P55" s="750"/>
      <c r="Q55" s="750"/>
      <c r="R55" s="750"/>
      <c r="S55" s="750"/>
      <c r="T55" s="856"/>
      <c r="U55" s="857"/>
      <c r="V55" s="857"/>
      <c r="W55" s="858"/>
      <c r="X55" s="750"/>
      <c r="Y55" s="750"/>
      <c r="Z55" s="750"/>
      <c r="AA55" s="739"/>
      <c r="AB55" s="739"/>
      <c r="AC55" s="739"/>
    </row>
    <row r="56" spans="2:29" ht="19.899999999999999" customHeight="1" x14ac:dyDescent="0.2">
      <c r="B56" s="23" t="s">
        <v>18</v>
      </c>
      <c r="C56" s="819" t="s">
        <v>214</v>
      </c>
      <c r="D56" s="819"/>
      <c r="E56" s="819"/>
      <c r="F56" s="819"/>
      <c r="G56" s="819"/>
      <c r="H56" s="819"/>
      <c r="I56" s="703"/>
      <c r="J56" s="703"/>
      <c r="K56" s="750"/>
      <c r="L56" s="750"/>
      <c r="M56" s="901"/>
      <c r="N56" s="901"/>
      <c r="O56" s="901"/>
      <c r="P56" s="750"/>
      <c r="Q56" s="750"/>
      <c r="R56" s="750"/>
      <c r="S56" s="750"/>
      <c r="T56" s="856"/>
      <c r="U56" s="857"/>
      <c r="V56" s="857"/>
      <c r="W56" s="858"/>
      <c r="X56" s="750"/>
      <c r="Y56" s="750"/>
      <c r="Z56" s="750"/>
      <c r="AA56" s="739"/>
      <c r="AB56" s="739"/>
      <c r="AC56" s="739"/>
    </row>
    <row r="57" spans="2:29" ht="10.15" customHeight="1" x14ac:dyDescent="0.2"/>
    <row r="58" spans="2:29" s="76" customFormat="1" ht="22.35" customHeight="1" x14ac:dyDescent="0.2">
      <c r="B58" s="551" t="s">
        <v>257</v>
      </c>
      <c r="C58" s="551"/>
      <c r="D58" s="551"/>
      <c r="E58" s="551"/>
      <c r="F58" s="551"/>
      <c r="G58" s="551"/>
      <c r="H58" s="551"/>
      <c r="I58" s="551"/>
      <c r="J58" s="551"/>
      <c r="K58" s="551"/>
      <c r="L58" s="551"/>
      <c r="M58" s="551"/>
      <c r="N58" s="551"/>
      <c r="O58" s="551"/>
      <c r="P58" s="551"/>
      <c r="Q58" s="551"/>
      <c r="R58" s="551"/>
      <c r="S58" s="97"/>
      <c r="T58"/>
      <c r="U58"/>
      <c r="V58"/>
      <c r="W58"/>
      <c r="X58"/>
      <c r="Y58"/>
      <c r="Z58"/>
      <c r="AA58"/>
      <c r="AB58"/>
      <c r="AC58"/>
    </row>
    <row r="59" spans="2:29" ht="21.6" customHeight="1" x14ac:dyDescent="0.2">
      <c r="B59" s="31">
        <v>8.24</v>
      </c>
      <c r="C59" s="527" t="str">
        <f>CONCATENATE("How much was spent in total for each of the following categories? (in ",'0a. Country information'!R10,")")</f>
        <v>How much was spent in total for each of the following categories? (in )</v>
      </c>
      <c r="D59" s="527"/>
      <c r="E59" s="527"/>
      <c r="F59" s="527"/>
      <c r="G59" s="527"/>
      <c r="H59" s="527"/>
      <c r="I59" s="527"/>
      <c r="J59" s="527"/>
      <c r="K59" s="527"/>
      <c r="L59" s="527"/>
      <c r="M59" s="527"/>
      <c r="N59" s="527"/>
      <c r="O59" s="527"/>
      <c r="P59" s="527"/>
      <c r="Q59" s="527"/>
      <c r="R59" s="528"/>
    </row>
    <row r="60" spans="2:29" ht="19.899999999999999" customHeight="1" x14ac:dyDescent="0.2">
      <c r="B60" s="115" t="s">
        <v>10</v>
      </c>
      <c r="C60" s="675" t="s">
        <v>344</v>
      </c>
      <c r="D60" s="675"/>
      <c r="E60" s="675"/>
      <c r="F60" s="675"/>
      <c r="G60" s="675"/>
      <c r="H60" s="675"/>
      <c r="I60" s="675"/>
      <c r="J60" s="675"/>
      <c r="K60" s="675"/>
      <c r="L60" s="675"/>
      <c r="M60" s="675"/>
      <c r="N60" s="675"/>
      <c r="O60" s="676"/>
      <c r="P60" s="815"/>
      <c r="Q60" s="816"/>
      <c r="R60" s="817"/>
    </row>
    <row r="61" spans="2:29" ht="19.899999999999999" customHeight="1" x14ac:dyDescent="0.2">
      <c r="B61" s="205" t="s">
        <v>537</v>
      </c>
      <c r="C61" s="527" t="s">
        <v>4564</v>
      </c>
      <c r="D61" s="527"/>
      <c r="E61" s="527"/>
      <c r="F61" s="527"/>
      <c r="G61" s="527"/>
      <c r="H61" s="527"/>
      <c r="I61" s="527"/>
      <c r="J61" s="527"/>
      <c r="K61" s="527"/>
      <c r="L61" s="527"/>
      <c r="M61" s="527"/>
      <c r="N61" s="527"/>
      <c r="O61" s="528"/>
      <c r="P61" s="815"/>
      <c r="Q61" s="816"/>
      <c r="R61" s="817"/>
    </row>
    <row r="62" spans="2:29" ht="19.899999999999999" customHeight="1" x14ac:dyDescent="0.2">
      <c r="B62" s="206" t="s">
        <v>538</v>
      </c>
      <c r="C62" s="527" t="s">
        <v>4561</v>
      </c>
      <c r="D62" s="527"/>
      <c r="E62" s="527"/>
      <c r="F62" s="527"/>
      <c r="G62" s="527"/>
      <c r="H62" s="527"/>
      <c r="I62" s="527"/>
      <c r="J62" s="527"/>
      <c r="K62" s="527"/>
      <c r="L62" s="527"/>
      <c r="M62" s="527"/>
      <c r="N62" s="527"/>
      <c r="O62" s="528"/>
      <c r="P62" s="815"/>
      <c r="Q62" s="816"/>
      <c r="R62" s="817"/>
    </row>
    <row r="63" spans="2:29" ht="19.899999999999999" customHeight="1" x14ac:dyDescent="0.2">
      <c r="B63" s="206" t="s">
        <v>539</v>
      </c>
      <c r="C63" s="527" t="s">
        <v>4562</v>
      </c>
      <c r="D63" s="527"/>
      <c r="E63" s="527"/>
      <c r="F63" s="527"/>
      <c r="G63" s="527"/>
      <c r="H63" s="527"/>
      <c r="I63" s="527"/>
      <c r="J63" s="527"/>
      <c r="K63" s="527"/>
      <c r="L63" s="527"/>
      <c r="M63" s="527"/>
      <c r="N63" s="527"/>
      <c r="O63" s="528"/>
      <c r="P63" s="815"/>
      <c r="Q63" s="816"/>
      <c r="R63" s="817"/>
    </row>
    <row r="64" spans="2:29" ht="19.899999999999999" customHeight="1" x14ac:dyDescent="0.2">
      <c r="B64" s="206" t="s">
        <v>540</v>
      </c>
      <c r="C64" s="527" t="s">
        <v>4563</v>
      </c>
      <c r="D64" s="527"/>
      <c r="E64" s="527"/>
      <c r="F64" s="527"/>
      <c r="G64" s="527"/>
      <c r="H64" s="527"/>
      <c r="I64" s="527"/>
      <c r="J64" s="527"/>
      <c r="K64" s="527"/>
      <c r="L64" s="527"/>
      <c r="M64" s="527"/>
      <c r="N64" s="527"/>
      <c r="O64" s="528"/>
      <c r="P64" s="815"/>
      <c r="Q64" s="816"/>
      <c r="R64" s="817"/>
    </row>
    <row r="65" spans="2:29" ht="10.15" customHeight="1" x14ac:dyDescent="0.2"/>
    <row r="66" spans="2:29" s="76" customFormat="1" ht="22.35" customHeight="1" x14ac:dyDescent="0.2">
      <c r="B66" s="41" t="s">
        <v>274</v>
      </c>
      <c r="C66" s="41"/>
      <c r="D66" s="41"/>
      <c r="E66" s="41"/>
      <c r="F66" s="41"/>
      <c r="G66" s="41"/>
      <c r="H66" s="41"/>
      <c r="I66" s="41"/>
      <c r="J66" s="41"/>
      <c r="K66" s="41"/>
      <c r="L66" s="41"/>
      <c r="M66" s="41"/>
      <c r="N66" s="41" t="s">
        <v>310</v>
      </c>
      <c r="O66" s="731" t="s">
        <v>300</v>
      </c>
      <c r="P66" s="731"/>
      <c r="Q66" s="731"/>
      <c r="R66" s="731"/>
      <c r="S66" s="731"/>
      <c r="T66" s="731" t="s">
        <v>303</v>
      </c>
      <c r="U66" s="731"/>
      <c r="V66" s="731"/>
      <c r="W66" s="731"/>
      <c r="X66" s="731" t="s">
        <v>301</v>
      </c>
      <c r="Y66" s="731"/>
      <c r="Z66" s="731" t="s">
        <v>302</v>
      </c>
      <c r="AA66" s="731"/>
      <c r="AB66" s="731"/>
      <c r="AC66" s="731"/>
    </row>
    <row r="67" spans="2:29" s="16" customFormat="1" ht="25.15" customHeight="1" x14ac:dyDescent="0.2">
      <c r="B67" s="741">
        <v>8.25</v>
      </c>
      <c r="C67" s="678" t="s">
        <v>328</v>
      </c>
      <c r="D67" s="678"/>
      <c r="E67" s="678"/>
      <c r="F67" s="678"/>
      <c r="G67" s="678"/>
      <c r="H67" s="678"/>
      <c r="I67" s="678"/>
      <c r="J67" s="679"/>
      <c r="K67" s="114" t="s">
        <v>10</v>
      </c>
      <c r="L67" s="723" t="str">
        <f>CONCATENATE("Amount (in ",'0a. Country information'!R10,")")</f>
        <v>Amount (in )</v>
      </c>
      <c r="M67" s="723"/>
      <c r="N67" s="724"/>
      <c r="O67" s="783"/>
      <c r="P67" s="784"/>
      <c r="Q67" s="784"/>
      <c r="R67" s="784"/>
      <c r="S67" s="785"/>
      <c r="T67" s="783"/>
      <c r="U67" s="784"/>
      <c r="V67" s="784"/>
      <c r="W67" s="785"/>
      <c r="X67" s="783"/>
      <c r="Y67" s="785"/>
      <c r="Z67" s="745"/>
      <c r="AA67" s="746"/>
      <c r="AB67" s="746"/>
      <c r="AC67" s="747"/>
    </row>
    <row r="68" spans="2:29" s="16" customFormat="1" ht="33" customHeight="1" x14ac:dyDescent="0.2">
      <c r="B68" s="742"/>
      <c r="C68" s="680"/>
      <c r="D68" s="680"/>
      <c r="E68" s="680"/>
      <c r="F68" s="680"/>
      <c r="G68" s="680"/>
      <c r="H68" s="680"/>
      <c r="I68" s="680"/>
      <c r="J68" s="681"/>
      <c r="K68" s="100" t="s">
        <v>11</v>
      </c>
      <c r="L68" s="723" t="s">
        <v>308</v>
      </c>
      <c r="M68" s="723"/>
      <c r="N68" s="724"/>
      <c r="O68" s="780"/>
      <c r="P68" s="781"/>
      <c r="Q68" s="781"/>
      <c r="R68" s="781"/>
      <c r="S68" s="782"/>
      <c r="T68" s="780"/>
      <c r="U68" s="781"/>
      <c r="V68" s="781"/>
      <c r="W68" s="782"/>
      <c r="X68" s="780"/>
      <c r="Y68" s="782"/>
      <c r="Z68" s="780"/>
      <c r="AA68" s="781"/>
      <c r="AB68" s="781"/>
      <c r="AC68" s="782"/>
    </row>
    <row r="69" spans="2:29" s="16" customFormat="1" ht="25.15" customHeight="1" x14ac:dyDescent="0.2">
      <c r="B69" s="743">
        <v>8.26</v>
      </c>
      <c r="C69" s="725" t="s">
        <v>345</v>
      </c>
      <c r="D69" s="725"/>
      <c r="E69" s="725"/>
      <c r="F69" s="725"/>
      <c r="G69" s="725"/>
      <c r="H69" s="725"/>
      <c r="I69" s="725"/>
      <c r="J69" s="726"/>
      <c r="K69" s="114" t="s">
        <v>10</v>
      </c>
      <c r="L69" s="723" t="s">
        <v>307</v>
      </c>
      <c r="M69" s="723"/>
      <c r="N69" s="724"/>
      <c r="O69" s="914"/>
      <c r="P69" s="916"/>
      <c r="Q69" s="916"/>
      <c r="R69" s="916"/>
      <c r="S69" s="915"/>
      <c r="T69" s="914"/>
      <c r="U69" s="916"/>
      <c r="V69" s="916"/>
      <c r="W69" s="915"/>
      <c r="X69" s="914"/>
      <c r="Y69" s="915"/>
      <c r="Z69" s="745"/>
      <c r="AA69" s="746"/>
      <c r="AB69" s="746"/>
      <c r="AC69" s="747"/>
    </row>
    <row r="70" spans="2:29" s="16" customFormat="1" ht="31.9" customHeight="1" x14ac:dyDescent="0.2">
      <c r="B70" s="742"/>
      <c r="C70" s="680"/>
      <c r="D70" s="680"/>
      <c r="E70" s="680"/>
      <c r="F70" s="680"/>
      <c r="G70" s="680"/>
      <c r="H70" s="680"/>
      <c r="I70" s="680"/>
      <c r="J70" s="681"/>
      <c r="K70" s="100" t="s">
        <v>11</v>
      </c>
      <c r="L70" s="723" t="s">
        <v>309</v>
      </c>
      <c r="M70" s="723"/>
      <c r="N70" s="724"/>
      <c r="O70" s="780"/>
      <c r="P70" s="781"/>
      <c r="Q70" s="781"/>
      <c r="R70" s="781"/>
      <c r="S70" s="782"/>
      <c r="T70" s="780"/>
      <c r="U70" s="781"/>
      <c r="V70" s="781"/>
      <c r="W70" s="782"/>
      <c r="X70" s="780"/>
      <c r="Y70" s="782"/>
      <c r="Z70" s="780"/>
      <c r="AA70" s="781"/>
      <c r="AB70" s="781"/>
      <c r="AC70" s="782"/>
    </row>
    <row r="71" spans="2:29" ht="10.15" customHeight="1" x14ac:dyDescent="0.2"/>
    <row r="72" spans="2:29" s="76" customFormat="1" ht="22.35" customHeight="1" x14ac:dyDescent="0.2">
      <c r="B72" s="551" t="s">
        <v>275</v>
      </c>
      <c r="C72" s="551"/>
      <c r="D72" s="551"/>
      <c r="E72" s="551"/>
      <c r="F72" s="551"/>
      <c r="G72" s="551"/>
      <c r="H72" s="551"/>
      <c r="I72" s="551"/>
      <c r="J72" s="551"/>
      <c r="K72" s="551"/>
      <c r="L72" s="551"/>
      <c r="M72" s="551"/>
      <c r="N72" s="551"/>
      <c r="O72" s="551"/>
      <c r="P72" s="551"/>
      <c r="Q72" s="551"/>
      <c r="R72" s="551"/>
      <c r="S72" s="551"/>
      <c r="T72" s="551"/>
      <c r="U72" s="551"/>
      <c r="V72" s="551"/>
      <c r="W72" s="551"/>
      <c r="X72" s="551"/>
      <c r="Y72" s="551"/>
      <c r="Z72" s="551"/>
      <c r="AA72" s="551"/>
      <c r="AB72" s="551"/>
      <c r="AC72" s="551"/>
    </row>
    <row r="73" spans="2:29" x14ac:dyDescent="0.2">
      <c r="B73" s="643"/>
      <c r="C73" s="644"/>
      <c r="D73" s="644"/>
      <c r="E73" s="644"/>
      <c r="F73" s="644"/>
      <c r="G73" s="644"/>
      <c r="H73" s="644"/>
      <c r="I73" s="644"/>
      <c r="J73" s="644"/>
      <c r="K73" s="644"/>
      <c r="L73" s="644"/>
      <c r="M73" s="644"/>
      <c r="N73" s="644"/>
      <c r="O73" s="644"/>
      <c r="P73" s="644"/>
      <c r="Q73" s="644"/>
      <c r="R73" s="644"/>
      <c r="S73" s="644"/>
      <c r="T73" s="644"/>
      <c r="U73" s="644"/>
      <c r="V73" s="644"/>
      <c r="W73" s="644"/>
      <c r="X73" s="644"/>
      <c r="Y73" s="644"/>
      <c r="Z73" s="644"/>
      <c r="AA73" s="644"/>
      <c r="AB73" s="644"/>
      <c r="AC73" s="697"/>
    </row>
    <row r="74" spans="2:29" ht="67.150000000000006" customHeight="1" x14ac:dyDescent="0.2">
      <c r="B74" s="645"/>
      <c r="C74" s="646"/>
      <c r="D74" s="646"/>
      <c r="E74" s="646"/>
      <c r="F74" s="646"/>
      <c r="G74" s="646"/>
      <c r="H74" s="646"/>
      <c r="I74" s="646"/>
      <c r="J74" s="646"/>
      <c r="K74" s="646"/>
      <c r="L74" s="646"/>
      <c r="M74" s="646"/>
      <c r="N74" s="646"/>
      <c r="O74" s="646"/>
      <c r="P74" s="646"/>
      <c r="Q74" s="646"/>
      <c r="R74" s="646"/>
      <c r="S74" s="646"/>
      <c r="T74" s="646"/>
      <c r="U74" s="646"/>
      <c r="V74" s="646"/>
      <c r="W74" s="646"/>
      <c r="X74" s="646"/>
      <c r="Y74" s="646"/>
      <c r="Z74" s="646"/>
      <c r="AA74" s="646"/>
      <c r="AB74" s="646"/>
      <c r="AC74" s="698"/>
    </row>
  </sheetData>
  <mergeCells count="290">
    <mergeCell ref="X66:Y66"/>
    <mergeCell ref="Z66:AC66"/>
    <mergeCell ref="M51:O51"/>
    <mergeCell ref="I9:L9"/>
    <mergeCell ref="D9:H9"/>
    <mergeCell ref="B9:C9"/>
    <mergeCell ref="D11:E11"/>
    <mergeCell ref="D12:E12"/>
    <mergeCell ref="H11:K11"/>
    <mergeCell ref="B11:C11"/>
    <mergeCell ref="B12:C12"/>
    <mergeCell ref="X25:Z25"/>
    <mergeCell ref="AA25:AC25"/>
    <mergeCell ref="T52:W52"/>
    <mergeCell ref="T53:W53"/>
    <mergeCell ref="T54:W54"/>
    <mergeCell ref="P54:S54"/>
    <mergeCell ref="P55:S55"/>
    <mergeCell ref="P56:S56"/>
    <mergeCell ref="M54:O54"/>
    <mergeCell ref="M55:O55"/>
    <mergeCell ref="M56:O56"/>
    <mergeCell ref="K56:L56"/>
    <mergeCell ref="K52:L52"/>
    <mergeCell ref="B69:B70"/>
    <mergeCell ref="X67:Y67"/>
    <mergeCell ref="Z67:AC67"/>
    <mergeCell ref="O68:S68"/>
    <mergeCell ref="T68:W68"/>
    <mergeCell ref="X68:Y68"/>
    <mergeCell ref="Z68:AC68"/>
    <mergeCell ref="Z69:AC69"/>
    <mergeCell ref="Z70:AC70"/>
    <mergeCell ref="X70:Y70"/>
    <mergeCell ref="X69:Y69"/>
    <mergeCell ref="T69:W69"/>
    <mergeCell ref="T70:W70"/>
    <mergeCell ref="O70:S70"/>
    <mergeCell ref="O69:S69"/>
    <mergeCell ref="L67:N67"/>
    <mergeCell ref="C67:J68"/>
    <mergeCell ref="C69:J70"/>
    <mergeCell ref="L68:N68"/>
    <mergeCell ref="O67:S67"/>
    <mergeCell ref="T67:W67"/>
    <mergeCell ref="L69:N69"/>
    <mergeCell ref="L70:N70"/>
    <mergeCell ref="U41:W41"/>
    <mergeCell ref="C34:W34"/>
    <mergeCell ref="C35:W35"/>
    <mergeCell ref="B73:AC74"/>
    <mergeCell ref="B72:AC72"/>
    <mergeCell ref="B67:B68"/>
    <mergeCell ref="K51:L51"/>
    <mergeCell ref="K53:L53"/>
    <mergeCell ref="K54:L54"/>
    <mergeCell ref="K55:L55"/>
    <mergeCell ref="I45:J47"/>
    <mergeCell ref="I48:J48"/>
    <mergeCell ref="I49:J49"/>
    <mergeCell ref="I50:J50"/>
    <mergeCell ref="I51:J51"/>
    <mergeCell ref="I55:J55"/>
    <mergeCell ref="C59:R59"/>
    <mergeCell ref="B58:R58"/>
    <mergeCell ref="P60:R60"/>
    <mergeCell ref="P61:R61"/>
    <mergeCell ref="C60:O60"/>
    <mergeCell ref="C61:O61"/>
    <mergeCell ref="X56:Z56"/>
    <mergeCell ref="AA56:AC56"/>
    <mergeCell ref="T56:W56"/>
    <mergeCell ref="O66:S66"/>
    <mergeCell ref="T66:W66"/>
    <mergeCell ref="B43:AC43"/>
    <mergeCell ref="K45:L47"/>
    <mergeCell ref="M45:O47"/>
    <mergeCell ref="K44:L44"/>
    <mergeCell ref="M44:O44"/>
    <mergeCell ref="M48:O48"/>
    <mergeCell ref="M49:O49"/>
    <mergeCell ref="M50:O50"/>
    <mergeCell ref="I44:J44"/>
    <mergeCell ref="K48:L48"/>
    <mergeCell ref="K49:L49"/>
    <mergeCell ref="C48:H48"/>
    <mergeCell ref="C49:H49"/>
    <mergeCell ref="K50:L50"/>
    <mergeCell ref="P45:S47"/>
    <mergeCell ref="P48:S48"/>
    <mergeCell ref="P44:S44"/>
    <mergeCell ref="P49:S49"/>
    <mergeCell ref="P50:S50"/>
    <mergeCell ref="B44:H47"/>
    <mergeCell ref="M52:O52"/>
    <mergeCell ref="M53:O53"/>
    <mergeCell ref="X44:Z44"/>
    <mergeCell ref="AA44:AC44"/>
    <mergeCell ref="X45:Z47"/>
    <mergeCell ref="AA45:AC47"/>
    <mergeCell ref="X48:Z48"/>
    <mergeCell ref="AA48:AC48"/>
    <mergeCell ref="X49:Z49"/>
    <mergeCell ref="AA49:AC49"/>
    <mergeCell ref="X50:Z50"/>
    <mergeCell ref="AA50:AC50"/>
    <mergeCell ref="X51:Z51"/>
    <mergeCell ref="AA51:AC51"/>
    <mergeCell ref="X52:Z52"/>
    <mergeCell ref="AA52:AC52"/>
    <mergeCell ref="X53:Z53"/>
    <mergeCell ref="AA53:AC53"/>
    <mergeCell ref="P51:S51"/>
    <mergeCell ref="P52:S52"/>
    <mergeCell ref="B14:AC14"/>
    <mergeCell ref="G31:H31"/>
    <mergeCell ref="O23:Q23"/>
    <mergeCell ref="P53:S53"/>
    <mergeCell ref="T50:W50"/>
    <mergeCell ref="T51:W51"/>
    <mergeCell ref="X54:Z54"/>
    <mergeCell ref="AA54:AC54"/>
    <mergeCell ref="X55:Z55"/>
    <mergeCell ref="AA55:AC55"/>
    <mergeCell ref="T55:W55"/>
    <mergeCell ref="B37:T37"/>
    <mergeCell ref="C38:T38"/>
    <mergeCell ref="C39:T39"/>
    <mergeCell ref="C40:T40"/>
    <mergeCell ref="C41:T41"/>
    <mergeCell ref="X38:Z38"/>
    <mergeCell ref="X39:Z39"/>
    <mergeCell ref="X40:Z40"/>
    <mergeCell ref="X41:Z41"/>
    <mergeCell ref="U37:W37"/>
    <mergeCell ref="X37:Z37"/>
    <mergeCell ref="AA37:AC37"/>
    <mergeCell ref="AA38:AC38"/>
    <mergeCell ref="A1:AD2"/>
    <mergeCell ref="N10:O10"/>
    <mergeCell ref="N11:O11"/>
    <mergeCell ref="AA10:AC10"/>
    <mergeCell ref="T10:V10"/>
    <mergeCell ref="T11:V11"/>
    <mergeCell ref="AA11:AC11"/>
    <mergeCell ref="B7:L7"/>
    <mergeCell ref="X10:Z10"/>
    <mergeCell ref="X11:Z11"/>
    <mergeCell ref="AA8:AC8"/>
    <mergeCell ref="O8:Z8"/>
    <mergeCell ref="O9:AC9"/>
    <mergeCell ref="N7:AC7"/>
    <mergeCell ref="C10:L10"/>
    <mergeCell ref="C8:K8"/>
    <mergeCell ref="B5:AC5"/>
    <mergeCell ref="B4:AC4"/>
    <mergeCell ref="P10:S10"/>
    <mergeCell ref="P11:S11"/>
    <mergeCell ref="X15:Z15"/>
    <mergeCell ref="K30:N30"/>
    <mergeCell ref="K19:N19"/>
    <mergeCell ref="U38:W38"/>
    <mergeCell ref="U39:W39"/>
    <mergeCell ref="U40:W40"/>
    <mergeCell ref="X35:AC35"/>
    <mergeCell ref="AA39:AC39"/>
    <mergeCell ref="AA40:AC40"/>
    <mergeCell ref="AA15:AC15"/>
    <mergeCell ref="X26:Z26"/>
    <mergeCell ref="AA26:AC26"/>
    <mergeCell ref="AA19:AC19"/>
    <mergeCell ref="O19:Q19"/>
    <mergeCell ref="X31:Z31"/>
    <mergeCell ref="AA23:AC23"/>
    <mergeCell ref="AA29:AC29"/>
    <mergeCell ref="AA30:AC30"/>
    <mergeCell ref="R31:W31"/>
    <mergeCell ref="O29:Q29"/>
    <mergeCell ref="O30:Q30"/>
    <mergeCell ref="O15:Q15"/>
    <mergeCell ref="X34:AC34"/>
    <mergeCell ref="O27:Q27"/>
    <mergeCell ref="O21:Q21"/>
    <mergeCell ref="O28:Q28"/>
    <mergeCell ref="B33:AC33"/>
    <mergeCell ref="C31:F31"/>
    <mergeCell ref="I24:J24"/>
    <mergeCell ref="AA20:AC20"/>
    <mergeCell ref="I29:J29"/>
    <mergeCell ref="I31:J31"/>
    <mergeCell ref="I30:J30"/>
    <mergeCell ref="X23:Z23"/>
    <mergeCell ref="X29:Z29"/>
    <mergeCell ref="X30:Z30"/>
    <mergeCell ref="AA31:AC31"/>
    <mergeCell ref="R23:W23"/>
    <mergeCell ref="I23:J23"/>
    <mergeCell ref="K31:N31"/>
    <mergeCell ref="K24:N24"/>
    <mergeCell ref="X28:Z28"/>
    <mergeCell ref="R28:W28"/>
    <mergeCell ref="AA28:AC28"/>
    <mergeCell ref="R30:W30"/>
    <mergeCell ref="X24:Z24"/>
    <mergeCell ref="C30:H30"/>
    <mergeCell ref="O31:Q31"/>
    <mergeCell ref="C54:H54"/>
    <mergeCell ref="I54:J54"/>
    <mergeCell ref="I52:J52"/>
    <mergeCell ref="I53:J53"/>
    <mergeCell ref="I56:J56"/>
    <mergeCell ref="X16:Z18"/>
    <mergeCell ref="AA16:AC18"/>
    <mergeCell ref="X19:Z19"/>
    <mergeCell ref="X20:Z20"/>
    <mergeCell ref="X21:Z21"/>
    <mergeCell ref="X22:Z22"/>
    <mergeCell ref="X27:Z27"/>
    <mergeCell ref="O26:Q26"/>
    <mergeCell ref="R16:W18"/>
    <mergeCell ref="R19:W19"/>
    <mergeCell ref="R20:W20"/>
    <mergeCell ref="R21:W21"/>
    <mergeCell ref="R22:W22"/>
    <mergeCell ref="R27:W27"/>
    <mergeCell ref="R26:W26"/>
    <mergeCell ref="AA21:AC21"/>
    <mergeCell ref="AA22:AC22"/>
    <mergeCell ref="AA27:AC27"/>
    <mergeCell ref="O16:Q18"/>
    <mergeCell ref="R15:W15"/>
    <mergeCell ref="AA41:AC41"/>
    <mergeCell ref="T45:W47"/>
    <mergeCell ref="T44:W44"/>
    <mergeCell ref="T48:W48"/>
    <mergeCell ref="T49:W49"/>
    <mergeCell ref="I16:J18"/>
    <mergeCell ref="K26:N26"/>
    <mergeCell ref="K28:N28"/>
    <mergeCell ref="I20:J20"/>
    <mergeCell ref="I21:J21"/>
    <mergeCell ref="I22:J22"/>
    <mergeCell ref="I27:J27"/>
    <mergeCell ref="I28:J28"/>
    <mergeCell ref="I26:J26"/>
    <mergeCell ref="R29:W29"/>
    <mergeCell ref="K29:N29"/>
    <mergeCell ref="O25:Q25"/>
    <mergeCell ref="I19:J19"/>
    <mergeCell ref="K27:N27"/>
    <mergeCell ref="AA24:AC24"/>
    <mergeCell ref="O24:Q24"/>
    <mergeCell ref="R24:W24"/>
    <mergeCell ref="O20:Q20"/>
    <mergeCell ref="I15:J15"/>
    <mergeCell ref="K15:N15"/>
    <mergeCell ref="B15:H18"/>
    <mergeCell ref="C19:H19"/>
    <mergeCell ref="C20:H20"/>
    <mergeCell ref="C21:H21"/>
    <mergeCell ref="K23:N23"/>
    <mergeCell ref="C22:H22"/>
    <mergeCell ref="K17:N18"/>
    <mergeCell ref="K16:N16"/>
    <mergeCell ref="C23:H23"/>
    <mergeCell ref="K22:N22"/>
    <mergeCell ref="C62:O62"/>
    <mergeCell ref="P62:R62"/>
    <mergeCell ref="C63:O63"/>
    <mergeCell ref="P63:R63"/>
    <mergeCell ref="C64:O64"/>
    <mergeCell ref="P64:R64"/>
    <mergeCell ref="K21:N21"/>
    <mergeCell ref="K20:N20"/>
    <mergeCell ref="C24:H24"/>
    <mergeCell ref="C25:H25"/>
    <mergeCell ref="I25:J25"/>
    <mergeCell ref="K25:N25"/>
    <mergeCell ref="R25:W25"/>
    <mergeCell ref="O22:Q22"/>
    <mergeCell ref="C26:H26"/>
    <mergeCell ref="C29:H29"/>
    <mergeCell ref="C28:H28"/>
    <mergeCell ref="C27:H27"/>
    <mergeCell ref="C50:H50"/>
    <mergeCell ref="C51:H51"/>
    <mergeCell ref="C55:H55"/>
    <mergeCell ref="C56:H56"/>
    <mergeCell ref="C52:H52"/>
    <mergeCell ref="C53:H53"/>
  </mergeCells>
  <conditionalFormatting sqref="P48:P50 O22 R19:S26 K22:M26">
    <cfRule type="expression" dxfId="173" priority="281">
      <formula>$I19&gt;0</formula>
    </cfRule>
  </conditionalFormatting>
  <conditionalFormatting sqref="O19">
    <cfRule type="expression" dxfId="172" priority="278">
      <formula>$I19&gt;0</formula>
    </cfRule>
  </conditionalFormatting>
  <conditionalFormatting sqref="M48">
    <cfRule type="expression" dxfId="171" priority="269">
      <formula>$I48&gt;0</formula>
    </cfRule>
  </conditionalFormatting>
  <conditionalFormatting sqref="M48 P48:P50 I48 I19:AC31">
    <cfRule type="expression" dxfId="170" priority="268">
      <formula>I19&lt;&gt;""</formula>
    </cfRule>
  </conditionalFormatting>
  <conditionalFormatting sqref="F12">
    <cfRule type="expression" dxfId="169" priority="12">
      <formula>F12=""</formula>
    </cfRule>
    <cfRule type="expression" dxfId="168" priority="250">
      <formula>F12&lt;&gt;""</formula>
    </cfRule>
  </conditionalFormatting>
  <conditionalFormatting sqref="L11">
    <cfRule type="expression" dxfId="167" priority="246">
      <formula>L11&lt;&gt;""</formula>
    </cfRule>
    <cfRule type="expression" dxfId="166" priority="247">
      <formula>L11=""</formula>
    </cfRule>
  </conditionalFormatting>
  <conditionalFormatting sqref="R27:S27">
    <cfRule type="expression" dxfId="165" priority="243">
      <formula>$I27&gt;0</formula>
    </cfRule>
  </conditionalFormatting>
  <conditionalFormatting sqref="R27:S27">
    <cfRule type="expression" dxfId="164" priority="242">
      <formula>R27&lt;&gt;""</formula>
    </cfRule>
  </conditionalFormatting>
  <conditionalFormatting sqref="R28:S28">
    <cfRule type="expression" dxfId="163" priority="241">
      <formula>$I28&gt;0</formula>
    </cfRule>
  </conditionalFormatting>
  <conditionalFormatting sqref="R28:S28">
    <cfRule type="expression" dxfId="162" priority="240">
      <formula>R28&lt;&gt;""</formula>
    </cfRule>
  </conditionalFormatting>
  <conditionalFormatting sqref="R26:S26">
    <cfRule type="expression" dxfId="161" priority="238">
      <formula>R26&lt;&gt;""</formula>
    </cfRule>
  </conditionalFormatting>
  <conditionalFormatting sqref="R23:S23">
    <cfRule type="expression" dxfId="160" priority="236">
      <formula>R23&lt;&gt;""</formula>
    </cfRule>
  </conditionalFormatting>
  <conditionalFormatting sqref="R29:S29">
    <cfRule type="expression" dxfId="159" priority="235">
      <formula>$I29&gt;0</formula>
    </cfRule>
  </conditionalFormatting>
  <conditionalFormatting sqref="R29:S29">
    <cfRule type="expression" dxfId="158" priority="234">
      <formula>R29&lt;&gt;""</formula>
    </cfRule>
  </conditionalFormatting>
  <conditionalFormatting sqref="R30:S30">
    <cfRule type="expression" dxfId="157" priority="233">
      <formula>$I30&gt;0</formula>
    </cfRule>
  </conditionalFormatting>
  <conditionalFormatting sqref="R30:S30">
    <cfRule type="expression" dxfId="156" priority="232">
      <formula>R30&lt;&gt;""</formula>
    </cfRule>
  </conditionalFormatting>
  <conditionalFormatting sqref="R31:S31">
    <cfRule type="expression" dxfId="155" priority="231">
      <formula>$I31&gt;0</formula>
    </cfRule>
  </conditionalFormatting>
  <conditionalFormatting sqref="R31:S31">
    <cfRule type="expression" dxfId="154" priority="230">
      <formula>R31&lt;&gt;""</formula>
    </cfRule>
  </conditionalFormatting>
  <conditionalFormatting sqref="K30:M30">
    <cfRule type="expression" dxfId="153" priority="217">
      <formula>K30&lt;&gt;""</formula>
    </cfRule>
  </conditionalFormatting>
  <conditionalFormatting sqref="K31:M31">
    <cfRule type="expression" dxfId="152" priority="216">
      <formula>K31&lt;&gt;""</formula>
    </cfRule>
  </conditionalFormatting>
  <conditionalFormatting sqref="K26:M26">
    <cfRule type="expression" dxfId="151" priority="214">
      <formula>K26&lt;&gt;""</formula>
    </cfRule>
  </conditionalFormatting>
  <conditionalFormatting sqref="K28:M28">
    <cfRule type="expression" dxfId="150" priority="213">
      <formula>$I28&gt;0</formula>
    </cfRule>
  </conditionalFormatting>
  <conditionalFormatting sqref="K28:M28">
    <cfRule type="expression" dxfId="149" priority="212">
      <formula>K28&lt;&gt;""</formula>
    </cfRule>
  </conditionalFormatting>
  <conditionalFormatting sqref="K27:M27">
    <cfRule type="expression" dxfId="148" priority="211">
      <formula>$I27&gt;0</formula>
    </cfRule>
  </conditionalFormatting>
  <conditionalFormatting sqref="K27:M27">
    <cfRule type="expression" dxfId="147" priority="210">
      <formula>K27&lt;&gt;""</formula>
    </cfRule>
  </conditionalFormatting>
  <conditionalFormatting sqref="K22:M26">
    <cfRule type="expression" dxfId="146" priority="208">
      <formula>K22&lt;&gt;""</formula>
    </cfRule>
  </conditionalFormatting>
  <conditionalFormatting sqref="K21:M21">
    <cfRule type="expression" dxfId="145" priority="207">
      <formula>$I21&gt;0</formula>
    </cfRule>
  </conditionalFormatting>
  <conditionalFormatting sqref="K21:M21">
    <cfRule type="expression" dxfId="144" priority="206">
      <formula>K21&lt;&gt;""</formula>
    </cfRule>
  </conditionalFormatting>
  <conditionalFormatting sqref="K20:M20">
    <cfRule type="expression" dxfId="143" priority="205">
      <formula>$I20&gt;0</formula>
    </cfRule>
  </conditionalFormatting>
  <conditionalFormatting sqref="K20:M20">
    <cfRule type="expression" dxfId="142" priority="204">
      <formula>K20&lt;&gt;""</formula>
    </cfRule>
  </conditionalFormatting>
  <conditionalFormatting sqref="K19:M19">
    <cfRule type="expression" dxfId="141" priority="203">
      <formula>$I19&gt;0</formula>
    </cfRule>
  </conditionalFormatting>
  <conditionalFormatting sqref="K19:M19">
    <cfRule type="expression" dxfId="140" priority="202">
      <formula>K19&lt;&gt;""</formula>
    </cfRule>
  </conditionalFormatting>
  <conditionalFormatting sqref="AA21">
    <cfRule type="expression" dxfId="139" priority="184">
      <formula>AA21&lt;&gt;""</formula>
    </cfRule>
  </conditionalFormatting>
  <conditionalFormatting sqref="AA22:AA26">
    <cfRule type="expression" dxfId="138" priority="182">
      <formula>AA22&lt;&gt;""</formula>
    </cfRule>
  </conditionalFormatting>
  <conditionalFormatting sqref="AA27">
    <cfRule type="expression" dxfId="137" priority="180">
      <formula>AA27&lt;&gt;""</formula>
    </cfRule>
  </conditionalFormatting>
  <conditionalFormatting sqref="AA28">
    <cfRule type="expression" dxfId="136" priority="178">
      <formula>AA28&lt;&gt;""</formula>
    </cfRule>
  </conditionalFormatting>
  <conditionalFormatting sqref="AA26">
    <cfRule type="expression" dxfId="135" priority="176">
      <formula>AA26&lt;&gt;""</formula>
    </cfRule>
  </conditionalFormatting>
  <conditionalFormatting sqref="AA23">
    <cfRule type="expression" dxfId="134" priority="174">
      <formula>AA23&lt;&gt;""</formula>
    </cfRule>
  </conditionalFormatting>
  <conditionalFormatting sqref="AA29">
    <cfRule type="expression" dxfId="133" priority="172">
      <formula>AA29&lt;&gt;""</formula>
    </cfRule>
  </conditionalFormatting>
  <conditionalFormatting sqref="AA30">
    <cfRule type="expression" dxfId="132" priority="170">
      <formula>AA30&lt;&gt;""</formula>
    </cfRule>
  </conditionalFormatting>
  <conditionalFormatting sqref="AA31">
    <cfRule type="expression" dxfId="131" priority="168">
      <formula>AA31&lt;&gt;""</formula>
    </cfRule>
  </conditionalFormatting>
  <conditionalFormatting sqref="F11">
    <cfRule type="expression" dxfId="130" priority="166">
      <formula>F11&lt;&gt;""</formula>
    </cfRule>
    <cfRule type="expression" dxfId="129" priority="167">
      <formula>F11=""</formula>
    </cfRule>
  </conditionalFormatting>
  <conditionalFormatting sqref="X34:X35">
    <cfRule type="expression" dxfId="128" priority="83">
      <formula>$X34&lt;&gt;""</formula>
    </cfRule>
  </conditionalFormatting>
  <conditionalFormatting sqref="O20">
    <cfRule type="expression" dxfId="127" priority="165">
      <formula>$I20&gt;0</formula>
    </cfRule>
  </conditionalFormatting>
  <conditionalFormatting sqref="O20">
    <cfRule type="expression" dxfId="126" priority="164">
      <formula>O20&lt;&gt;""</formula>
    </cfRule>
  </conditionalFormatting>
  <conditionalFormatting sqref="O21">
    <cfRule type="expression" dxfId="125" priority="163">
      <formula>$I21&gt;0</formula>
    </cfRule>
  </conditionalFormatting>
  <conditionalFormatting sqref="O21">
    <cfRule type="expression" dxfId="124" priority="162">
      <formula>O21&lt;&gt;""</formula>
    </cfRule>
  </conditionalFormatting>
  <conditionalFormatting sqref="O22:O26">
    <cfRule type="expression" dxfId="123" priority="160">
      <formula>O22&lt;&gt;""</formula>
    </cfRule>
  </conditionalFormatting>
  <conditionalFormatting sqref="G31:H31">
    <cfRule type="expression" dxfId="122" priority="157">
      <formula>$I$31&gt;0</formula>
    </cfRule>
  </conditionalFormatting>
  <conditionalFormatting sqref="K17:N18">
    <cfRule type="expression" dxfId="121" priority="156">
      <formula>$I$19&gt;0</formula>
    </cfRule>
  </conditionalFormatting>
  <conditionalFormatting sqref="P56">
    <cfRule type="expression" dxfId="120" priority="138">
      <formula>P56&lt;&gt;""</formula>
    </cfRule>
  </conditionalFormatting>
  <conditionalFormatting sqref="T48:T56">
    <cfRule type="expression" dxfId="119" priority="153">
      <formula>$I48&gt;0</formula>
    </cfRule>
  </conditionalFormatting>
  <conditionalFormatting sqref="I48:AC56">
    <cfRule type="expression" dxfId="118" priority="152">
      <formula>I48&lt;&gt;""</formula>
    </cfRule>
  </conditionalFormatting>
  <conditionalFormatting sqref="AA50:AA56">
    <cfRule type="expression" dxfId="117" priority="150">
      <formula>AA50&lt;&gt;""</formula>
    </cfRule>
  </conditionalFormatting>
  <conditionalFormatting sqref="P51">
    <cfRule type="expression" dxfId="116" priority="149">
      <formula>$I51&gt;0</formula>
    </cfRule>
  </conditionalFormatting>
  <conditionalFormatting sqref="P51">
    <cfRule type="expression" dxfId="115" priority="148">
      <formula>P51&lt;&gt;""</formula>
    </cfRule>
  </conditionalFormatting>
  <conditionalFormatting sqref="P52">
    <cfRule type="expression" dxfId="114" priority="147">
      <formula>$I52&gt;0</formula>
    </cfRule>
  </conditionalFormatting>
  <conditionalFormatting sqref="P52">
    <cfRule type="expression" dxfId="113" priority="146">
      <formula>P52&lt;&gt;""</formula>
    </cfRule>
  </conditionalFormatting>
  <conditionalFormatting sqref="P53">
    <cfRule type="expression" dxfId="112" priority="145">
      <formula>$I53&gt;0</formula>
    </cfRule>
  </conditionalFormatting>
  <conditionalFormatting sqref="P53">
    <cfRule type="expression" dxfId="111" priority="144">
      <formula>P53&lt;&gt;""</formula>
    </cfRule>
  </conditionalFormatting>
  <conditionalFormatting sqref="P54">
    <cfRule type="expression" dxfId="110" priority="143">
      <formula>$I54&gt;0</formula>
    </cfRule>
  </conditionalFormatting>
  <conditionalFormatting sqref="P54">
    <cfRule type="expression" dxfId="109" priority="142">
      <formula>P54&lt;&gt;""</formula>
    </cfRule>
  </conditionalFormatting>
  <conditionalFormatting sqref="P55">
    <cfRule type="expression" dxfId="108" priority="141">
      <formula>$I55&gt;0</formula>
    </cfRule>
  </conditionalFormatting>
  <conditionalFormatting sqref="P55">
    <cfRule type="expression" dxfId="107" priority="140">
      <formula>P55&lt;&gt;""</formula>
    </cfRule>
  </conditionalFormatting>
  <conditionalFormatting sqref="P56">
    <cfRule type="expression" dxfId="106" priority="139">
      <formula>$I56&gt;0</formula>
    </cfRule>
  </conditionalFormatting>
  <conditionalFormatting sqref="M49">
    <cfRule type="expression" dxfId="105" priority="137">
      <formula>$I49&gt;0</formula>
    </cfRule>
  </conditionalFormatting>
  <conditionalFormatting sqref="M49">
    <cfRule type="expression" dxfId="104" priority="136">
      <formula>M49&lt;&gt;""</formula>
    </cfRule>
  </conditionalFormatting>
  <conditionalFormatting sqref="M50">
    <cfRule type="expression" dxfId="103" priority="135">
      <formula>$I50&gt;0</formula>
    </cfRule>
  </conditionalFormatting>
  <conditionalFormatting sqref="M50">
    <cfRule type="expression" dxfId="102" priority="134">
      <formula>M50&lt;&gt;""</formula>
    </cfRule>
  </conditionalFormatting>
  <conditionalFormatting sqref="M51">
    <cfRule type="expression" dxfId="101" priority="133">
      <formula>$I51&gt;0</formula>
    </cfRule>
  </conditionalFormatting>
  <conditionalFormatting sqref="M51">
    <cfRule type="expression" dxfId="100" priority="132">
      <formula>M51&lt;&gt;""</formula>
    </cfRule>
  </conditionalFormatting>
  <conditionalFormatting sqref="M52">
    <cfRule type="expression" dxfId="99" priority="131">
      <formula>$I52&gt;0</formula>
    </cfRule>
  </conditionalFormatting>
  <conditionalFormatting sqref="M52">
    <cfRule type="expression" dxfId="98" priority="130">
      <formula>M52&lt;&gt;""</formula>
    </cfRule>
  </conditionalFormatting>
  <conditionalFormatting sqref="M53">
    <cfRule type="expression" dxfId="97" priority="129">
      <formula>$I53&gt;0</formula>
    </cfRule>
  </conditionalFormatting>
  <conditionalFormatting sqref="M53">
    <cfRule type="expression" dxfId="96" priority="128">
      <formula>M53&lt;&gt;""</formula>
    </cfRule>
  </conditionalFormatting>
  <conditionalFormatting sqref="M54">
    <cfRule type="expression" dxfId="95" priority="127">
      <formula>$I54&gt;0</formula>
    </cfRule>
  </conditionalFormatting>
  <conditionalFormatting sqref="M54">
    <cfRule type="expression" dxfId="94" priority="126">
      <formula>M54&lt;&gt;""</formula>
    </cfRule>
  </conditionalFormatting>
  <conditionalFormatting sqref="M55">
    <cfRule type="expression" dxfId="93" priority="125">
      <formula>$I55&gt;0</formula>
    </cfRule>
  </conditionalFormatting>
  <conditionalFormatting sqref="M55">
    <cfRule type="expression" dxfId="92" priority="124">
      <formula>M55&lt;&gt;""</formula>
    </cfRule>
  </conditionalFormatting>
  <conditionalFormatting sqref="M56">
    <cfRule type="expression" dxfId="91" priority="123">
      <formula>$I56&gt;0</formula>
    </cfRule>
  </conditionalFormatting>
  <conditionalFormatting sqref="M56">
    <cfRule type="expression" dxfId="90" priority="122">
      <formula>M56&lt;&gt;""</formula>
    </cfRule>
  </conditionalFormatting>
  <conditionalFormatting sqref="I49">
    <cfRule type="expression" dxfId="89" priority="121">
      <formula>I49&lt;&gt;""</formula>
    </cfRule>
  </conditionalFormatting>
  <conditionalFormatting sqref="I50">
    <cfRule type="expression" dxfId="88" priority="120">
      <formula>I50&lt;&gt;""</formula>
    </cfRule>
  </conditionalFormatting>
  <conditionalFormatting sqref="I51">
    <cfRule type="expression" dxfId="87" priority="119">
      <formula>I51&lt;&gt;""</formula>
    </cfRule>
  </conditionalFormatting>
  <conditionalFormatting sqref="K56">
    <cfRule type="expression" dxfId="86" priority="96">
      <formula>K56&lt;&gt;""</formula>
    </cfRule>
  </conditionalFormatting>
  <conditionalFormatting sqref="I56">
    <cfRule type="expression" dxfId="85" priority="118">
      <formula>I56&lt;&gt;""</formula>
    </cfRule>
  </conditionalFormatting>
  <conditionalFormatting sqref="I55">
    <cfRule type="expression" dxfId="84" priority="117">
      <formula>I55&lt;&gt;""</formula>
    </cfRule>
  </conditionalFormatting>
  <conditionalFormatting sqref="I54">
    <cfRule type="expression" dxfId="83" priority="116">
      <formula>I54&lt;&gt;""</formula>
    </cfRule>
  </conditionalFormatting>
  <conditionalFormatting sqref="I52">
    <cfRule type="expression" dxfId="82" priority="115">
      <formula>I52&lt;&gt;""</formula>
    </cfRule>
  </conditionalFormatting>
  <conditionalFormatting sqref="I53">
    <cfRule type="expression" dxfId="81" priority="114">
      <formula>I53&lt;&gt;""</formula>
    </cfRule>
  </conditionalFormatting>
  <conditionalFormatting sqref="K48">
    <cfRule type="expression" dxfId="80" priority="113">
      <formula>$I48&gt;0</formula>
    </cfRule>
  </conditionalFormatting>
  <conditionalFormatting sqref="K48">
    <cfRule type="expression" dxfId="79" priority="112">
      <formula>K48&lt;&gt;""</formula>
    </cfRule>
  </conditionalFormatting>
  <conditionalFormatting sqref="K49">
    <cfRule type="expression" dxfId="78" priority="111">
      <formula>$I49&gt;0</formula>
    </cfRule>
  </conditionalFormatting>
  <conditionalFormatting sqref="K49">
    <cfRule type="expression" dxfId="77" priority="110">
      <formula>K49&lt;&gt;""</formula>
    </cfRule>
  </conditionalFormatting>
  <conditionalFormatting sqref="K50">
    <cfRule type="expression" dxfId="76" priority="109">
      <formula>$I50&gt;0</formula>
    </cfRule>
  </conditionalFormatting>
  <conditionalFormatting sqref="K50">
    <cfRule type="expression" dxfId="75" priority="108">
      <formula>K50&lt;&gt;""</formula>
    </cfRule>
  </conditionalFormatting>
  <conditionalFormatting sqref="K51">
    <cfRule type="expression" dxfId="74" priority="107">
      <formula>$I51&gt;0</formula>
    </cfRule>
  </conditionalFormatting>
  <conditionalFormatting sqref="K51">
    <cfRule type="expression" dxfId="73" priority="106">
      <formula>K51&lt;&gt;""</formula>
    </cfRule>
  </conditionalFormatting>
  <conditionalFormatting sqref="K52">
    <cfRule type="expression" dxfId="72" priority="105">
      <formula>$I52&gt;0</formula>
    </cfRule>
  </conditionalFormatting>
  <conditionalFormatting sqref="K52">
    <cfRule type="expression" dxfId="71" priority="104">
      <formula>K52&lt;&gt;""</formula>
    </cfRule>
  </conditionalFormatting>
  <conditionalFormatting sqref="K53">
    <cfRule type="expression" dxfId="70" priority="103">
      <formula>$I53&gt;0</formula>
    </cfRule>
  </conditionalFormatting>
  <conditionalFormatting sqref="K53">
    <cfRule type="expression" dxfId="69" priority="102">
      <formula>K53&lt;&gt;""</formula>
    </cfRule>
  </conditionalFormatting>
  <conditionalFormatting sqref="K54">
    <cfRule type="expression" dxfId="68" priority="101">
      <formula>$I54&gt;0</formula>
    </cfRule>
  </conditionalFormatting>
  <conditionalFormatting sqref="K54">
    <cfRule type="expression" dxfId="67" priority="100">
      <formula>K54&lt;&gt;""</formula>
    </cfRule>
  </conditionalFormatting>
  <conditionalFormatting sqref="K55">
    <cfRule type="expression" dxfId="66" priority="99">
      <formula>$I55&gt;0</formula>
    </cfRule>
  </conditionalFormatting>
  <conditionalFormatting sqref="K55">
    <cfRule type="expression" dxfId="65" priority="98">
      <formula>K55&lt;&gt;""</formula>
    </cfRule>
  </conditionalFormatting>
  <conditionalFormatting sqref="K56">
    <cfRule type="expression" dxfId="64" priority="97">
      <formula>$I56&gt;0</formula>
    </cfRule>
  </conditionalFormatting>
  <conditionalFormatting sqref="X40:AC41">
    <cfRule type="expression" dxfId="63" priority="276">
      <formula>X$38&lt;&gt;""</formula>
    </cfRule>
  </conditionalFormatting>
  <conditionalFormatting sqref="AA8:AC8">
    <cfRule type="expression" dxfId="62" priority="80">
      <formula>$AA$8&lt;&gt;""</formula>
    </cfRule>
    <cfRule type="expression" dxfId="61" priority="82">
      <formula>AND($T$10="",$T$11="",$AA$10="",$AA$11="")</formula>
    </cfRule>
  </conditionalFormatting>
  <conditionalFormatting sqref="T10:V11">
    <cfRule type="expression" dxfId="60" priority="991">
      <formula>$T10&lt;&gt;""</formula>
    </cfRule>
  </conditionalFormatting>
  <conditionalFormatting sqref="AA10:AC11">
    <cfRule type="expression" dxfId="59" priority="81">
      <formula>$AA10&lt;&gt;""</formula>
    </cfRule>
  </conditionalFormatting>
  <conditionalFormatting sqref="T10:V11 AA10:AC11">
    <cfRule type="expression" dxfId="58" priority="85">
      <formula>AND($AA$8="",$T$11="",$AA$10="",$AA$11="",$T$10="")</formula>
    </cfRule>
  </conditionalFormatting>
  <conditionalFormatting sqref="I24 K24:M24">
    <cfRule type="expression" dxfId="57" priority="70">
      <formula>I24&lt;&gt;""</formula>
    </cfRule>
  </conditionalFormatting>
  <conditionalFormatting sqref="R24:S24">
    <cfRule type="expression" dxfId="56" priority="73">
      <formula>R24&lt;&gt;""</formula>
    </cfRule>
  </conditionalFormatting>
  <conditionalFormatting sqref="AA24">
    <cfRule type="expression" dxfId="55" priority="71">
      <formula>AA24&lt;&gt;""</formula>
    </cfRule>
  </conditionalFormatting>
  <conditionalFormatting sqref="I25:I26 K25:M26">
    <cfRule type="expression" dxfId="54" priority="62">
      <formula>I25&lt;&gt;""</formula>
    </cfRule>
  </conditionalFormatting>
  <conditionalFormatting sqref="R25:S26">
    <cfRule type="expression" dxfId="53" priority="65">
      <formula>R25&lt;&gt;""</formula>
    </cfRule>
  </conditionalFormatting>
  <conditionalFormatting sqref="AA25:AA26">
    <cfRule type="expression" dxfId="52" priority="63">
      <formula>AA25&lt;&gt;""</formula>
    </cfRule>
  </conditionalFormatting>
  <conditionalFormatting sqref="O70:AC70">
    <cfRule type="expression" dxfId="51" priority="21">
      <formula>O$69&lt;&gt;""</formula>
    </cfRule>
  </conditionalFormatting>
  <conditionalFormatting sqref="O68:AC68">
    <cfRule type="expression" dxfId="50" priority="22">
      <formula>O$67&lt;&gt;""</formula>
    </cfRule>
  </conditionalFormatting>
  <conditionalFormatting sqref="O67:AC70">
    <cfRule type="expression" dxfId="49" priority="19">
      <formula>O67&lt;&gt;""</formula>
    </cfRule>
  </conditionalFormatting>
  <conditionalFormatting sqref="P60:R60">
    <cfRule type="expression" dxfId="48" priority="18">
      <formula>$P60&lt;&gt;""</formula>
    </cfRule>
  </conditionalFormatting>
  <conditionalFormatting sqref="U38:AC41">
    <cfRule type="expression" dxfId="47" priority="17">
      <formula>U38&lt;&gt;""</formula>
    </cfRule>
  </conditionalFormatting>
  <conditionalFormatting sqref="B8:C8">
    <cfRule type="expression" dxfId="46" priority="16">
      <formula>#REF!&lt;1</formula>
    </cfRule>
  </conditionalFormatting>
  <conditionalFormatting sqref="L8">
    <cfRule type="expression" dxfId="45" priority="14">
      <formula>L8&lt;&gt;""</formula>
    </cfRule>
    <cfRule type="expression" dxfId="44" priority="15">
      <formula>L8=""</formula>
    </cfRule>
  </conditionalFormatting>
  <conditionalFormatting sqref="L8">
    <cfRule type="expression" dxfId="43" priority="13">
      <formula>#REF!&lt;1</formula>
    </cfRule>
  </conditionalFormatting>
  <conditionalFormatting sqref="N7:AC11">
    <cfRule type="expression" dxfId="42" priority="79">
      <formula>OR($F$12&lt;=0,$F$12="")</formula>
    </cfRule>
  </conditionalFormatting>
  <conditionalFormatting sqref="B37:AC41">
    <cfRule type="expression" dxfId="41" priority="993">
      <formula>$F$12&lt;=0</formula>
    </cfRule>
  </conditionalFormatting>
  <conditionalFormatting sqref="B21:AC21 B24:AC25">
    <cfRule type="expression" dxfId="40" priority="996">
      <formula>AND($L$11=0,$L$11&lt;&gt;"")</formula>
    </cfRule>
  </conditionalFormatting>
  <conditionalFormatting sqref="I9:L9">
    <cfRule type="expression" dxfId="39" priority="8">
      <formula>$I$9&lt;&gt;""</formula>
    </cfRule>
  </conditionalFormatting>
  <conditionalFormatting sqref="P62:R64">
    <cfRule type="expression" dxfId="38" priority="4">
      <formula>$P62&lt;&gt;""</formula>
    </cfRule>
  </conditionalFormatting>
  <conditionalFormatting sqref="P61:R61">
    <cfRule type="expression" dxfId="37" priority="5">
      <formula>$P61&lt;&gt;""</formula>
    </cfRule>
  </conditionalFormatting>
  <conditionalFormatting sqref="R19:S19">
    <cfRule type="expression" dxfId="36" priority="3">
      <formula>$I19&gt;0</formula>
    </cfRule>
  </conditionalFormatting>
  <conditionalFormatting sqref="R19:S19">
    <cfRule type="expression" dxfId="35" priority="2">
      <formula>R19&lt;&gt;""</formula>
    </cfRule>
  </conditionalFormatting>
  <conditionalFormatting sqref="K19:M19">
    <cfRule type="expression" dxfId="34" priority="1">
      <formula>K19&lt;&gt;""</formula>
    </cfRule>
  </conditionalFormatting>
  <dataValidations count="4">
    <dataValidation type="decimal" operator="greaterThanOrEqual" allowBlank="1" showInputMessage="1" showErrorMessage="1" sqref="I48:J56 AA19:AC31 X67 O67 T67 K67 P60:P64 I19:J31" xr:uid="{672819F9-2C15-4BF1-9861-F302E757DD3B}">
      <formula1>0</formula1>
    </dataValidation>
    <dataValidation operator="greaterThanOrEqual" allowBlank="1" showInputMessage="1" showErrorMessage="1" sqref="X69 T69 O69 K69" xr:uid="{E3A231D6-D31B-46A7-A0B6-FC8E74D0FECB}"/>
    <dataValidation type="decimal" allowBlank="1" showInputMessage="1" showErrorMessage="1" sqref="L11:L12 F11:F12" xr:uid="{27B5EBA2-9264-430B-9B8A-C8FB3A98F463}">
      <formula1>0</formula1>
      <formula2>30</formula2>
    </dataValidation>
    <dataValidation type="decimal" operator="greaterThan" allowBlank="1" showInputMessage="1" showErrorMessage="1" sqref="T10:V11 AA10:AC11 AA8:AC8 AA48:AC56 X35:AC35 U39:AC39" xr:uid="{16C8462D-4C0C-4639-87A7-4EFE1CF0ADC3}">
      <formula1>0</formula1>
    </dataValidation>
  </dataValidations>
  <pageMargins left="0.7" right="0.7" top="0.75" bottom="0.75" header="0.3" footer="0.3"/>
  <pageSetup scale="60" fitToHeight="0" orientation="landscape"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511" id="{6D5F8C2B-2E36-4FE1-8925-BF522B6BDDC0}">
            <xm:f>$X$34='0e. Support language'!$A$9</xm:f>
            <x14:dxf>
              <fill>
                <patternFill>
                  <bgColor rgb="FFFFEAA3"/>
                </patternFill>
              </fill>
            </x14:dxf>
          </x14:cfRule>
          <xm:sqref>X35:AC35</xm:sqref>
        </x14:conditionalFormatting>
        <x14:conditionalFormatting xmlns:xm="http://schemas.microsoft.com/office/excel/2006/main">
          <x14:cfRule type="expression" priority="7" id="{EDD7A76C-76CC-43CB-91AC-045679DB1047}">
            <xm:f>$L$8='0e. Support language'!$A$10</xm:f>
            <x14:dxf>
              <font>
                <color theme="0" tint="-0.24994659260841701"/>
              </font>
              <fill>
                <patternFill>
                  <bgColor theme="0" tint="-4.9989318521683403E-2"/>
                </patternFill>
              </fill>
            </x14:dxf>
          </x14:cfRule>
          <xm:sqref>B33:AC35 B19:AC26 B10:L10 B11:B12 D11:D12 F11:H11 L11 F12</xm:sqref>
        </x14:conditionalFormatting>
        <x14:conditionalFormatting xmlns:xm="http://schemas.microsoft.com/office/excel/2006/main">
          <x14:cfRule type="expression" priority="9" id="{D541EE08-01C0-482E-8BDD-9B8176F77F4F}">
            <xm:f>$L$8='0e. Support language'!$A$10</xm:f>
            <x14:dxf>
              <fill>
                <patternFill>
                  <bgColor rgb="FFFFEBA3"/>
                </patternFill>
              </fill>
            </x14:dxf>
          </x14:cfRule>
          <xm:sqref>I9:L9</xm:sqref>
        </x14:conditionalFormatting>
        <x14:conditionalFormatting xmlns:xm="http://schemas.microsoft.com/office/excel/2006/main">
          <x14:cfRule type="expression" priority="251" id="{4B7E564A-FD51-40ED-9742-E13DFA37101D}">
            <xm:f>F11&gt;'3. Campaign information'!$T$19</xm:f>
            <x14:dxf>
              <fill>
                <patternFill>
                  <bgColor theme="5" tint="0.79998168889431442"/>
                </patternFill>
              </fill>
            </x14:dxf>
          </x14:cfRule>
          <xm:sqref>F11:F12 L11</xm:sqref>
        </x14:conditionalFormatting>
        <x14:conditionalFormatting xmlns:xm="http://schemas.microsoft.com/office/excel/2006/main">
          <x14:cfRule type="expression" priority="1149" id="{FADB6B71-911E-46F1-BF7D-AB3D037EF8A2}">
            <xm:f>OR(U$38='0e. Support language'!$C$45,U$38='0e. Support language'!$C$47)</xm:f>
            <x14:dxf>
              <fill>
                <patternFill>
                  <bgColor rgb="FFFFEAA3"/>
                </patternFill>
              </fill>
            </x14:dxf>
          </x14:cfRule>
          <xm:sqref>U39:AC39</xm:sqref>
        </x14:conditionalFormatting>
        <x14:conditionalFormatting xmlns:xm="http://schemas.microsoft.com/office/excel/2006/main">
          <x14:cfRule type="expression" priority="1150" id="{B5A37DDA-70A5-4D1C-81D3-4A17993E70FB}">
            <xm:f>OR($R19='0e. Support language'!$C$45,$R19='0e. Support language'!$C$47)</xm:f>
            <x14:dxf>
              <fill>
                <patternFill>
                  <bgColor rgb="FFFFEAA3"/>
                </patternFill>
              </fill>
            </x14:dxf>
          </x14:cfRule>
          <xm:sqref>X19:AA31</xm:sqref>
        </x14:conditionalFormatting>
        <x14:conditionalFormatting xmlns:xm="http://schemas.microsoft.com/office/excel/2006/main">
          <x14:cfRule type="expression" priority="1151" id="{98CCCDA3-1ADC-4E1A-AA0A-7D3D7EC86ED7}">
            <xm:f>OR($T48='0e. Support language'!$C$45,$T48='0e. Support language'!$C$47)</xm:f>
            <x14:dxf>
              <fill>
                <patternFill>
                  <bgColor rgb="FFFFEAA3"/>
                </patternFill>
              </fill>
            </x14:dxf>
          </x14:cfRule>
          <xm:sqref>X48:Y56 AA48:AA56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5C887C5F-90C9-4B37-AAD2-EB00DEB419D7}">
          <x14:formula1>
            <xm:f>'0e. Support language'!$A$9:$A$10</xm:f>
          </x14:formula1>
          <xm:sqref>X34 L8</xm:sqref>
        </x14:dataValidation>
        <x14:dataValidation type="list" allowBlank="1" showInputMessage="1" showErrorMessage="1" xr:uid="{230DF4E0-2076-41BC-BF5C-26E877D875CC}">
          <x14:formula1>
            <xm:f>'0e. Support language'!$C$31:$C$40</xm:f>
          </x14:formula1>
          <xm:sqref>P48:P56</xm:sqref>
        </x14:dataValidation>
        <x14:dataValidation type="list" allowBlank="1" showInputMessage="1" showErrorMessage="1" xr:uid="{4D1FEC25-FDA1-4C96-9EB2-F91C27EFBFA8}">
          <x14:formula1>
            <xm:f>'0e. Support language'!$A$19:$A$20</xm:f>
          </x14:formula1>
          <xm:sqref>U40:AC40</xm:sqref>
        </x14:dataValidation>
        <x14:dataValidation type="list" allowBlank="1" showInputMessage="1" showErrorMessage="1" xr:uid="{E722C8FF-C4C4-4FDB-9AD7-79AA3D962E83}">
          <x14:formula1>
            <xm:f>'0e. Support language'!$G$20:$G$29</xm:f>
          </x14:formula1>
          <xm:sqref>M48:O56 O19:Q31</xm:sqref>
        </x14:dataValidation>
        <x14:dataValidation type="list" allowBlank="1" showInputMessage="1" showErrorMessage="1" xr:uid="{F359349A-8917-439D-B190-108D9391AFE8}">
          <x14:formula1>
            <xm:f>'0e. Support language'!$C$44:$C$47</xm:f>
          </x14:formula1>
          <xm:sqref>T48:T56 R19:S31 X38 AA38 U38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DD7FB-EA85-3641-9D95-196FDF945D64}">
  <sheetPr>
    <tabColor rgb="FFFFEAA3"/>
  </sheetPr>
  <dimension ref="A1:XFC108"/>
  <sheetViews>
    <sheetView showGridLines="0" zoomScale="85" zoomScaleNormal="85" workbookViewId="0">
      <selection activeCell="L21" sqref="L21"/>
    </sheetView>
  </sheetViews>
  <sheetFormatPr defaultColWidth="0" defaultRowHeight="12.75" zeroHeight="1" x14ac:dyDescent="0.2"/>
  <cols>
    <col min="1" max="1" width="1.5703125" style="2" customWidth="1"/>
    <col min="2" max="2" width="6.140625" style="2" customWidth="1"/>
    <col min="3" max="3" width="2.5703125" style="2" customWidth="1"/>
    <col min="4" max="4" width="34" style="2" customWidth="1"/>
    <col min="5" max="5" width="26.85546875" style="2" customWidth="1"/>
    <col min="6" max="6" width="4.140625" style="37" customWidth="1"/>
    <col min="7" max="7" width="8.5703125" style="37" customWidth="1"/>
    <col min="8" max="8" width="13" style="37" customWidth="1"/>
    <col min="9" max="9" width="13.140625" style="37" customWidth="1"/>
    <col min="10" max="10" width="11.140625" style="37" customWidth="1"/>
    <col min="11" max="11" width="2" style="37" customWidth="1"/>
    <col min="12" max="12" width="6.140625" style="37" customWidth="1"/>
    <col min="13" max="13" width="7.28515625" style="37" customWidth="1"/>
    <col min="14" max="16" width="15.28515625" style="37" customWidth="1"/>
    <col min="17" max="17" width="16.28515625" style="37" customWidth="1"/>
    <col min="18" max="18" width="15.28515625" style="37" customWidth="1"/>
    <col min="19" max="19" width="1.85546875" style="37" customWidth="1"/>
    <col min="20" max="20" width="11.42578125" style="37" customWidth="1"/>
    <col min="21" max="26" width="11.42578125" style="37" hidden="1"/>
    <col min="27" max="33" width="10.7109375" style="2" hidden="1"/>
    <col min="34" max="34" width="1.42578125" style="2" hidden="1"/>
    <col min="35" max="16383" width="10.7109375" style="2" hidden="1"/>
    <col min="16384" max="16384" width="5.42578125" style="2" hidden="1"/>
  </cols>
  <sheetData>
    <row r="1" spans="1:32" s="10" customFormat="1" ht="21.75" customHeight="1" x14ac:dyDescent="0.2">
      <c r="A1" s="647" t="s">
        <v>4708</v>
      </c>
      <c r="B1" s="506"/>
      <c r="C1" s="506"/>
      <c r="D1" s="506"/>
      <c r="E1" s="506"/>
      <c r="F1" s="506"/>
      <c r="G1" s="506"/>
      <c r="H1" s="506"/>
      <c r="I1" s="506"/>
      <c r="J1" s="506"/>
      <c r="K1" s="506"/>
      <c r="L1" s="506"/>
      <c r="M1" s="506"/>
      <c r="N1" s="506"/>
      <c r="O1" s="506"/>
      <c r="P1" s="506"/>
      <c r="Q1" s="506"/>
      <c r="R1" s="506"/>
      <c r="S1" s="506"/>
      <c r="T1"/>
      <c r="U1"/>
      <c r="V1"/>
      <c r="W1"/>
      <c r="X1"/>
      <c r="Y1" s="58"/>
      <c r="Z1" s="50"/>
    </row>
    <row r="2" spans="1:32" s="10" customFormat="1" ht="21.75" customHeight="1" x14ac:dyDescent="0.2">
      <c r="A2" s="647"/>
      <c r="B2" s="506"/>
      <c r="C2" s="506"/>
      <c r="D2" s="506"/>
      <c r="E2" s="506"/>
      <c r="F2" s="506"/>
      <c r="G2" s="506"/>
      <c r="H2" s="506"/>
      <c r="I2" s="506"/>
      <c r="J2" s="506"/>
      <c r="K2" s="506"/>
      <c r="L2" s="506"/>
      <c r="M2" s="506"/>
      <c r="N2" s="506"/>
      <c r="O2" s="506"/>
      <c r="P2" s="506"/>
      <c r="Q2" s="506"/>
      <c r="R2" s="506"/>
      <c r="S2" s="506"/>
      <c r="T2"/>
      <c r="U2"/>
      <c r="V2"/>
      <c r="W2"/>
      <c r="X2"/>
      <c r="Y2" s="58"/>
      <c r="Z2" s="50"/>
    </row>
    <row r="3" spans="1:32" s="25" customFormat="1" ht="11.25" customHeight="1" x14ac:dyDescent="0.2">
      <c r="F3" s="58"/>
      <c r="G3" s="58"/>
      <c r="H3" s="58"/>
      <c r="I3" s="58"/>
      <c r="J3" s="58"/>
      <c r="K3" s="58"/>
      <c r="L3" s="58"/>
      <c r="M3" s="58"/>
      <c r="N3" s="58"/>
      <c r="O3" s="58"/>
      <c r="P3" s="58"/>
      <c r="Q3" s="58"/>
      <c r="R3" s="58"/>
      <c r="S3" s="58"/>
      <c r="T3" s="58"/>
      <c r="U3" s="58"/>
      <c r="V3" s="58"/>
      <c r="W3" s="58"/>
      <c r="X3" s="58"/>
      <c r="Y3" s="58"/>
      <c r="Z3" s="58"/>
    </row>
    <row r="4" spans="1:32" s="25" customFormat="1" ht="21.75" customHeight="1" x14ac:dyDescent="0.2">
      <c r="B4" s="649" t="s">
        <v>435</v>
      </c>
      <c r="C4" s="649"/>
      <c r="D4" s="649"/>
      <c r="E4" s="649"/>
      <c r="F4" s="649"/>
      <c r="G4" s="649"/>
      <c r="H4" s="649"/>
      <c r="I4" s="649"/>
      <c r="J4" s="649"/>
      <c r="K4" s="649"/>
      <c r="L4" s="649"/>
      <c r="M4" s="649"/>
      <c r="N4" s="649"/>
      <c r="O4" s="649"/>
      <c r="P4" s="649"/>
      <c r="Q4" s="649"/>
      <c r="R4" s="649"/>
      <c r="S4"/>
      <c r="T4"/>
      <c r="U4"/>
      <c r="V4"/>
      <c r="W4" s="58"/>
      <c r="X4" s="58"/>
      <c r="Y4" s="58"/>
      <c r="Z4" s="58"/>
    </row>
    <row r="5" spans="1:32" s="25" customFormat="1" ht="34.9" customHeight="1" x14ac:dyDescent="0.2">
      <c r="B5" s="531" t="s">
        <v>442</v>
      </c>
      <c r="C5" s="531"/>
      <c r="D5" s="531"/>
      <c r="E5" s="531"/>
      <c r="F5" s="531"/>
      <c r="G5" s="531"/>
      <c r="H5" s="531"/>
      <c r="I5" s="531"/>
      <c r="J5" s="531"/>
      <c r="K5" s="531"/>
      <c r="L5" s="531"/>
      <c r="M5" s="531"/>
      <c r="N5" s="531"/>
      <c r="O5" s="531"/>
      <c r="P5" s="531"/>
      <c r="Q5" s="531"/>
      <c r="R5" s="531"/>
      <c r="S5"/>
      <c r="T5"/>
      <c r="U5"/>
      <c r="V5"/>
      <c r="W5" s="58"/>
      <c r="X5" s="58"/>
      <c r="Y5" s="58"/>
      <c r="Z5" s="58"/>
    </row>
    <row r="6" spans="1:32" ht="10.15" customHeight="1" x14ac:dyDescent="0.2">
      <c r="W6" s="58"/>
      <c r="X6" s="58"/>
      <c r="Y6" s="58"/>
    </row>
    <row r="7" spans="1:32" s="76" customFormat="1" ht="22.35" customHeight="1" x14ac:dyDescent="0.2">
      <c r="B7" s="172" t="s">
        <v>312</v>
      </c>
      <c r="C7" s="172"/>
      <c r="D7" s="172"/>
      <c r="E7" s="172"/>
      <c r="F7" s="172"/>
      <c r="G7" s="172"/>
      <c r="H7" s="172"/>
      <c r="I7" s="172"/>
      <c r="J7" s="172"/>
      <c r="K7" s="172"/>
      <c r="L7" s="172"/>
      <c r="M7" s="172"/>
      <c r="N7" s="172"/>
      <c r="O7" s="172"/>
      <c r="P7" s="172"/>
      <c r="Q7" s="172"/>
      <c r="R7" s="172"/>
    </row>
    <row r="8" spans="1:32" ht="17.649999999999999" customHeight="1" x14ac:dyDescent="0.2">
      <c r="B8" s="926" t="s">
        <v>267</v>
      </c>
      <c r="C8" s="926"/>
      <c r="D8" s="926"/>
      <c r="E8" s="927"/>
      <c r="F8" s="930" t="s">
        <v>10</v>
      </c>
      <c r="G8" s="931"/>
      <c r="H8" s="63" t="s">
        <v>11</v>
      </c>
      <c r="I8" s="147" t="s">
        <v>12</v>
      </c>
      <c r="J8" s="930" t="s">
        <v>13</v>
      </c>
      <c r="K8" s="931"/>
      <c r="L8" s="930" t="s">
        <v>14</v>
      </c>
      <c r="M8" s="931"/>
      <c r="N8" s="63" t="s">
        <v>15</v>
      </c>
      <c r="O8" s="63" t="s">
        <v>16</v>
      </c>
      <c r="P8" s="63" t="s">
        <v>17</v>
      </c>
      <c r="Q8" s="64" t="s">
        <v>18</v>
      </c>
      <c r="R8" s="240" t="s">
        <v>19</v>
      </c>
      <c r="S8"/>
      <c r="T8"/>
      <c r="U8"/>
      <c r="V8"/>
      <c r="W8"/>
      <c r="X8"/>
      <c r="Y8"/>
      <c r="Z8"/>
      <c r="AA8"/>
      <c r="AB8"/>
      <c r="AC8"/>
      <c r="AD8"/>
      <c r="AE8"/>
      <c r="AF8"/>
    </row>
    <row r="9" spans="1:32" ht="12.75" customHeight="1" x14ac:dyDescent="0.2">
      <c r="B9" s="926"/>
      <c r="C9" s="926"/>
      <c r="D9" s="926"/>
      <c r="E9" s="927"/>
      <c r="F9" s="754" t="s">
        <v>33</v>
      </c>
      <c r="G9" s="755"/>
      <c r="H9" s="744" t="s">
        <v>357</v>
      </c>
      <c r="I9" s="754" t="s">
        <v>180</v>
      </c>
      <c r="J9" s="754" t="s">
        <v>124</v>
      </c>
      <c r="K9" s="755"/>
      <c r="L9" s="754" t="s">
        <v>29</v>
      </c>
      <c r="M9" s="760"/>
      <c r="N9" s="744" t="s">
        <v>28</v>
      </c>
      <c r="O9" s="744" t="s">
        <v>97</v>
      </c>
      <c r="P9" s="744" t="s">
        <v>22</v>
      </c>
      <c r="Q9" s="760" t="s">
        <v>34</v>
      </c>
      <c r="R9" s="773" t="s">
        <v>556</v>
      </c>
      <c r="S9"/>
      <c r="T9"/>
      <c r="U9"/>
      <c r="V9"/>
      <c r="W9"/>
      <c r="X9"/>
      <c r="Y9"/>
      <c r="Z9"/>
      <c r="AA9"/>
      <c r="AB9"/>
      <c r="AC9"/>
      <c r="AD9"/>
      <c r="AE9"/>
      <c r="AF9"/>
    </row>
    <row r="10" spans="1:32" ht="46.15" customHeight="1" x14ac:dyDescent="0.2">
      <c r="B10" s="928"/>
      <c r="C10" s="928"/>
      <c r="D10" s="928"/>
      <c r="E10" s="929"/>
      <c r="F10" s="756"/>
      <c r="G10" s="757"/>
      <c r="H10" s="925"/>
      <c r="I10" s="756"/>
      <c r="J10" s="756"/>
      <c r="K10" s="757"/>
      <c r="L10" s="754"/>
      <c r="M10" s="760"/>
      <c r="N10" s="744" t="s">
        <v>153</v>
      </c>
      <c r="O10" s="744" t="s">
        <v>153</v>
      </c>
      <c r="P10" s="744" t="s">
        <v>153</v>
      </c>
      <c r="Q10" s="760" t="s">
        <v>153</v>
      </c>
      <c r="R10" s="773" t="s">
        <v>153</v>
      </c>
      <c r="S10"/>
      <c r="T10"/>
      <c r="U10"/>
      <c r="V10"/>
      <c r="W10"/>
      <c r="X10"/>
      <c r="Y10"/>
      <c r="Z10"/>
      <c r="AA10"/>
      <c r="AB10"/>
      <c r="AC10"/>
      <c r="AD10"/>
      <c r="AE10"/>
      <c r="AF10"/>
    </row>
    <row r="11" spans="1:32" ht="27.75" customHeight="1" x14ac:dyDescent="0.2">
      <c r="B11" s="62">
        <v>9.01</v>
      </c>
      <c r="C11" s="680" t="s">
        <v>545</v>
      </c>
      <c r="D11" s="680"/>
      <c r="E11" s="680"/>
      <c r="F11" s="783"/>
      <c r="G11" s="785"/>
      <c r="H11" s="440"/>
      <c r="I11" s="175"/>
      <c r="J11" s="783"/>
      <c r="K11" s="785"/>
      <c r="L11" s="739"/>
      <c r="M11" s="739"/>
      <c r="N11" s="440"/>
      <c r="O11" s="440"/>
      <c r="P11" s="440"/>
      <c r="Q11" s="440"/>
      <c r="R11" s="440"/>
      <c r="S11"/>
      <c r="T11"/>
      <c r="U11"/>
      <c r="V11"/>
      <c r="W11"/>
      <c r="X11"/>
      <c r="Y11"/>
      <c r="Z11"/>
      <c r="AA11"/>
      <c r="AB11"/>
      <c r="AC11"/>
      <c r="AD11"/>
      <c r="AE11"/>
      <c r="AF11"/>
    </row>
    <row r="12" spans="1:32" ht="32.25" customHeight="1" x14ac:dyDescent="0.2">
      <c r="B12" s="62">
        <v>9.02</v>
      </c>
      <c r="C12" s="669" t="s">
        <v>348</v>
      </c>
      <c r="D12" s="669"/>
      <c r="E12" s="670"/>
      <c r="F12" s="783"/>
      <c r="G12" s="785"/>
      <c r="H12" s="440"/>
      <c r="I12" s="175"/>
      <c r="J12" s="783"/>
      <c r="K12" s="785"/>
      <c r="L12" s="739"/>
      <c r="M12" s="739"/>
      <c r="N12" s="440"/>
      <c r="O12" s="440"/>
      <c r="P12" s="440"/>
      <c r="Q12" s="440"/>
      <c r="R12" s="440"/>
      <c r="S12"/>
      <c r="T12"/>
      <c r="U12"/>
      <c r="V12"/>
      <c r="W12"/>
      <c r="X12"/>
      <c r="Y12"/>
      <c r="Z12"/>
      <c r="AA12"/>
      <c r="AB12"/>
      <c r="AC12"/>
      <c r="AD12"/>
      <c r="AE12"/>
      <c r="AF12"/>
    </row>
    <row r="13" spans="1:32" ht="32.25" customHeight="1" x14ac:dyDescent="0.2">
      <c r="B13" s="62">
        <v>9.0299999999999994</v>
      </c>
      <c r="C13" s="669" t="s">
        <v>330</v>
      </c>
      <c r="D13" s="669"/>
      <c r="E13" s="670"/>
      <c r="F13" s="783"/>
      <c r="G13" s="785"/>
      <c r="H13" s="440"/>
      <c r="I13" s="175"/>
      <c r="J13" s="783"/>
      <c r="K13" s="785"/>
      <c r="L13" s="739"/>
      <c r="M13" s="739"/>
      <c r="N13" s="440"/>
      <c r="O13" s="440"/>
      <c r="P13" s="440"/>
      <c r="Q13" s="440"/>
      <c r="R13" s="440"/>
      <c r="S13"/>
      <c r="T13"/>
      <c r="U13"/>
      <c r="V13"/>
      <c r="W13"/>
      <c r="X13"/>
      <c r="Y13"/>
      <c r="Z13"/>
      <c r="AA13"/>
      <c r="AB13"/>
      <c r="AC13"/>
      <c r="AD13"/>
      <c r="AE13"/>
      <c r="AF13"/>
    </row>
    <row r="14" spans="1:32" ht="29.45" customHeight="1" x14ac:dyDescent="0.2">
      <c r="B14" s="62">
        <v>9.0399999999999991</v>
      </c>
      <c r="C14" s="669" t="s">
        <v>266</v>
      </c>
      <c r="D14" s="669"/>
      <c r="E14" s="670"/>
      <c r="F14" s="856"/>
      <c r="G14" s="858"/>
      <c r="H14" s="443"/>
      <c r="I14" s="173"/>
      <c r="J14" s="856"/>
      <c r="K14" s="858"/>
      <c r="L14" s="937"/>
      <c r="M14" s="937"/>
      <c r="N14" s="443"/>
      <c r="O14" s="443"/>
      <c r="P14" s="443"/>
      <c r="Q14" s="443"/>
      <c r="R14" s="443"/>
      <c r="S14"/>
      <c r="T14"/>
      <c r="U14"/>
      <c r="V14"/>
      <c r="W14"/>
      <c r="X14"/>
      <c r="Y14"/>
      <c r="Z14"/>
      <c r="AA14"/>
      <c r="AB14"/>
      <c r="AC14"/>
      <c r="AD14"/>
      <c r="AE14"/>
      <c r="AF14"/>
    </row>
    <row r="15" spans="1:32" ht="24.6" customHeight="1" x14ac:dyDescent="0.2">
      <c r="B15" s="935" t="s">
        <v>277</v>
      </c>
      <c r="C15" s="936"/>
      <c r="D15" s="723" t="s">
        <v>253</v>
      </c>
      <c r="E15" s="724"/>
      <c r="F15" s="780"/>
      <c r="G15" s="782"/>
      <c r="H15" s="439"/>
      <c r="I15" s="174"/>
      <c r="J15" s="780"/>
      <c r="K15" s="782"/>
      <c r="L15" s="727"/>
      <c r="M15" s="727"/>
      <c r="N15" s="439"/>
      <c r="O15" s="439"/>
      <c r="P15" s="439"/>
      <c r="Q15" s="439"/>
      <c r="R15" s="439"/>
      <c r="S15"/>
      <c r="T15"/>
      <c r="U15"/>
      <c r="V15"/>
      <c r="W15"/>
      <c r="X15"/>
      <c r="Y15"/>
      <c r="Z15"/>
      <c r="AA15"/>
      <c r="AB15"/>
      <c r="AC15"/>
      <c r="AD15"/>
      <c r="AE15"/>
      <c r="AF15"/>
    </row>
    <row r="16" spans="1:32" ht="11.25" customHeight="1" x14ac:dyDescent="0.2">
      <c r="B16" s="938"/>
      <c r="C16" s="938"/>
      <c r="D16" s="938"/>
      <c r="E16" s="938"/>
      <c r="F16" s="938"/>
      <c r="G16" s="938"/>
      <c r="H16" s="938"/>
      <c r="I16" s="938"/>
      <c r="J16" s="938"/>
      <c r="K16" s="938"/>
      <c r="L16" s="938"/>
      <c r="M16" s="938"/>
      <c r="N16" s="938"/>
      <c r="O16" s="938"/>
      <c r="P16" s="938"/>
      <c r="Q16" s="938"/>
      <c r="R16" s="938"/>
      <c r="S16" s="938"/>
      <c r="T16" s="938"/>
      <c r="U16" s="2"/>
      <c r="V16" s="2"/>
      <c r="W16" s="2"/>
      <c r="X16" s="2"/>
      <c r="Y16" s="2"/>
      <c r="Z16" s="2"/>
    </row>
    <row r="17" spans="1:28" s="74" customFormat="1" ht="22.35" customHeight="1" x14ac:dyDescent="0.2">
      <c r="B17" s="88" t="s">
        <v>182</v>
      </c>
      <c r="C17" s="88"/>
      <c r="D17" s="88"/>
      <c r="E17" s="88"/>
      <c r="F17" s="88"/>
      <c r="G17" s="88"/>
      <c r="H17" s="88"/>
      <c r="I17" s="88"/>
      <c r="J17" s="88"/>
      <c r="K17"/>
      <c r="L17" s="88"/>
      <c r="M17" s="88"/>
      <c r="N17" s="88"/>
      <c r="O17" s="88"/>
      <c r="P17" s="88"/>
      <c r="Q17" s="88"/>
      <c r="R17" s="88"/>
      <c r="S17" s="76"/>
      <c r="T17" s="76"/>
      <c r="U17" s="76"/>
      <c r="V17" s="76"/>
      <c r="W17" s="76"/>
      <c r="X17" s="76"/>
    </row>
    <row r="18" spans="1:28" s="16" customFormat="1" ht="30.75" customHeight="1" x14ac:dyDescent="0.2">
      <c r="B18" s="55">
        <v>9.0500000000000007</v>
      </c>
      <c r="C18" s="932" t="s">
        <v>268</v>
      </c>
      <c r="D18" s="932"/>
      <c r="E18" s="932"/>
      <c r="F18" s="932"/>
      <c r="G18" s="932"/>
      <c r="H18" s="932"/>
      <c r="I18" s="933"/>
      <c r="J18" s="934"/>
      <c r="K18"/>
      <c r="L18" s="32" t="s">
        <v>4772</v>
      </c>
      <c r="M18" s="680" t="s">
        <v>346</v>
      </c>
      <c r="N18" s="680"/>
      <c r="O18" s="680"/>
      <c r="P18" s="680"/>
      <c r="Q18" s="681"/>
      <c r="R18" s="156"/>
      <c r="S18"/>
      <c r="T18"/>
      <c r="U18"/>
      <c r="V18"/>
      <c r="W18"/>
      <c r="X18"/>
    </row>
    <row r="19" spans="1:28" s="16" customFormat="1" ht="19.899999999999999" customHeight="1" x14ac:dyDescent="0.2">
      <c r="B19" s="657" t="s">
        <v>297</v>
      </c>
      <c r="C19" s="658"/>
      <c r="D19" s="516" t="s">
        <v>377</v>
      </c>
      <c r="E19" s="516"/>
      <c r="F19" s="516"/>
      <c r="G19" s="516"/>
      <c r="H19" s="516"/>
      <c r="I19" s="781"/>
      <c r="J19" s="782"/>
      <c r="K19"/>
      <c r="L19" s="32" t="s">
        <v>4773</v>
      </c>
      <c r="M19" s="680" t="s">
        <v>235</v>
      </c>
      <c r="N19" s="680"/>
      <c r="O19" s="680"/>
      <c r="P19" s="680"/>
      <c r="Q19" s="681"/>
      <c r="R19" s="156"/>
      <c r="S19"/>
      <c r="T19"/>
      <c r="U19"/>
      <c r="V19"/>
    </row>
    <row r="20" spans="1:28" s="16" customFormat="1" ht="27.6" customHeight="1" x14ac:dyDescent="0.2">
      <c r="B20" s="55">
        <v>9.06</v>
      </c>
      <c r="C20" s="669" t="str">
        <f>CONCATENATE("Record waste disposal expenses incurred (in ",'0a. Country information'!R10,")")</f>
        <v>Record waste disposal expenses incurred (in )</v>
      </c>
      <c r="D20" s="669"/>
      <c r="E20" s="669"/>
      <c r="F20" s="669"/>
      <c r="G20" s="669"/>
      <c r="H20" s="669"/>
      <c r="I20" s="892"/>
      <c r="J20" s="893"/>
      <c r="K20"/>
      <c r="L20" s="32" t="s">
        <v>4774</v>
      </c>
      <c r="M20" s="680" t="str">
        <f>CONCATENATE("What is the average running cost for the incinerator in a non-campaign month? (in ",'0a. Country information'!R10,")")</f>
        <v>What is the average running cost for the incinerator in a non-campaign month? (in )</v>
      </c>
      <c r="N20" s="680"/>
      <c r="O20" s="680"/>
      <c r="P20" s="680"/>
      <c r="Q20" s="681"/>
      <c r="R20" s="156"/>
      <c r="S20"/>
      <c r="T20"/>
      <c r="U20"/>
      <c r="V20"/>
    </row>
    <row r="21" spans="1:28" ht="9.1999999999999993" customHeight="1" x14ac:dyDescent="0.2">
      <c r="F21" s="2"/>
      <c r="G21" s="2"/>
      <c r="H21" s="2"/>
      <c r="I21" s="2"/>
      <c r="J21" s="2"/>
      <c r="K21" s="2"/>
      <c r="L21" s="2"/>
      <c r="M21" s="2"/>
      <c r="N21" s="2"/>
      <c r="O21" s="2"/>
      <c r="P21" s="2"/>
      <c r="Q21" s="2"/>
      <c r="R21" s="2"/>
      <c r="S21" s="2"/>
      <c r="T21" s="2"/>
      <c r="U21" s="2"/>
      <c r="V21" s="2"/>
      <c r="W21" s="2"/>
      <c r="X21" s="2"/>
      <c r="Y21" s="2"/>
      <c r="Z21" s="2"/>
    </row>
    <row r="22" spans="1:28" s="74" customFormat="1" ht="22.35" customHeight="1" x14ac:dyDescent="0.2">
      <c r="B22" s="518" t="s">
        <v>181</v>
      </c>
      <c r="C22" s="518"/>
      <c r="D22" s="518"/>
      <c r="E22" s="518"/>
      <c r="F22" s="518"/>
      <c r="G22" s="518"/>
      <c r="H22" s="518"/>
      <c r="I22" s="518"/>
      <c r="J22" s="518"/>
      <c r="K22" s="518"/>
      <c r="L22" s="518"/>
      <c r="M22" s="518"/>
      <c r="N22" s="518"/>
      <c r="O22" s="518"/>
      <c r="P22" s="518"/>
      <c r="Q22" s="518"/>
      <c r="R22" s="518"/>
      <c r="S22" s="76"/>
      <c r="T22" s="76"/>
      <c r="U22" s="76"/>
      <c r="V22" s="76"/>
      <c r="W22" s="76"/>
      <c r="X22" s="76"/>
    </row>
    <row r="23" spans="1:28" s="16" customFormat="1" ht="30" customHeight="1" x14ac:dyDescent="0.2">
      <c r="B23" s="54">
        <v>9.07</v>
      </c>
      <c r="C23" s="669" t="str">
        <f>CONCATENATE("During the campaign, how much was spent on airtime/mobile data/other communication expenses specifically for the campaign? Include use of personal mobile/smartphones (in ",'0a. Country information'!R10,")")</f>
        <v>During the campaign, how much was spent on airtime/mobile data/other communication expenses specifically for the campaign? Include use of personal mobile/smartphones (in )</v>
      </c>
      <c r="D23" s="669"/>
      <c r="E23" s="669"/>
      <c r="F23" s="669"/>
      <c r="G23" s="669"/>
      <c r="H23" s="669"/>
      <c r="I23" s="669"/>
      <c r="J23" s="661"/>
      <c r="K23" s="662"/>
      <c r="L23" s="662"/>
      <c r="M23" s="662"/>
      <c r="N23" s="662"/>
      <c r="O23" s="662"/>
      <c r="P23" s="662"/>
      <c r="Q23" s="662"/>
      <c r="R23" s="663"/>
      <c r="S23"/>
      <c r="T23"/>
      <c r="U23"/>
      <c r="V23"/>
      <c r="W23"/>
      <c r="X23"/>
    </row>
    <row r="24" spans="1:28" s="16" customFormat="1" ht="19.899999999999999" customHeight="1" x14ac:dyDescent="0.2">
      <c r="B24" s="55">
        <v>9.08</v>
      </c>
      <c r="C24" s="669" t="s">
        <v>292</v>
      </c>
      <c r="D24" s="669"/>
      <c r="E24" s="669"/>
      <c r="F24" s="669"/>
      <c r="G24" s="669"/>
      <c r="H24" s="669"/>
      <c r="I24" s="669"/>
      <c r="J24" s="659"/>
      <c r="K24" s="668"/>
      <c r="L24" s="668"/>
      <c r="M24" s="668"/>
      <c r="N24" s="668"/>
      <c r="O24" s="668"/>
      <c r="P24" s="668"/>
      <c r="Q24" s="668"/>
      <c r="R24" s="660"/>
      <c r="S24"/>
      <c r="T24"/>
      <c r="U24"/>
      <c r="V24"/>
      <c r="W24"/>
      <c r="X24"/>
    </row>
    <row r="25" spans="1:28" s="16" customFormat="1" ht="19.899999999999999" customHeight="1" x14ac:dyDescent="0.2">
      <c r="B25" s="657" t="s">
        <v>407</v>
      </c>
      <c r="C25" s="658"/>
      <c r="D25" s="516" t="s">
        <v>149</v>
      </c>
      <c r="E25" s="516"/>
      <c r="F25" s="516"/>
      <c r="G25" s="516"/>
      <c r="H25" s="516"/>
      <c r="I25" s="516"/>
      <c r="J25" s="780"/>
      <c r="K25" s="781"/>
      <c r="L25" s="781"/>
      <c r="M25" s="781"/>
      <c r="N25" s="781"/>
      <c r="O25" s="781"/>
      <c r="P25" s="781"/>
      <c r="Q25" s="781"/>
      <c r="R25" s="782"/>
      <c r="S25"/>
      <c r="T25"/>
      <c r="U25"/>
      <c r="V25"/>
      <c r="W25"/>
      <c r="X25"/>
    </row>
    <row r="26" spans="1:28" ht="10.15" customHeight="1" x14ac:dyDescent="0.2">
      <c r="A26" s="120"/>
      <c r="F26" s="2"/>
      <c r="G26" s="2"/>
      <c r="H26" s="2"/>
      <c r="I26" s="2"/>
      <c r="J26" s="2"/>
      <c r="K26" s="2"/>
      <c r="L26" s="2"/>
      <c r="M26" s="2"/>
      <c r="N26" s="2"/>
      <c r="O26" s="2"/>
      <c r="P26" s="2"/>
      <c r="Q26" s="2"/>
      <c r="R26" s="2"/>
      <c r="S26"/>
      <c r="T26"/>
      <c r="U26"/>
      <c r="V26"/>
      <c r="W26" s="2"/>
      <c r="X26" s="2"/>
      <c r="Y26" s="2"/>
      <c r="Z26" s="2"/>
    </row>
    <row r="27" spans="1:28" s="74" customFormat="1" ht="22.35" customHeight="1" x14ac:dyDescent="0.2">
      <c r="A27" s="77"/>
      <c r="B27" s="518" t="s">
        <v>515</v>
      </c>
      <c r="C27" s="518"/>
      <c r="D27" s="518"/>
      <c r="E27" s="518"/>
      <c r="F27" s="518"/>
      <c r="G27" s="518"/>
      <c r="H27" s="518"/>
      <c r="I27" s="518"/>
      <c r="J27" s="518"/>
      <c r="K27" s="518"/>
      <c r="L27" s="518"/>
      <c r="M27" s="518"/>
      <c r="N27" s="518"/>
      <c r="O27" s="518"/>
      <c r="P27" s="518"/>
      <c r="Q27" s="518"/>
      <c r="R27" s="518"/>
      <c r="S27" s="76"/>
      <c r="T27" s="76"/>
      <c r="U27" s="76"/>
      <c r="V27" s="76"/>
      <c r="W27" s="76"/>
      <c r="X27" s="76"/>
    </row>
    <row r="28" spans="1:28" s="74" customFormat="1" ht="22.35" customHeight="1" x14ac:dyDescent="0.2">
      <c r="A28" s="77"/>
      <c r="B28" s="54">
        <v>9.09</v>
      </c>
      <c r="C28" s="669" t="str">
        <f>CONCATENATE("How much was spent in radio advertisiments, television commercials, and other social mobilization expenses? (in ",'0a. Country information'!R10,")")</f>
        <v>How much was spent in radio advertisiments, television commercials, and other social mobilization expenses? (in )</v>
      </c>
      <c r="D28" s="669"/>
      <c r="E28" s="669"/>
      <c r="F28" s="669"/>
      <c r="G28" s="669"/>
      <c r="H28" s="669"/>
      <c r="I28" s="669"/>
      <c r="J28" s="661"/>
      <c r="K28" s="662"/>
      <c r="L28" s="662"/>
      <c r="M28" s="662"/>
      <c r="N28" s="662"/>
      <c r="O28" s="662"/>
      <c r="P28" s="662"/>
      <c r="Q28" s="662"/>
      <c r="R28" s="663"/>
      <c r="S28" s="76"/>
      <c r="T28" s="76"/>
      <c r="U28" s="76"/>
      <c r="V28" s="76"/>
      <c r="W28" s="76"/>
      <c r="X28" s="76"/>
    </row>
    <row r="29" spans="1:28" s="16" customFormat="1" ht="30" customHeight="1" x14ac:dyDescent="0.2">
      <c r="A29" s="25"/>
      <c r="B29" s="54">
        <v>9.1</v>
      </c>
      <c r="C29" s="669" t="str">
        <f>CONCATENATE("How much was spent in additional expenses related to the campaign? (in ",'0a. Country information'!R10,")")</f>
        <v>How much was spent in additional expenses related to the campaign? (in )</v>
      </c>
      <c r="D29" s="669"/>
      <c r="E29" s="669"/>
      <c r="F29" s="669"/>
      <c r="G29" s="669"/>
      <c r="H29" s="669"/>
      <c r="I29" s="669"/>
      <c r="J29" s="661"/>
      <c r="K29" s="662"/>
      <c r="L29" s="662"/>
      <c r="M29" s="662"/>
      <c r="N29" s="662"/>
      <c r="O29" s="662"/>
      <c r="P29" s="662"/>
      <c r="Q29" s="662"/>
      <c r="R29" s="663"/>
      <c r="S29"/>
      <c r="T29"/>
      <c r="U29"/>
      <c r="V29"/>
      <c r="W29"/>
      <c r="X29"/>
    </row>
    <row r="30" spans="1:28" s="16" customFormat="1" ht="19.899999999999999" customHeight="1" x14ac:dyDescent="0.2">
      <c r="A30" s="25"/>
      <c r="B30" s="55">
        <v>9.11</v>
      </c>
      <c r="C30" s="669" t="s">
        <v>399</v>
      </c>
      <c r="D30" s="669"/>
      <c r="E30" s="669"/>
      <c r="F30" s="669"/>
      <c r="G30" s="669"/>
      <c r="H30" s="669"/>
      <c r="I30" s="669"/>
      <c r="J30" s="545"/>
      <c r="K30" s="896"/>
      <c r="L30" s="896"/>
      <c r="M30" s="896"/>
      <c r="N30" s="896"/>
      <c r="O30" s="896"/>
      <c r="P30" s="896"/>
      <c r="Q30" s="896"/>
      <c r="R30" s="546"/>
      <c r="S30"/>
      <c r="T30"/>
      <c r="U30"/>
      <c r="V30"/>
      <c r="W30"/>
      <c r="X30"/>
    </row>
    <row r="31" spans="1:28" ht="10.15" customHeight="1" x14ac:dyDescent="0.2">
      <c r="F31" s="2"/>
      <c r="G31" s="2"/>
      <c r="H31" s="2"/>
      <c r="I31" s="2"/>
      <c r="J31" s="2"/>
      <c r="K31" s="2"/>
      <c r="L31" s="2"/>
      <c r="M31" s="2"/>
      <c r="N31" s="2"/>
      <c r="O31" s="2"/>
      <c r="P31" s="2"/>
      <c r="Q31" s="2"/>
      <c r="R31" s="2"/>
      <c r="S31"/>
      <c r="T31"/>
      <c r="U31"/>
      <c r="V31"/>
      <c r="W31" s="2"/>
      <c r="X31" s="2"/>
      <c r="Y31" s="2"/>
      <c r="Z31" s="2"/>
    </row>
    <row r="32" spans="1:28" s="76" customFormat="1" ht="22.35" customHeight="1" x14ac:dyDescent="0.2">
      <c r="B32" s="518" t="s">
        <v>398</v>
      </c>
      <c r="C32" s="518"/>
      <c r="D32" s="518"/>
      <c r="E32" s="518"/>
      <c r="F32" s="518"/>
      <c r="G32" s="518"/>
      <c r="H32" s="518"/>
      <c r="I32" s="731" t="s">
        <v>300</v>
      </c>
      <c r="J32" s="731"/>
      <c r="K32" s="939" t="s">
        <v>303</v>
      </c>
      <c r="L32" s="939"/>
      <c r="M32" s="939"/>
      <c r="N32" s="939"/>
      <c r="O32" s="731" t="s">
        <v>301</v>
      </c>
      <c r="P32" s="731"/>
      <c r="Q32" s="731" t="s">
        <v>302</v>
      </c>
      <c r="R32" s="731"/>
      <c r="S32"/>
      <c r="T32"/>
      <c r="U32"/>
      <c r="V32"/>
      <c r="W32"/>
      <c r="X32"/>
      <c r="Y32"/>
      <c r="Z32"/>
      <c r="AA32"/>
      <c r="AB32"/>
    </row>
    <row r="33" spans="1:28" s="16" customFormat="1" ht="27.6" customHeight="1" x14ac:dyDescent="0.2">
      <c r="B33" s="741">
        <v>9.1199999999999992</v>
      </c>
      <c r="C33" s="678" t="s">
        <v>329</v>
      </c>
      <c r="D33" s="678"/>
      <c r="E33" s="679"/>
      <c r="F33" s="114" t="s">
        <v>10</v>
      </c>
      <c r="G33" s="723" t="str">
        <f>CONCATENATE("Amount (in ",'0a. Country information'!R10,")")</f>
        <v>Amount (in )</v>
      </c>
      <c r="H33" s="723"/>
      <c r="I33" s="739"/>
      <c r="J33" s="739"/>
      <c r="K33" s="739"/>
      <c r="L33" s="739"/>
      <c r="M33" s="739"/>
      <c r="N33" s="739"/>
      <c r="O33" s="739"/>
      <c r="P33" s="739"/>
      <c r="Q33" s="739"/>
      <c r="R33" s="739"/>
      <c r="S33"/>
      <c r="T33"/>
      <c r="U33"/>
      <c r="V33"/>
      <c r="W33"/>
      <c r="X33"/>
      <c r="Y33"/>
      <c r="Z33"/>
      <c r="AA33"/>
      <c r="AB33"/>
    </row>
    <row r="34" spans="1:28" s="16" customFormat="1" ht="27.6" customHeight="1" x14ac:dyDescent="0.2">
      <c r="B34" s="742"/>
      <c r="C34" s="680"/>
      <c r="D34" s="680"/>
      <c r="E34" s="681"/>
      <c r="F34" s="100" t="s">
        <v>11</v>
      </c>
      <c r="G34" s="723" t="s">
        <v>308</v>
      </c>
      <c r="H34" s="723"/>
      <c r="I34" s="727"/>
      <c r="J34" s="727"/>
      <c r="K34" s="727"/>
      <c r="L34" s="727"/>
      <c r="M34" s="727"/>
      <c r="N34" s="727"/>
      <c r="O34" s="727"/>
      <c r="P34" s="727"/>
      <c r="Q34" s="727"/>
      <c r="R34" s="727"/>
      <c r="S34"/>
      <c r="T34"/>
      <c r="U34"/>
      <c r="V34"/>
      <c r="W34"/>
      <c r="X34"/>
      <c r="Y34"/>
      <c r="Z34"/>
      <c r="AA34"/>
      <c r="AB34"/>
    </row>
    <row r="35" spans="1:28" s="16" customFormat="1" ht="27.6" customHeight="1" x14ac:dyDescent="0.2">
      <c r="B35" s="743">
        <v>9.1300000000000008</v>
      </c>
      <c r="C35" s="678" t="s">
        <v>347</v>
      </c>
      <c r="D35" s="678"/>
      <c r="E35" s="679"/>
      <c r="F35" s="114" t="s">
        <v>10</v>
      </c>
      <c r="G35" s="723" t="s">
        <v>307</v>
      </c>
      <c r="H35" s="723"/>
      <c r="I35" s="740"/>
      <c r="J35" s="740"/>
      <c r="K35" s="740"/>
      <c r="L35" s="740"/>
      <c r="M35" s="740"/>
      <c r="N35" s="740"/>
      <c r="O35" s="740"/>
      <c r="P35" s="740"/>
      <c r="Q35" s="740"/>
      <c r="R35" s="740"/>
      <c r="S35"/>
      <c r="T35"/>
      <c r="U35"/>
      <c r="V35"/>
      <c r="W35"/>
      <c r="X35"/>
      <c r="Y35"/>
      <c r="Z35"/>
      <c r="AA35"/>
      <c r="AB35"/>
    </row>
    <row r="36" spans="1:28" s="16" customFormat="1" ht="27.6" customHeight="1" x14ac:dyDescent="0.2">
      <c r="B36" s="742"/>
      <c r="C36" s="680"/>
      <c r="D36" s="680"/>
      <c r="E36" s="681"/>
      <c r="F36" s="100" t="s">
        <v>11</v>
      </c>
      <c r="G36" s="723" t="s">
        <v>309</v>
      </c>
      <c r="H36" s="723"/>
      <c r="I36" s="727"/>
      <c r="J36" s="727"/>
      <c r="K36" s="727"/>
      <c r="L36" s="727"/>
      <c r="M36" s="727"/>
      <c r="N36" s="727"/>
      <c r="O36" s="727"/>
      <c r="P36" s="727"/>
      <c r="Q36" s="727"/>
      <c r="R36" s="727"/>
      <c r="S36"/>
      <c r="T36"/>
      <c r="U36"/>
      <c r="V36"/>
      <c r="W36"/>
      <c r="X36"/>
      <c r="Y36"/>
      <c r="Z36"/>
      <c r="AA36"/>
      <c r="AB36"/>
    </row>
    <row r="37" spans="1:28" ht="10.15" customHeight="1" x14ac:dyDescent="0.2">
      <c r="F37" s="2"/>
      <c r="G37" s="2"/>
      <c r="H37" s="2"/>
      <c r="I37" s="2"/>
      <c r="J37" s="2"/>
      <c r="K37" s="2"/>
      <c r="L37" s="2"/>
      <c r="M37" s="2"/>
      <c r="N37" s="2"/>
      <c r="O37" s="2"/>
      <c r="P37" s="2"/>
      <c r="Q37" s="2"/>
      <c r="R37" s="2"/>
      <c r="S37"/>
      <c r="T37"/>
      <c r="U37"/>
      <c r="V37"/>
      <c r="W37" s="2"/>
      <c r="X37" s="2"/>
      <c r="Y37" s="2"/>
      <c r="Z37" s="2"/>
    </row>
    <row r="38" spans="1:28" s="74" customFormat="1" ht="22.35" customHeight="1" x14ac:dyDescent="0.2">
      <c r="A38" s="77"/>
      <c r="B38" s="520" t="s">
        <v>132</v>
      </c>
      <c r="C38" s="520"/>
      <c r="D38" s="520"/>
      <c r="E38" s="520"/>
      <c r="F38" s="520"/>
      <c r="G38" s="520"/>
      <c r="H38" s="520"/>
      <c r="I38" s="520"/>
      <c r="J38" s="520"/>
      <c r="K38" s="520"/>
      <c r="L38" s="520"/>
      <c r="M38" s="520"/>
      <c r="N38" s="520"/>
      <c r="O38" s="520"/>
      <c r="P38" s="520"/>
      <c r="Q38" s="520"/>
      <c r="R38" s="520"/>
      <c r="S38" s="76"/>
      <c r="T38" s="76"/>
      <c r="U38" s="76"/>
      <c r="V38" s="76"/>
      <c r="W38" s="76"/>
    </row>
    <row r="39" spans="1:28" s="16" customFormat="1" ht="25.15" customHeight="1" x14ac:dyDescent="0.2">
      <c r="A39" s="25"/>
      <c r="B39" s="696"/>
      <c r="C39" s="920"/>
      <c r="D39" s="920"/>
      <c r="E39" s="920"/>
      <c r="F39" s="920"/>
      <c r="G39" s="920"/>
      <c r="H39" s="920"/>
      <c r="I39" s="920"/>
      <c r="J39" s="920"/>
      <c r="K39" s="920"/>
      <c r="L39" s="920"/>
      <c r="M39" s="920"/>
      <c r="N39" s="920"/>
      <c r="O39" s="920"/>
      <c r="P39" s="920"/>
      <c r="Q39" s="920"/>
      <c r="R39" s="921"/>
      <c r="S39"/>
      <c r="T39"/>
      <c r="U39"/>
      <c r="V39"/>
      <c r="W39"/>
    </row>
    <row r="40" spans="1:28" s="16" customFormat="1" ht="59.45" customHeight="1" x14ac:dyDescent="0.2">
      <c r="A40" s="25"/>
      <c r="B40" s="922"/>
      <c r="C40" s="923"/>
      <c r="D40" s="923"/>
      <c r="E40" s="923"/>
      <c r="F40" s="923"/>
      <c r="G40" s="923"/>
      <c r="H40" s="923"/>
      <c r="I40" s="923"/>
      <c r="J40" s="923"/>
      <c r="K40" s="923"/>
      <c r="L40" s="923"/>
      <c r="M40" s="923"/>
      <c r="N40" s="923"/>
      <c r="O40" s="923"/>
      <c r="P40" s="923"/>
      <c r="Q40" s="923"/>
      <c r="R40" s="924"/>
      <c r="S40"/>
      <c r="T40"/>
      <c r="U40"/>
      <c r="V40"/>
      <c r="W40"/>
    </row>
    <row r="41" spans="1:28" hidden="1" x14ac:dyDescent="0.2">
      <c r="S41"/>
      <c r="T41"/>
      <c r="U41"/>
      <c r="V41"/>
      <c r="W41"/>
    </row>
    <row r="42" spans="1:28" hidden="1" x14ac:dyDescent="0.2">
      <c r="S42"/>
      <c r="T42"/>
      <c r="U42"/>
      <c r="V42"/>
      <c r="W42"/>
    </row>
    <row r="43" spans="1:28" hidden="1" x14ac:dyDescent="0.2">
      <c r="S43"/>
      <c r="T43"/>
      <c r="U43"/>
      <c r="V43"/>
      <c r="W43"/>
    </row>
    <row r="44" spans="1:28" hidden="1" x14ac:dyDescent="0.2">
      <c r="S44"/>
      <c r="T44"/>
      <c r="U44"/>
      <c r="V44"/>
      <c r="W44"/>
    </row>
    <row r="45" spans="1:28" hidden="1" x14ac:dyDescent="0.2">
      <c r="S45"/>
      <c r="T45"/>
      <c r="U45"/>
      <c r="V45"/>
      <c r="W45"/>
    </row>
    <row r="46" spans="1:28" hidden="1" x14ac:dyDescent="0.2">
      <c r="S46"/>
      <c r="T46"/>
      <c r="U46"/>
      <c r="V46"/>
      <c r="W46"/>
    </row>
    <row r="47" spans="1:28" hidden="1" x14ac:dyDescent="0.2">
      <c r="S47"/>
      <c r="T47"/>
      <c r="U47"/>
      <c r="V47"/>
      <c r="W47"/>
    </row>
    <row r="48" spans="1:28" hidden="1" x14ac:dyDescent="0.2">
      <c r="S48"/>
      <c r="T48"/>
      <c r="U48"/>
      <c r="V48"/>
      <c r="W48"/>
    </row>
    <row r="49" spans="19:23" hidden="1" x14ac:dyDescent="0.2">
      <c r="S49"/>
      <c r="T49"/>
      <c r="U49"/>
      <c r="V49"/>
      <c r="W49"/>
    </row>
    <row r="50" spans="19:23" hidden="1" x14ac:dyDescent="0.2">
      <c r="S50"/>
      <c r="T50"/>
      <c r="U50"/>
      <c r="V50"/>
      <c r="W50"/>
    </row>
    <row r="51" spans="19:23" hidden="1" x14ac:dyDescent="0.2">
      <c r="S51"/>
      <c r="T51"/>
      <c r="U51"/>
      <c r="V51"/>
      <c r="W51"/>
    </row>
    <row r="52" spans="19:23" hidden="1" x14ac:dyDescent="0.2">
      <c r="S52"/>
      <c r="T52"/>
      <c r="U52"/>
      <c r="V52"/>
      <c r="W52"/>
    </row>
    <row r="53" spans="19:23" hidden="1" x14ac:dyDescent="0.2">
      <c r="S53"/>
      <c r="T53"/>
      <c r="U53"/>
      <c r="V53"/>
      <c r="W53"/>
    </row>
    <row r="54" spans="19:23" hidden="1" x14ac:dyDescent="0.2">
      <c r="S54"/>
      <c r="T54"/>
      <c r="U54"/>
      <c r="V54"/>
      <c r="W54"/>
    </row>
    <row r="55" spans="19:23" hidden="1" x14ac:dyDescent="0.2">
      <c r="S55"/>
      <c r="T55"/>
      <c r="U55"/>
      <c r="V55"/>
      <c r="W55"/>
    </row>
    <row r="107" x14ac:dyDescent="0.2"/>
    <row r="108" x14ac:dyDescent="0.2"/>
  </sheetData>
  <mergeCells count="95">
    <mergeCell ref="L11:M11"/>
    <mergeCell ref="L12:M12"/>
    <mergeCell ref="J8:K8"/>
    <mergeCell ref="O32:P32"/>
    <mergeCell ref="Q32:R32"/>
    <mergeCell ref="K32:N32"/>
    <mergeCell ref="B27:R27"/>
    <mergeCell ref="C29:I29"/>
    <mergeCell ref="J29:R29"/>
    <mergeCell ref="C30:I30"/>
    <mergeCell ref="J30:R30"/>
    <mergeCell ref="C12:E12"/>
    <mergeCell ref="F8:G8"/>
    <mergeCell ref="J12:K12"/>
    <mergeCell ref="C11:E11"/>
    <mergeCell ref="J28:R28"/>
    <mergeCell ref="I32:J32"/>
    <mergeCell ref="B22:R22"/>
    <mergeCell ref="O34:P34"/>
    <mergeCell ref="Q34:R34"/>
    <mergeCell ref="K34:N34"/>
    <mergeCell ref="I33:J33"/>
    <mergeCell ref="O33:P33"/>
    <mergeCell ref="Q33:R33"/>
    <mergeCell ref="K33:N33"/>
    <mergeCell ref="J23:R23"/>
    <mergeCell ref="C24:I24"/>
    <mergeCell ref="J24:R24"/>
    <mergeCell ref="D25:I25"/>
    <mergeCell ref="J25:R25"/>
    <mergeCell ref="B25:C25"/>
    <mergeCell ref="F15:G15"/>
    <mergeCell ref="G33:H33"/>
    <mergeCell ref="G34:H34"/>
    <mergeCell ref="G35:H35"/>
    <mergeCell ref="B32:H32"/>
    <mergeCell ref="C23:I23"/>
    <mergeCell ref="C28:I28"/>
    <mergeCell ref="B16:T16"/>
    <mergeCell ref="J11:K11"/>
    <mergeCell ref="B15:C15"/>
    <mergeCell ref="M19:Q19"/>
    <mergeCell ref="L13:M13"/>
    <mergeCell ref="L14:M14"/>
    <mergeCell ref="L15:M15"/>
    <mergeCell ref="D15:E15"/>
    <mergeCell ref="J14:K14"/>
    <mergeCell ref="J15:K15"/>
    <mergeCell ref="C13:E13"/>
    <mergeCell ref="C14:E14"/>
    <mergeCell ref="J13:K13"/>
    <mergeCell ref="F11:G11"/>
    <mergeCell ref="F12:G12"/>
    <mergeCell ref="F13:G13"/>
    <mergeCell ref="F14:G14"/>
    <mergeCell ref="M20:Q20"/>
    <mergeCell ref="M18:Q18"/>
    <mergeCell ref="B19:C19"/>
    <mergeCell ref="C20:H20"/>
    <mergeCell ref="C18:H18"/>
    <mergeCell ref="I18:J18"/>
    <mergeCell ref="D19:H19"/>
    <mergeCell ref="I20:J20"/>
    <mergeCell ref="I19:J19"/>
    <mergeCell ref="A1:S2"/>
    <mergeCell ref="N9:N10"/>
    <mergeCell ref="O9:O10"/>
    <mergeCell ref="P9:P10"/>
    <mergeCell ref="H9:H10"/>
    <mergeCell ref="B8:E10"/>
    <mergeCell ref="Q9:Q10"/>
    <mergeCell ref="J9:K10"/>
    <mergeCell ref="B5:R5"/>
    <mergeCell ref="B4:R4"/>
    <mergeCell ref="I9:I10"/>
    <mergeCell ref="L9:M10"/>
    <mergeCell ref="L8:M8"/>
    <mergeCell ref="F9:G10"/>
    <mergeCell ref="R9:R10"/>
    <mergeCell ref="B39:R40"/>
    <mergeCell ref="B38:R38"/>
    <mergeCell ref="B33:B34"/>
    <mergeCell ref="Q35:R35"/>
    <mergeCell ref="Q36:R36"/>
    <mergeCell ref="K35:N35"/>
    <mergeCell ref="K36:N36"/>
    <mergeCell ref="B35:B36"/>
    <mergeCell ref="I35:J35"/>
    <mergeCell ref="O35:P35"/>
    <mergeCell ref="I36:J36"/>
    <mergeCell ref="O36:P36"/>
    <mergeCell ref="C35:E36"/>
    <mergeCell ref="G36:H36"/>
    <mergeCell ref="C33:E34"/>
    <mergeCell ref="I34:J34"/>
  </mergeCells>
  <conditionalFormatting sqref="N11:Q15 F11:L15 I33:R36">
    <cfRule type="expression" dxfId="26" priority="12">
      <formula>F11&lt;&gt;""</formula>
    </cfRule>
  </conditionalFormatting>
  <conditionalFormatting sqref="J23:R25 J29:R30">
    <cfRule type="expression" dxfId="25" priority="7">
      <formula>$J23&lt;&gt;""</formula>
    </cfRule>
  </conditionalFormatting>
  <conditionalFormatting sqref="F11 N11:Q11 H11:L11">
    <cfRule type="expression" dxfId="24" priority="20">
      <formula>OR(F$12="",F$13="")</formula>
    </cfRule>
  </conditionalFormatting>
  <conditionalFormatting sqref="R18:R20">
    <cfRule type="expression" dxfId="23" priority="34">
      <formula>$R18&lt;&gt;""</formula>
    </cfRule>
  </conditionalFormatting>
  <conditionalFormatting sqref="I18:J20">
    <cfRule type="expression" dxfId="22" priority="17">
      <formula>$I18&lt;&gt;""</formula>
    </cfRule>
  </conditionalFormatting>
  <conditionalFormatting sqref="F14 N14:Q14 H14:L14">
    <cfRule type="expression" dxfId="21" priority="51">
      <formula>OR(F$11&gt;0,F$13&gt;0)</formula>
    </cfRule>
  </conditionalFormatting>
  <conditionalFormatting sqref="F12:F13 N12:Q13 H12:L13">
    <cfRule type="expression" dxfId="20" priority="19">
      <formula>OR(F$11="")</formula>
    </cfRule>
  </conditionalFormatting>
  <conditionalFormatting sqref="I34:R34">
    <cfRule type="expression" dxfId="19" priority="18">
      <formula>I$33&lt;&gt;""</formula>
    </cfRule>
  </conditionalFormatting>
  <conditionalFormatting sqref="I36:R36">
    <cfRule type="expression" dxfId="18" priority="13">
      <formula>I$35&lt;&gt;""</formula>
    </cfRule>
  </conditionalFormatting>
  <conditionalFormatting sqref="J30:R30">
    <cfRule type="expression" dxfId="17" priority="41">
      <formula>$J$29&gt;0</formula>
    </cfRule>
  </conditionalFormatting>
  <conditionalFormatting sqref="J28:R28">
    <cfRule type="expression" dxfId="16" priority="6">
      <formula>$J28&lt;&gt;""</formula>
    </cfRule>
  </conditionalFormatting>
  <conditionalFormatting sqref="R14">
    <cfRule type="expression" dxfId="15" priority="4">
      <formula>R14&lt;&gt;""</formula>
    </cfRule>
  </conditionalFormatting>
  <conditionalFormatting sqref="R14">
    <cfRule type="expression" dxfId="14" priority="5">
      <formula>OR(R$11&gt;0,R$13&gt;0)</formula>
    </cfRule>
  </conditionalFormatting>
  <conditionalFormatting sqref="R11:R13 R15">
    <cfRule type="expression" dxfId="13" priority="1">
      <formula>R11&lt;&gt;""</formula>
    </cfRule>
  </conditionalFormatting>
  <conditionalFormatting sqref="R11">
    <cfRule type="expression" dxfId="12" priority="3">
      <formula>OR(R$12="",R$13="")</formula>
    </cfRule>
  </conditionalFormatting>
  <conditionalFormatting sqref="R12:R13">
    <cfRule type="expression" dxfId="11" priority="2">
      <formula>OR(R$11="")</formula>
    </cfRule>
  </conditionalFormatting>
  <dataValidations count="3">
    <dataValidation type="decimal" operator="greaterThanOrEqual" allowBlank="1" showInputMessage="1" showErrorMessage="1" sqref="F33 F11:L13 N11:R13 I33:R33" xr:uid="{A0957D20-E318-4B62-BBC0-86C7899675F4}">
      <formula1>0</formula1>
    </dataValidation>
    <dataValidation operator="greaterThanOrEqual" allowBlank="1" showInputMessage="1" showErrorMessage="1" sqref="I35:K35 O35:R35 F35" xr:uid="{4BD40B9D-1A8E-4D97-9497-EE6B55290496}"/>
    <dataValidation type="decimal" operator="greaterThan" allowBlank="1" showInputMessage="1" showErrorMessage="1" sqref="R18:R20 I20:J20 J28:R29 J23:R23" xr:uid="{EA146D39-BDB1-4978-9A34-97F479C26DD0}">
      <formula1>0</formula1>
    </dataValidation>
  </dataValidations>
  <pageMargins left="0.7" right="0.7" top="0.75" bottom="0.75" header="0.3" footer="0.3"/>
  <pageSetup paperSize="9" orientation="portrait" verticalDpi="300" r:id="rId1"/>
  <extLst>
    <ext xmlns:x14="http://schemas.microsoft.com/office/spreadsheetml/2009/9/main" uri="{78C0D931-6437-407d-A8EE-F0AAD7539E65}">
      <x14:conditionalFormattings>
        <x14:conditionalFormatting xmlns:xm="http://schemas.microsoft.com/office/excel/2006/main">
          <x14:cfRule type="expression" priority="42" id="{AEE7F7CD-4F03-4442-BD9B-D818C9C17F62}">
            <xm:f>$J$24='0e. Support language'!$C$41</xm:f>
            <x14:dxf>
              <fill>
                <patternFill>
                  <bgColor rgb="FFFFEAA3"/>
                </patternFill>
              </fill>
            </x14:dxf>
          </x14:cfRule>
          <xm:sqref>J25:R25</xm:sqref>
        </x14:conditionalFormatting>
        <x14:conditionalFormatting xmlns:xm="http://schemas.microsoft.com/office/excel/2006/main">
          <x14:cfRule type="expression" priority="33" id="{7074D846-40F6-4A47-835C-B6E764A02E0F}">
            <xm:f>$I$18&lt;&gt;'0e. Support language'!$D$35</xm:f>
            <x14:dxf>
              <font>
                <color theme="0" tint="-0.34998626667073579"/>
              </font>
              <fill>
                <patternFill>
                  <bgColor theme="0" tint="-4.9989318521683403E-2"/>
                </patternFill>
              </fill>
              <border>
                <left/>
                <right/>
                <top/>
                <bottom/>
                <vertical/>
                <horizontal/>
              </border>
            </x14:dxf>
          </x14:cfRule>
          <xm:sqref>L18:R20</xm:sqref>
        </x14:conditionalFormatting>
        <x14:conditionalFormatting xmlns:xm="http://schemas.microsoft.com/office/excel/2006/main">
          <x14:cfRule type="expression" priority="32" id="{B3856971-8177-407E-AAF4-B75FF4158EB7}">
            <xm:f>$I$18='0e. Support language'!$D$37</xm:f>
            <x14:dxf>
              <fill>
                <patternFill>
                  <bgColor rgb="FFFFEAA3"/>
                </patternFill>
              </fill>
            </x14:dxf>
          </x14:cfRule>
          <xm:sqref>I19:J19</xm:sqref>
        </x14:conditionalFormatting>
        <x14:conditionalFormatting xmlns:xm="http://schemas.microsoft.com/office/excel/2006/main">
          <x14:cfRule type="expression" priority="21" id="{16E109A6-44BE-4796-94F1-7BA378440488}">
            <xm:f>OR(F$14='0e. Support language'!$A$62,F$14='0e. Support language'!$A$63)</xm:f>
            <x14:dxf>
              <fill>
                <patternFill>
                  <bgColor rgb="FFFFEAA3"/>
                </patternFill>
              </fill>
            </x14:dxf>
          </x14:cfRule>
          <xm:sqref>F15 N15:Q15 H15:L15</xm:sqref>
        </x14:conditionalFormatting>
        <x14:conditionalFormatting xmlns:xm="http://schemas.microsoft.com/office/excel/2006/main">
          <x14:cfRule type="expression" priority="31" id="{BE0A57E6-2CA7-4E8A-9B55-5C5C2FC7CF4E}">
            <xm:f>OR($I$18='0e. Support language'!$D$36,$I$18='0e. Support language'!$D$37)</xm:f>
            <x14:dxf>
              <fill>
                <patternFill>
                  <bgColor rgb="FFFFEAA3"/>
                </patternFill>
              </fill>
            </x14:dxf>
          </x14:cfRule>
          <xm:sqref>I20:J20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8C36E4F-1B1B-446C-B0AA-0A57D5A3F140}">
          <x14:formula1>
            <xm:f>'0e. Support language'!$D$34:$D$37</xm:f>
          </x14:formula1>
          <xm:sqref>I18:J18</xm:sqref>
        </x14:dataValidation>
        <x14:dataValidation type="list" allowBlank="1" showInputMessage="1" showErrorMessage="1" xr:uid="{5CA8E884-F810-4442-81D4-38C39CAF86EE}">
          <x14:formula1>
            <xm:f>'0e. Support language'!$A$61:$A$63</xm:f>
          </x14:formula1>
          <xm:sqref>F14 H14:L14 N14:Q14</xm:sqref>
        </x14:dataValidation>
        <x14:dataValidation type="list" allowBlank="1" showInputMessage="1" showErrorMessage="1" xr:uid="{4262DBA9-CDA7-481E-8934-6898419D7506}">
          <x14:formula1>
            <xm:f>'0e. Support language'!$C$32:$C$41</xm:f>
          </x14:formula1>
          <xm:sqref>J24:R24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F9786-2EA0-4245-B20F-43C1F96B775D}">
  <sheetPr>
    <tabColor rgb="FFFFE697"/>
  </sheetPr>
  <dimension ref="B2:K13"/>
  <sheetViews>
    <sheetView showGridLines="0" zoomScale="90" zoomScaleNormal="90" workbookViewId="0">
      <selection activeCell="F26" sqref="F26"/>
    </sheetView>
  </sheetViews>
  <sheetFormatPr defaultColWidth="8.85546875" defaultRowHeight="15" x14ac:dyDescent="0.25"/>
  <cols>
    <col min="1" max="1" width="1.5703125" style="210" customWidth="1"/>
    <col min="2" max="2" width="3.140625" style="210" customWidth="1"/>
    <col min="3" max="4" width="8.85546875" style="210"/>
    <col min="5" max="5" width="13.7109375" style="210" customWidth="1"/>
    <col min="6" max="6" width="75.28515625" style="211" customWidth="1"/>
    <col min="7" max="7" width="28.7109375" style="210" customWidth="1"/>
    <col min="8" max="8" width="30.5703125" style="210" customWidth="1"/>
    <col min="9" max="9" width="33.28515625" style="210" customWidth="1"/>
    <col min="10" max="10" width="32.85546875" style="210" customWidth="1"/>
    <col min="11" max="11" width="28.7109375" style="210" customWidth="1"/>
    <col min="12" max="16384" width="8.85546875" style="210"/>
  </cols>
  <sheetData>
    <row r="2" spans="2:11" x14ac:dyDescent="0.25">
      <c r="B2" s="942" t="s">
        <v>550</v>
      </c>
      <c r="C2" s="942"/>
      <c r="D2" s="209"/>
    </row>
    <row r="4" spans="2:11" x14ac:dyDescent="0.25">
      <c r="B4" s="942" t="s">
        <v>551</v>
      </c>
      <c r="C4" s="942"/>
      <c r="D4" s="942"/>
      <c r="E4" s="942"/>
      <c r="F4" s="212" t="s">
        <v>4338</v>
      </c>
      <c r="G4" s="213" t="s">
        <v>552</v>
      </c>
      <c r="H4" s="212" t="s">
        <v>4338</v>
      </c>
      <c r="I4" s="214" t="s">
        <v>552</v>
      </c>
      <c r="J4" s="212" t="s">
        <v>4338</v>
      </c>
      <c r="K4" s="214" t="s">
        <v>552</v>
      </c>
    </row>
    <row r="5" spans="2:11" ht="24.95" customHeight="1" x14ac:dyDescent="0.25">
      <c r="B5" s="215"/>
      <c r="C5" s="943" t="s">
        <v>361</v>
      </c>
      <c r="D5" s="944"/>
      <c r="E5" s="944"/>
      <c r="F5" s="216"/>
      <c r="G5" s="217"/>
      <c r="H5" s="218"/>
      <c r="I5" s="218"/>
      <c r="J5" s="218"/>
      <c r="K5" s="218"/>
    </row>
    <row r="6" spans="2:11" ht="24.95" customHeight="1" x14ac:dyDescent="0.25">
      <c r="B6" s="215"/>
      <c r="C6" s="945" t="s">
        <v>553</v>
      </c>
      <c r="D6" s="945"/>
      <c r="E6" s="943"/>
      <c r="F6" s="219"/>
      <c r="G6" s="222"/>
      <c r="H6" s="223"/>
      <c r="I6" s="218"/>
      <c r="J6" s="218"/>
      <c r="K6" s="218"/>
    </row>
    <row r="7" spans="2:11" ht="24.95" customHeight="1" x14ac:dyDescent="0.25">
      <c r="B7" s="215"/>
      <c r="C7" s="940" t="s">
        <v>458</v>
      </c>
      <c r="D7" s="941"/>
      <c r="E7" s="941"/>
      <c r="F7" s="219"/>
      <c r="G7" s="222"/>
      <c r="H7" s="223"/>
      <c r="I7" s="225"/>
      <c r="J7" s="230"/>
      <c r="K7" s="218"/>
    </row>
    <row r="8" spans="2:11" ht="24.95" customHeight="1" x14ac:dyDescent="0.25">
      <c r="B8" s="215"/>
      <c r="C8" s="940" t="s">
        <v>378</v>
      </c>
      <c r="D8" s="941"/>
      <c r="E8" s="941"/>
      <c r="F8" s="216"/>
      <c r="G8" s="217"/>
      <c r="H8" s="218"/>
      <c r="I8" s="218"/>
      <c r="J8" s="218"/>
      <c r="K8" s="218"/>
    </row>
    <row r="9" spans="2:11" ht="24.95" customHeight="1" x14ac:dyDescent="0.25">
      <c r="B9" s="215"/>
      <c r="C9" s="940" t="s">
        <v>379</v>
      </c>
      <c r="D9" s="941"/>
      <c r="E9" s="941"/>
      <c r="F9" s="216"/>
      <c r="G9" s="222"/>
      <c r="H9" s="223"/>
      <c r="I9" s="225"/>
      <c r="J9" s="220"/>
      <c r="K9" s="218"/>
    </row>
    <row r="10" spans="2:11" ht="24.95" customHeight="1" x14ac:dyDescent="0.25">
      <c r="B10" s="215"/>
      <c r="C10" s="940" t="s">
        <v>401</v>
      </c>
      <c r="D10" s="941"/>
      <c r="E10" s="941"/>
      <c r="F10" s="219"/>
      <c r="G10" s="218"/>
      <c r="H10" s="220"/>
      <c r="I10" s="218"/>
      <c r="J10" s="220"/>
      <c r="K10" s="218"/>
    </row>
    <row r="11" spans="2:11" ht="24.95" customHeight="1" x14ac:dyDescent="0.25">
      <c r="B11" s="215"/>
      <c r="C11" s="940" t="s">
        <v>402</v>
      </c>
      <c r="D11" s="941"/>
      <c r="E11" s="941"/>
      <c r="F11" s="221"/>
      <c r="G11" s="222"/>
      <c r="H11" s="220"/>
      <c r="I11" s="218"/>
      <c r="J11" s="220"/>
      <c r="K11" s="218"/>
    </row>
    <row r="12" spans="2:11" ht="24.95" customHeight="1" x14ac:dyDescent="0.25">
      <c r="B12" s="215"/>
      <c r="C12" s="940" t="s">
        <v>362</v>
      </c>
      <c r="D12" s="941"/>
      <c r="E12" s="941"/>
      <c r="F12" s="224"/>
      <c r="G12" s="222"/>
      <c r="H12" s="223"/>
      <c r="I12" s="226"/>
      <c r="J12" s="227"/>
      <c r="K12" s="218"/>
    </row>
    <row r="13" spans="2:11" ht="24.95" customHeight="1" x14ac:dyDescent="0.25">
      <c r="B13" s="215"/>
      <c r="C13" s="940" t="s">
        <v>363</v>
      </c>
      <c r="D13" s="941"/>
      <c r="E13" s="941"/>
      <c r="F13" s="219"/>
      <c r="G13" s="222"/>
      <c r="H13" s="225"/>
      <c r="I13" s="225"/>
      <c r="J13" s="428"/>
      <c r="K13" s="218"/>
    </row>
  </sheetData>
  <mergeCells count="11">
    <mergeCell ref="C8:E8"/>
    <mergeCell ref="B2:C2"/>
    <mergeCell ref="B4:E4"/>
    <mergeCell ref="C5:E5"/>
    <mergeCell ref="C6:E6"/>
    <mergeCell ref="C7:E7"/>
    <mergeCell ref="C9:E9"/>
    <mergeCell ref="C10:E10"/>
    <mergeCell ref="C11:E11"/>
    <mergeCell ref="C12:E12"/>
    <mergeCell ref="C13:E13"/>
  </mergeCells>
  <hyperlinks>
    <hyperlink ref="C5:E5" location="'1. General information'!A1" display="1. General information" xr:uid="{93AB3B55-E54E-4C50-A059-925EC77E84DD}"/>
    <hyperlink ref="C7:E7" location="'2. Campaign information'!A1" display="2. Campaign information" xr:uid="{0E851C7C-FE23-42AB-8D2A-F4DF50CB8A2B}"/>
    <hyperlink ref="C11:E11" location="'7. Vehicles and transport'!A1" display="7. Vehicles and transport" xr:uid="{DD2A4655-1121-4F44-BD5B-EE464E18E948}"/>
    <hyperlink ref="C8:E8" location="'4. Campaign staff'!A1" display="4. Campaign staff" xr:uid="{F38F1DCE-140A-4A39-9E0C-A4F9BFBED499}"/>
    <hyperlink ref="C9:E9" location="'5. Meetings, Trainings, Events'!A1" display="5. Meetings, trainings, events" xr:uid="{D409EE77-60FC-4590-B3CC-B4C57A7B7E68}"/>
    <hyperlink ref="C10:E10" location="'6. Staff time'!A1" display="6. Staff time" xr:uid="{38D1572E-6187-4329-981A-19E96391E715}"/>
    <hyperlink ref="C12:E12" location="'8. Equipment and supplies'!A1" display="8. Equipment and supplies" xr:uid="{33A69704-52F7-4EDA-8961-1AAEA3BD3D44}"/>
    <hyperlink ref="C13:E13" location="'9. Per diem and other expenses'!A1" display="9. Per diem and other expenses" xr:uid="{446F19C6-2DB9-45BE-B96A-D2E1EED17083}"/>
  </hyperlinks>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F8E24-F6B1-4F09-86B3-DF25A27BCB31}">
  <sheetPr>
    <tabColor theme="7" tint="0.39997558519241921"/>
  </sheetPr>
  <dimension ref="A1:V1929"/>
  <sheetViews>
    <sheetView topLeftCell="C1895" zoomScale="115" zoomScaleNormal="115" workbookViewId="0">
      <selection activeCell="H1906" sqref="H1906"/>
    </sheetView>
  </sheetViews>
  <sheetFormatPr defaultColWidth="8.85546875" defaultRowHeight="12.75" x14ac:dyDescent="0.2"/>
  <cols>
    <col min="1" max="1" width="6.42578125" style="409" customWidth="1"/>
    <col min="2" max="2" width="37.42578125" style="409" customWidth="1"/>
    <col min="3" max="3" width="16.28515625" style="410" customWidth="1"/>
    <col min="4" max="4" width="20.85546875" style="410" customWidth="1"/>
    <col min="5" max="5" width="27" style="410" bestFit="1" customWidth="1"/>
    <col min="6" max="6" width="10.28515625" style="411" customWidth="1"/>
    <col min="7" max="7" width="48.5703125" style="410" customWidth="1"/>
    <col min="8" max="8" width="80.7109375" style="412" customWidth="1"/>
    <col min="9" max="17" width="8.85546875" style="409" customWidth="1"/>
    <col min="18" max="16384" width="8.85546875" style="409"/>
  </cols>
  <sheetData>
    <row r="1" spans="1:8" s="408" customFormat="1" ht="25.5" x14ac:dyDescent="0.2">
      <c r="A1" s="405" t="s">
        <v>837</v>
      </c>
      <c r="B1" s="405" t="s">
        <v>838</v>
      </c>
      <c r="C1" s="406" t="s">
        <v>4698</v>
      </c>
      <c r="D1" s="406" t="s">
        <v>4680</v>
      </c>
      <c r="E1" s="406" t="s">
        <v>551</v>
      </c>
      <c r="F1" s="407" t="s">
        <v>839</v>
      </c>
      <c r="G1" s="406" t="s">
        <v>840</v>
      </c>
      <c r="H1" s="406" t="s">
        <v>841</v>
      </c>
    </row>
    <row r="2" spans="1:8" x14ac:dyDescent="0.2">
      <c r="A2" s="409">
        <v>1</v>
      </c>
      <c r="B2" s="409" t="str">
        <f>CONCATENATE(LEFT(C2,2),"-",D2,"-","-",F2)</f>
        <v>0-0--1.99</v>
      </c>
      <c r="C2" s="410">
        <f>'1. General information'!$O$8</f>
        <v>0</v>
      </c>
      <c r="D2" s="410">
        <f>'1. General information'!$O$10</f>
        <v>0</v>
      </c>
      <c r="E2" s="410" t="s">
        <v>361</v>
      </c>
      <c r="F2" s="411">
        <v>1.99</v>
      </c>
      <c r="G2" s="410" t="s">
        <v>842</v>
      </c>
      <c r="H2" s="412">
        <f>'1. General information'!B27</f>
        <v>0</v>
      </c>
    </row>
    <row r="3" spans="1:8" x14ac:dyDescent="0.2">
      <c r="A3" s="409">
        <v>2</v>
      </c>
      <c r="B3" s="409" t="str">
        <f t="shared" ref="B3:B215" si="0">CONCATENATE(LEFT(C3,2),"-",D3,"-","-",F3)</f>
        <v>0-0--3.01</v>
      </c>
      <c r="C3" s="410">
        <f>'1. General information'!$O$8</f>
        <v>0</v>
      </c>
      <c r="D3" s="410">
        <f>'1. General information'!$O$10</f>
        <v>0</v>
      </c>
      <c r="E3" s="410" t="s">
        <v>458</v>
      </c>
      <c r="F3" s="411">
        <v>3.01</v>
      </c>
      <c r="G3" s="413" t="s">
        <v>4693</v>
      </c>
      <c r="H3" s="413">
        <f>'3. Campaign information'!S8</f>
        <v>0</v>
      </c>
    </row>
    <row r="4" spans="1:8" x14ac:dyDescent="0.2">
      <c r="A4" s="409">
        <v>3</v>
      </c>
      <c r="B4" s="409" t="str">
        <f t="shared" si="0"/>
        <v>0-0--3.01a</v>
      </c>
      <c r="C4" s="410">
        <f>'1. General information'!$O$8</f>
        <v>0</v>
      </c>
      <c r="D4" s="410">
        <f>'1. General information'!$O$10</f>
        <v>0</v>
      </c>
      <c r="E4" s="410" t="s">
        <v>458</v>
      </c>
      <c r="F4" s="411" t="s">
        <v>516</v>
      </c>
      <c r="G4" s="413" t="e">
        <f>CONCATENATE("Catchement pop - ", '3. Campaign information'!L9)</f>
        <v>#N/A</v>
      </c>
      <c r="H4" s="413">
        <f>'3. Campaign information'!S9</f>
        <v>0</v>
      </c>
    </row>
    <row r="5" spans="1:8" x14ac:dyDescent="0.2">
      <c r="A5" s="409">
        <v>4</v>
      </c>
      <c r="B5" s="409" t="str">
        <f t="shared" si="0"/>
        <v>0-0--3.01b</v>
      </c>
      <c r="C5" s="410">
        <f>'1. General information'!$O$8</f>
        <v>0</v>
      </c>
      <c r="D5" s="410">
        <f>'1. General information'!$O$10</f>
        <v>0</v>
      </c>
      <c r="E5" s="410" t="s">
        <v>458</v>
      </c>
      <c r="F5" s="411" t="s">
        <v>517</v>
      </c>
      <c r="G5" s="413" t="e">
        <f>CONCATENATE("Catchement pop - ", '3. Campaign information'!L10)</f>
        <v>#N/A</v>
      </c>
      <c r="H5" s="413">
        <f>'3. Campaign information'!S10</f>
        <v>0</v>
      </c>
    </row>
    <row r="6" spans="1:8" x14ac:dyDescent="0.2">
      <c r="A6" s="409">
        <v>5</v>
      </c>
      <c r="B6" s="409" t="str">
        <f t="shared" ref="B6:B7" si="1">CONCATENATE(LEFT(C6,2),"-",D6,"-","-",F6)</f>
        <v>0-0--3.01c</v>
      </c>
      <c r="C6" s="410">
        <f>'1. General information'!$O$8</f>
        <v>0</v>
      </c>
      <c r="D6" s="410">
        <f>'1. General information'!$O$10</f>
        <v>0</v>
      </c>
      <c r="E6" s="410" t="s">
        <v>458</v>
      </c>
      <c r="F6" s="411" t="s">
        <v>543</v>
      </c>
      <c r="G6" s="413" t="e">
        <f>CONCATENATE("Catchement pop - ", '3. Campaign information'!L11)</f>
        <v>#N/A</v>
      </c>
      <c r="H6" s="413">
        <f>'3. Campaign information'!S11</f>
        <v>0</v>
      </c>
    </row>
    <row r="7" spans="1:8" x14ac:dyDescent="0.2">
      <c r="A7" s="409">
        <v>6</v>
      </c>
      <c r="B7" s="409" t="str">
        <f t="shared" si="1"/>
        <v>0-0--3.01d</v>
      </c>
      <c r="C7" s="410">
        <f>'1. General information'!$O$8</f>
        <v>0</v>
      </c>
      <c r="D7" s="410">
        <f>'1. General information'!$O$10</f>
        <v>0</v>
      </c>
      <c r="E7" s="410" t="s">
        <v>458</v>
      </c>
      <c r="F7" s="411" t="s">
        <v>544</v>
      </c>
      <c r="G7" s="413" t="e">
        <f>CONCATENATE("Catchement pop - ", '3. Campaign information'!L12)</f>
        <v>#N/A</v>
      </c>
      <c r="H7" s="413">
        <f>'3. Campaign information'!S12</f>
        <v>0</v>
      </c>
    </row>
    <row r="8" spans="1:8" x14ac:dyDescent="0.2">
      <c r="A8" s="409">
        <v>7</v>
      </c>
      <c r="B8" s="409" t="str">
        <f t="shared" si="0"/>
        <v>0-0--3.02</v>
      </c>
      <c r="C8" s="410">
        <f>'1. General information'!$O$8</f>
        <v>0</v>
      </c>
      <c r="D8" s="410">
        <f>'1. General information'!$O$10</f>
        <v>0</v>
      </c>
      <c r="E8" s="410" t="s">
        <v>458</v>
      </c>
      <c r="F8" s="411">
        <f>F3+0.01</f>
        <v>3.0199999999999996</v>
      </c>
      <c r="G8" s="412" t="s">
        <v>843</v>
      </c>
      <c r="H8" s="414">
        <f>'3. Campaign information'!S13</f>
        <v>0</v>
      </c>
    </row>
    <row r="9" spans="1:8" x14ac:dyDescent="0.2">
      <c r="A9" s="409">
        <v>8</v>
      </c>
      <c r="B9" s="409" t="str">
        <f t="shared" si="0"/>
        <v>0-0--3.03</v>
      </c>
      <c r="C9" s="410">
        <f>'1. General information'!$O$8</f>
        <v>0</v>
      </c>
      <c r="D9" s="410">
        <f>'1. General information'!$O$10</f>
        <v>0</v>
      </c>
      <c r="E9" s="410" t="s">
        <v>458</v>
      </c>
      <c r="F9" s="411">
        <f t="shared" ref="F9:F13" si="2">F8+0.01</f>
        <v>3.0299999999999994</v>
      </c>
      <c r="G9" s="412" t="s">
        <v>844</v>
      </c>
      <c r="H9" s="414">
        <f>'3. Campaign information'!S14</f>
        <v>0</v>
      </c>
    </row>
    <row r="10" spans="1:8" x14ac:dyDescent="0.2">
      <c r="A10" s="409">
        <v>9</v>
      </c>
      <c r="B10" s="409" t="str">
        <f t="shared" si="0"/>
        <v>0-0--3.04</v>
      </c>
      <c r="C10" s="410">
        <f>'1. General information'!$O$8</f>
        <v>0</v>
      </c>
      <c r="D10" s="410">
        <f>'1. General information'!$O$10</f>
        <v>0</v>
      </c>
      <c r="E10" s="410" t="s">
        <v>458</v>
      </c>
      <c r="F10" s="411">
        <f t="shared" si="2"/>
        <v>3.0399999999999991</v>
      </c>
      <c r="G10" s="412" t="s">
        <v>845</v>
      </c>
      <c r="H10" s="415" t="e">
        <f>DATE('3. Campaign information'!R17,VLOOKUP('3. Campaign information'!$P$17,'0e. Support language'!$D$20:$E$31,2,FALSE),'3. Campaign information'!$N$17)</f>
        <v>#N/A</v>
      </c>
    </row>
    <row r="11" spans="1:8" x14ac:dyDescent="0.2">
      <c r="A11" s="409">
        <v>10</v>
      </c>
      <c r="B11" s="409" t="str">
        <f t="shared" si="0"/>
        <v>0-0--3.05</v>
      </c>
      <c r="C11" s="410">
        <f>'1. General information'!$O$8</f>
        <v>0</v>
      </c>
      <c r="D11" s="410">
        <f>'1. General information'!$O$10</f>
        <v>0</v>
      </c>
      <c r="E11" s="410" t="s">
        <v>458</v>
      </c>
      <c r="F11" s="411">
        <f t="shared" si="2"/>
        <v>3.0499999999999989</v>
      </c>
      <c r="G11" s="412" t="s">
        <v>571</v>
      </c>
      <c r="H11" s="416" t="e">
        <f>DATE('3. Campaign information'!$R$18,VLOOKUP('3. Campaign information'!$P$18,'0e. Support language'!$D$20:$E$31,2,FALSE),'3. Campaign information'!$N$18)</f>
        <v>#N/A</v>
      </c>
    </row>
    <row r="12" spans="1:8" x14ac:dyDescent="0.2">
      <c r="A12" s="409">
        <v>11</v>
      </c>
      <c r="B12" s="409" t="str">
        <f t="shared" si="0"/>
        <v>0-0--3.06</v>
      </c>
      <c r="C12" s="410">
        <f>'1. General information'!$O$8</f>
        <v>0</v>
      </c>
      <c r="D12" s="410">
        <f>'1. General information'!$O$10</f>
        <v>0</v>
      </c>
      <c r="E12" s="410" t="s">
        <v>458</v>
      </c>
      <c r="F12" s="411">
        <f t="shared" si="2"/>
        <v>3.0599999999999987</v>
      </c>
      <c r="G12" s="412" t="s">
        <v>572</v>
      </c>
      <c r="H12" s="416" t="e">
        <f>DATE('3. Campaign information'!$R$19,VLOOKUP('3. Campaign information'!$P$19,'0e. Support language'!$D$20:$E$31,2,FALSE),'3. Campaign information'!$N$19)</f>
        <v>#N/A</v>
      </c>
    </row>
    <row r="13" spans="1:8" x14ac:dyDescent="0.2">
      <c r="A13" s="409">
        <v>12</v>
      </c>
      <c r="B13" s="409" t="str">
        <f t="shared" si="0"/>
        <v>0-0--3.07</v>
      </c>
      <c r="C13" s="410">
        <f>'1. General information'!$O$8</f>
        <v>0</v>
      </c>
      <c r="D13" s="410">
        <f>'1. General information'!$O$10</f>
        <v>0</v>
      </c>
      <c r="E13" s="410" t="s">
        <v>458</v>
      </c>
      <c r="F13" s="411">
        <f t="shared" si="2"/>
        <v>3.0699999999999985</v>
      </c>
      <c r="G13" s="412" t="s">
        <v>846</v>
      </c>
      <c r="H13" s="416" t="e">
        <f>DATE('3. Campaign information'!$R$20,VLOOKUP('3. Campaign information'!$P$20,'0e. Support language'!$D$20:$E$31,2,FALSE),'3. Campaign information'!$N$20)</f>
        <v>#N/A</v>
      </c>
    </row>
    <row r="14" spans="1:8" x14ac:dyDescent="0.2">
      <c r="A14" s="409">
        <v>13</v>
      </c>
      <c r="B14" s="409" t="str">
        <f t="shared" si="0"/>
        <v>0-0--3.07a</v>
      </c>
      <c r="C14" s="410">
        <f>'1. General information'!$O$8</f>
        <v>0</v>
      </c>
      <c r="D14" s="410">
        <f>'1. General information'!$O$10</f>
        <v>0</v>
      </c>
      <c r="E14" s="410" t="s">
        <v>458</v>
      </c>
      <c r="F14" s="411" t="s">
        <v>847</v>
      </c>
      <c r="G14" s="412" t="s">
        <v>233</v>
      </c>
      <c r="H14" s="412">
        <f>'3. Campaign information'!T19</f>
        <v>0</v>
      </c>
    </row>
    <row r="15" spans="1:8" x14ac:dyDescent="0.2">
      <c r="A15" s="409">
        <v>14</v>
      </c>
      <c r="B15" s="409" t="str">
        <f t="shared" si="0"/>
        <v>0-0--3.08a</v>
      </c>
      <c r="C15" s="410">
        <f>'1. General information'!$O$8</f>
        <v>0</v>
      </c>
      <c r="D15" s="410">
        <f>'1. General information'!$O$10</f>
        <v>0</v>
      </c>
      <c r="E15" s="410" t="s">
        <v>458</v>
      </c>
      <c r="F15" s="411" t="s">
        <v>848</v>
      </c>
      <c r="G15" s="412" t="str">
        <f>'0a. Country information'!K19</f>
        <v>Facility-based</v>
      </c>
      <c r="H15" s="412">
        <f>'3. Campaign information'!P23</f>
        <v>0</v>
      </c>
    </row>
    <row r="16" spans="1:8" x14ac:dyDescent="0.2">
      <c r="A16" s="409">
        <v>15</v>
      </c>
      <c r="B16" s="409" t="str">
        <f t="shared" si="0"/>
        <v>0-0--3.08b</v>
      </c>
      <c r="C16" s="410">
        <f>'1. General information'!$O$8</f>
        <v>0</v>
      </c>
      <c r="D16" s="410">
        <f>'1. General information'!$O$10</f>
        <v>0</v>
      </c>
      <c r="E16" s="410" t="s">
        <v>458</v>
      </c>
      <c r="F16" s="411" t="s">
        <v>849</v>
      </c>
      <c r="G16" s="412" t="str">
        <f>'0a. Country information'!K20</f>
        <v>Temporary posts</v>
      </c>
      <c r="H16" s="412">
        <f>'3. Campaign information'!P24</f>
        <v>0</v>
      </c>
    </row>
    <row r="17" spans="1:8" x14ac:dyDescent="0.2">
      <c r="A17" s="409">
        <v>16</v>
      </c>
      <c r="B17" s="409" t="str">
        <f t="shared" ref="B17:B18" si="3">CONCATENATE(LEFT(C17,2),"-",D17,"-","-",F17)</f>
        <v>0-0--3.08c</v>
      </c>
      <c r="C17" s="410">
        <f>'1. General information'!$O$8</f>
        <v>0</v>
      </c>
      <c r="D17" s="410">
        <f>'1. General information'!$O$10</f>
        <v>0</v>
      </c>
      <c r="E17" s="410" t="s">
        <v>458</v>
      </c>
      <c r="F17" s="411" t="s">
        <v>4573</v>
      </c>
      <c r="G17" s="412">
        <f>'0a. Country information'!K21</f>
        <v>0</v>
      </c>
      <c r="H17" s="412">
        <f>'3. Campaign information'!U23</f>
        <v>0</v>
      </c>
    </row>
    <row r="18" spans="1:8" x14ac:dyDescent="0.2">
      <c r="A18" s="409">
        <v>17</v>
      </c>
      <c r="B18" s="409" t="str">
        <f t="shared" si="3"/>
        <v>0-0--3.08d</v>
      </c>
      <c r="C18" s="410">
        <f>'1. General information'!$O$8</f>
        <v>0</v>
      </c>
      <c r="D18" s="410">
        <f>'1. General information'!$O$10</f>
        <v>0</v>
      </c>
      <c r="E18" s="410" t="s">
        <v>458</v>
      </c>
      <c r="F18" s="411" t="s">
        <v>4574</v>
      </c>
      <c r="G18" s="412">
        <f>'0a. Country information'!K22</f>
        <v>0</v>
      </c>
      <c r="H18" s="412">
        <f>'3. Campaign information'!U24</f>
        <v>0</v>
      </c>
    </row>
    <row r="19" spans="1:8" x14ac:dyDescent="0.2">
      <c r="A19" s="409">
        <v>18</v>
      </c>
      <c r="B19" s="409" t="str">
        <f t="shared" si="0"/>
        <v>0-0--3.09</v>
      </c>
      <c r="C19" s="410">
        <f>'1. General information'!$O$8</f>
        <v>0</v>
      </c>
      <c r="D19" s="410">
        <f>'1. General information'!$O$10</f>
        <v>0</v>
      </c>
      <c r="E19" s="410" t="s">
        <v>458</v>
      </c>
      <c r="F19" s="411">
        <v>3.09</v>
      </c>
      <c r="G19" s="412" t="s">
        <v>555</v>
      </c>
      <c r="H19" s="412">
        <f>'3. Campaign information'!S25</f>
        <v>0</v>
      </c>
    </row>
    <row r="20" spans="1:8" x14ac:dyDescent="0.2">
      <c r="A20" s="409">
        <v>19</v>
      </c>
      <c r="B20" s="409" t="str">
        <f t="shared" si="0"/>
        <v>0-0--3.10a</v>
      </c>
      <c r="C20" s="410">
        <f>'1. General information'!$O$8</f>
        <v>0</v>
      </c>
      <c r="D20" s="410">
        <f>'1. General information'!$O$10</f>
        <v>0</v>
      </c>
      <c r="E20" s="410" t="s">
        <v>458</v>
      </c>
      <c r="F20" s="411" t="s">
        <v>850</v>
      </c>
      <c r="G20" s="412" t="s">
        <v>851</v>
      </c>
      <c r="H20" s="412" t="str">
        <f>'3. Campaign information'!D30</f>
        <v>Yellow Fever (Injectable, 10 doses/vial)</v>
      </c>
    </row>
    <row r="21" spans="1:8" x14ac:dyDescent="0.2">
      <c r="A21" s="409">
        <v>20</v>
      </c>
      <c r="B21" s="409" t="str">
        <f t="shared" si="0"/>
        <v>0-0--3.10b</v>
      </c>
      <c r="C21" s="410">
        <f>'1. General information'!$O$8</f>
        <v>0</v>
      </c>
      <c r="D21" s="410">
        <f>'1. General information'!$O$10</f>
        <v>0</v>
      </c>
      <c r="E21" s="410" t="s">
        <v>458</v>
      </c>
      <c r="F21" s="411" t="s">
        <v>852</v>
      </c>
      <c r="G21" s="412" t="s">
        <v>853</v>
      </c>
      <c r="H21" s="412" t="str">
        <f>'3. Campaign information'!D31</f>
        <v>Meningitis A (Injectable, 10 doses/vial)</v>
      </c>
    </row>
    <row r="22" spans="1:8" x14ac:dyDescent="0.2">
      <c r="A22" s="409">
        <v>21</v>
      </c>
      <c r="B22" s="409" t="str">
        <f t="shared" ref="B22:B23" si="4">CONCATENATE(LEFT(C22,2),"-",D22,"-","-",F22)</f>
        <v>0-0--3.10c</v>
      </c>
      <c r="C22" s="410">
        <f>'1. General information'!$O$8</f>
        <v>0</v>
      </c>
      <c r="D22" s="410">
        <f>'1. General information'!$O$10</f>
        <v>0</v>
      </c>
      <c r="E22" s="410" t="s">
        <v>458</v>
      </c>
      <c r="F22" s="411" t="s">
        <v>4577</v>
      </c>
      <c r="G22" s="412" t="s">
        <v>4575</v>
      </c>
      <c r="H22" s="412">
        <f>'3. Campaign information'!D32</f>
        <v>0</v>
      </c>
    </row>
    <row r="23" spans="1:8" x14ac:dyDescent="0.2">
      <c r="A23" s="409">
        <v>22</v>
      </c>
      <c r="B23" s="409" t="str">
        <f t="shared" si="4"/>
        <v>0-0--3.10d</v>
      </c>
      <c r="C23" s="410">
        <f>'1. General information'!$O$8</f>
        <v>0</v>
      </c>
      <c r="D23" s="410">
        <f>'1. General information'!$O$10</f>
        <v>0</v>
      </c>
      <c r="E23" s="410" t="s">
        <v>458</v>
      </c>
      <c r="F23" s="411" t="s">
        <v>4578</v>
      </c>
      <c r="G23" s="412" t="s">
        <v>4576</v>
      </c>
      <c r="H23" s="412">
        <f>'3. Campaign information'!D33</f>
        <v>0</v>
      </c>
    </row>
    <row r="24" spans="1:8" x14ac:dyDescent="0.2">
      <c r="A24" s="409">
        <v>23</v>
      </c>
      <c r="B24" s="409" t="str">
        <f t="shared" ref="B24" si="5">CONCATENATE(LEFT(C24,2),"-",D24,"-","-",F24)</f>
        <v>0-0--3.10e</v>
      </c>
      <c r="C24" s="410">
        <f>'1. General information'!$O$8</f>
        <v>0</v>
      </c>
      <c r="D24" s="410">
        <f>'1. General information'!$O$10</f>
        <v>0</v>
      </c>
      <c r="E24" s="410" t="s">
        <v>458</v>
      </c>
      <c r="F24" s="411" t="s">
        <v>4580</v>
      </c>
      <c r="G24" s="412" t="s">
        <v>4579</v>
      </c>
      <c r="H24" s="412">
        <f>'3. Campaign information'!D34</f>
        <v>0</v>
      </c>
    </row>
    <row r="25" spans="1:8" x14ac:dyDescent="0.2">
      <c r="A25" s="409">
        <v>24</v>
      </c>
      <c r="B25" s="409" t="str">
        <f t="shared" si="0"/>
        <v>0-0--3.11a</v>
      </c>
      <c r="C25" s="410">
        <f>'1. General information'!$O$8</f>
        <v>0</v>
      </c>
      <c r="D25" s="410">
        <f>'1. General information'!$O$10</f>
        <v>0</v>
      </c>
      <c r="E25" s="410" t="s">
        <v>458</v>
      </c>
      <c r="F25" s="411" t="s">
        <v>854</v>
      </c>
      <c r="G25" s="412" t="s">
        <v>855</v>
      </c>
      <c r="H25" s="413">
        <f>'3. Campaign information'!L30</f>
        <v>0</v>
      </c>
    </row>
    <row r="26" spans="1:8" x14ac:dyDescent="0.2">
      <c r="A26" s="409">
        <v>25</v>
      </c>
      <c r="B26" s="409" t="str">
        <f t="shared" si="0"/>
        <v>0-0--3.11b</v>
      </c>
      <c r="C26" s="410">
        <f>'1. General information'!$O$8</f>
        <v>0</v>
      </c>
      <c r="D26" s="410">
        <f>'1. General information'!$O$10</f>
        <v>0</v>
      </c>
      <c r="E26" s="410" t="s">
        <v>458</v>
      </c>
      <c r="F26" s="411" t="s">
        <v>856</v>
      </c>
      <c r="G26" s="412" t="s">
        <v>857</v>
      </c>
      <c r="H26" s="413">
        <f>'3. Campaign information'!L31</f>
        <v>0</v>
      </c>
    </row>
    <row r="27" spans="1:8" x14ac:dyDescent="0.2">
      <c r="A27" s="409">
        <v>26</v>
      </c>
      <c r="B27" s="409" t="str">
        <f t="shared" ref="B27:B29" si="6">CONCATENATE(LEFT(C27,2),"-",D27,"-","-",F27)</f>
        <v>0-0--3.11b</v>
      </c>
      <c r="C27" s="410">
        <f>'1. General information'!$O$8</f>
        <v>0</v>
      </c>
      <c r="D27" s="410">
        <f>'1. General information'!$O$10</f>
        <v>0</v>
      </c>
      <c r="E27" s="410" t="s">
        <v>458</v>
      </c>
      <c r="F27" s="411" t="s">
        <v>856</v>
      </c>
      <c r="G27" s="412" t="s">
        <v>4581</v>
      </c>
      <c r="H27" s="413">
        <f>'3. Campaign information'!L32</f>
        <v>0</v>
      </c>
    </row>
    <row r="28" spans="1:8" x14ac:dyDescent="0.2">
      <c r="A28" s="409">
        <v>27</v>
      </c>
      <c r="B28" s="409" t="str">
        <f t="shared" si="6"/>
        <v>0-0--3.11b</v>
      </c>
      <c r="C28" s="410">
        <f>'1. General information'!$O$8</f>
        <v>0</v>
      </c>
      <c r="D28" s="410">
        <f>'1. General information'!$O$10</f>
        <v>0</v>
      </c>
      <c r="E28" s="410" t="s">
        <v>458</v>
      </c>
      <c r="F28" s="411" t="s">
        <v>856</v>
      </c>
      <c r="G28" s="412" t="s">
        <v>4582</v>
      </c>
      <c r="H28" s="413">
        <f>'3. Campaign information'!L33</f>
        <v>0</v>
      </c>
    </row>
    <row r="29" spans="1:8" x14ac:dyDescent="0.2">
      <c r="A29" s="409">
        <v>28</v>
      </c>
      <c r="B29" s="409" t="str">
        <f t="shared" si="6"/>
        <v>0-0--3.11b</v>
      </c>
      <c r="C29" s="410">
        <f>'1. General information'!$O$8</f>
        <v>0</v>
      </c>
      <c r="D29" s="410">
        <f>'1. General information'!$O$10</f>
        <v>0</v>
      </c>
      <c r="E29" s="410" t="s">
        <v>458</v>
      </c>
      <c r="F29" s="411" t="s">
        <v>856</v>
      </c>
      <c r="G29" s="412" t="s">
        <v>4583</v>
      </c>
      <c r="H29" s="413">
        <f>'3. Campaign information'!L34</f>
        <v>0</v>
      </c>
    </row>
    <row r="30" spans="1:8" x14ac:dyDescent="0.2">
      <c r="A30" s="409">
        <v>29</v>
      </c>
      <c r="B30" s="409" t="str">
        <f t="shared" ref="B30:B31" si="7">CONCATENATE(LEFT(C30,2),"-",D30,"-","-",F30)</f>
        <v>0-0--3.13a</v>
      </c>
      <c r="C30" s="410">
        <f>'1. General information'!$O$8</f>
        <v>0</v>
      </c>
      <c r="D30" s="410">
        <f>'1. General information'!$O$10</f>
        <v>0</v>
      </c>
      <c r="E30" s="410" t="s">
        <v>458</v>
      </c>
      <c r="F30" s="411" t="s">
        <v>4348</v>
      </c>
      <c r="G30" s="412" t="s">
        <v>4353</v>
      </c>
      <c r="H30" s="413">
        <f>'3. Campaign information'!I39</f>
        <v>0</v>
      </c>
    </row>
    <row r="31" spans="1:8" x14ac:dyDescent="0.2">
      <c r="A31" s="409">
        <v>30</v>
      </c>
      <c r="B31" s="409" t="str">
        <f t="shared" si="7"/>
        <v>0-0--3.13b</v>
      </c>
      <c r="C31" s="410">
        <f>'1. General information'!$O$8</f>
        <v>0</v>
      </c>
      <c r="D31" s="410">
        <f>'1. General information'!$O$10</f>
        <v>0</v>
      </c>
      <c r="E31" s="410" t="s">
        <v>458</v>
      </c>
      <c r="F31" s="411" t="s">
        <v>4349</v>
      </c>
      <c r="G31" s="412" t="s">
        <v>4354</v>
      </c>
      <c r="H31" s="413">
        <f>'3. Campaign information'!I40</f>
        <v>0</v>
      </c>
    </row>
    <row r="32" spans="1:8" x14ac:dyDescent="0.2">
      <c r="A32" s="409">
        <v>31</v>
      </c>
      <c r="B32" s="409" t="str">
        <f t="shared" ref="B32:B34" si="8">CONCATENATE(LEFT(C32,2),"-",D32,"-","-",F32)</f>
        <v>0-0--3.13c</v>
      </c>
      <c r="C32" s="410">
        <f>'1. General information'!$O$8</f>
        <v>0</v>
      </c>
      <c r="D32" s="410">
        <f>'1. General information'!$O$10</f>
        <v>0</v>
      </c>
      <c r="E32" s="410" t="s">
        <v>458</v>
      </c>
      <c r="F32" s="411" t="s">
        <v>4350</v>
      </c>
      <c r="G32" s="412" t="s">
        <v>4355</v>
      </c>
      <c r="H32" s="413">
        <f>'3. Campaign information'!I41</f>
        <v>0</v>
      </c>
    </row>
    <row r="33" spans="1:8" x14ac:dyDescent="0.2">
      <c r="A33" s="409">
        <v>32</v>
      </c>
      <c r="B33" s="409" t="str">
        <f t="shared" si="8"/>
        <v>0-0--3.13d</v>
      </c>
      <c r="C33" s="410">
        <f>'1. General information'!$O$8</f>
        <v>0</v>
      </c>
      <c r="D33" s="410">
        <f>'1. General information'!$O$10</f>
        <v>0</v>
      </c>
      <c r="E33" s="410" t="s">
        <v>458</v>
      </c>
      <c r="F33" s="411" t="s">
        <v>4351</v>
      </c>
      <c r="G33" s="412" t="s">
        <v>4356</v>
      </c>
      <c r="H33" s="413">
        <f>'3. Campaign information'!I42</f>
        <v>0</v>
      </c>
    </row>
    <row r="34" spans="1:8" x14ac:dyDescent="0.2">
      <c r="A34" s="409">
        <v>33</v>
      </c>
      <c r="B34" s="409" t="str">
        <f t="shared" si="8"/>
        <v>0-0--3.13e</v>
      </c>
      <c r="C34" s="410">
        <f>'1. General information'!$O$8</f>
        <v>0</v>
      </c>
      <c r="D34" s="410">
        <f>'1. General information'!$O$10</f>
        <v>0</v>
      </c>
      <c r="E34" s="410" t="s">
        <v>458</v>
      </c>
      <c r="F34" s="411" t="s">
        <v>4352</v>
      </c>
      <c r="G34" s="412" t="s">
        <v>4357</v>
      </c>
      <c r="H34" s="413">
        <f>'3. Campaign information'!I43</f>
        <v>0</v>
      </c>
    </row>
    <row r="35" spans="1:8" x14ac:dyDescent="0.2">
      <c r="A35" s="409">
        <v>34</v>
      </c>
      <c r="B35" s="409" t="str">
        <f>CONCATENATE(LEFT(C35,2),"-",D35,"-","-",F35)</f>
        <v>0-0--3.14a</v>
      </c>
      <c r="C35" s="410">
        <f>'1. General information'!$O$8</f>
        <v>0</v>
      </c>
      <c r="D35" s="410">
        <f>'1. General information'!$O$10</f>
        <v>0</v>
      </c>
      <c r="E35" s="410" t="s">
        <v>458</v>
      </c>
      <c r="F35" s="411" t="s">
        <v>4358</v>
      </c>
      <c r="G35" s="412" t="s">
        <v>4363</v>
      </c>
      <c r="H35" s="413">
        <f>'3. Campaign information'!J39</f>
        <v>0</v>
      </c>
    </row>
    <row r="36" spans="1:8" x14ac:dyDescent="0.2">
      <c r="A36" s="409">
        <v>35</v>
      </c>
      <c r="B36" s="409" t="str">
        <f>CONCATENATE(LEFT(C36,2),"-",D36,"-","-",F36)</f>
        <v>0-0--3.14b</v>
      </c>
      <c r="C36" s="410">
        <f>'1. General information'!$O$8</f>
        <v>0</v>
      </c>
      <c r="D36" s="410">
        <f>'1. General information'!$O$10</f>
        <v>0</v>
      </c>
      <c r="E36" s="410" t="s">
        <v>458</v>
      </c>
      <c r="F36" s="411" t="s">
        <v>4359</v>
      </c>
      <c r="G36" s="412" t="s">
        <v>4364</v>
      </c>
      <c r="H36" s="413">
        <f>'3. Campaign information'!J40</f>
        <v>0</v>
      </c>
    </row>
    <row r="37" spans="1:8" x14ac:dyDescent="0.2">
      <c r="A37" s="409">
        <v>36</v>
      </c>
      <c r="B37" s="409" t="str">
        <f t="shared" ref="B37:B39" si="9">CONCATENATE(LEFT(C37,2),"-",D37,"-","-",F37)</f>
        <v>0-0--3.14c</v>
      </c>
      <c r="C37" s="410">
        <f>'1. General information'!$O$8</f>
        <v>0</v>
      </c>
      <c r="D37" s="410">
        <f>'1. General information'!$O$10</f>
        <v>0</v>
      </c>
      <c r="E37" s="410" t="s">
        <v>458</v>
      </c>
      <c r="F37" s="411" t="s">
        <v>4360</v>
      </c>
      <c r="G37" s="412" t="s">
        <v>4365</v>
      </c>
      <c r="H37" s="413">
        <f>'3. Campaign information'!J41</f>
        <v>0</v>
      </c>
    </row>
    <row r="38" spans="1:8" x14ac:dyDescent="0.2">
      <c r="A38" s="409">
        <v>37</v>
      </c>
      <c r="B38" s="409" t="str">
        <f t="shared" si="9"/>
        <v>0-0--3.14d</v>
      </c>
      <c r="C38" s="410">
        <f>'1. General information'!$O$8</f>
        <v>0</v>
      </c>
      <c r="D38" s="410">
        <f>'1. General information'!$O$10</f>
        <v>0</v>
      </c>
      <c r="E38" s="410" t="s">
        <v>458</v>
      </c>
      <c r="F38" s="411" t="s">
        <v>4361</v>
      </c>
      <c r="G38" s="412" t="s">
        <v>4366</v>
      </c>
      <c r="H38" s="413">
        <f>'3. Campaign information'!J42</f>
        <v>0</v>
      </c>
    </row>
    <row r="39" spans="1:8" x14ac:dyDescent="0.2">
      <c r="A39" s="409">
        <v>38</v>
      </c>
      <c r="B39" s="409" t="str">
        <f t="shared" si="9"/>
        <v>0-0--3.14e</v>
      </c>
      <c r="C39" s="410">
        <f>'1. General information'!$O$8</f>
        <v>0</v>
      </c>
      <c r="D39" s="410">
        <f>'1. General information'!$O$10</f>
        <v>0</v>
      </c>
      <c r="E39" s="410" t="s">
        <v>458</v>
      </c>
      <c r="F39" s="411" t="s">
        <v>4362</v>
      </c>
      <c r="G39" s="412" t="s">
        <v>4367</v>
      </c>
      <c r="H39" s="413">
        <f>'3. Campaign information'!J43</f>
        <v>0</v>
      </c>
    </row>
    <row r="40" spans="1:8" x14ac:dyDescent="0.2">
      <c r="A40" s="409">
        <v>39</v>
      </c>
      <c r="B40" s="409" t="str">
        <f t="shared" ref="B40:B41" si="10">CONCATENATE(LEFT(C40,2),"-",D40,"-","-",F40)</f>
        <v>0-0--3.15a-1</v>
      </c>
      <c r="C40" s="410">
        <f>'1. General information'!$O$8</f>
        <v>0</v>
      </c>
      <c r="D40" s="410">
        <f>'1. General information'!$O$10</f>
        <v>0</v>
      </c>
      <c r="E40" s="410" t="s">
        <v>458</v>
      </c>
      <c r="F40" s="411" t="s">
        <v>4618</v>
      </c>
      <c r="G40" s="413" t="s">
        <v>4368</v>
      </c>
      <c r="H40" s="413">
        <f>'3. Campaign information'!M39</f>
        <v>0</v>
      </c>
    </row>
    <row r="41" spans="1:8" x14ac:dyDescent="0.2">
      <c r="A41" s="409">
        <v>40</v>
      </c>
      <c r="B41" s="409" t="str">
        <f t="shared" si="10"/>
        <v>0-0--3.15a-2</v>
      </c>
      <c r="C41" s="410">
        <f>'1. General information'!$O$8</f>
        <v>0</v>
      </c>
      <c r="D41" s="410">
        <f>'1. General information'!$O$10</f>
        <v>0</v>
      </c>
      <c r="E41" s="410" t="s">
        <v>458</v>
      </c>
      <c r="F41" s="411" t="s">
        <v>4619</v>
      </c>
      <c r="G41" s="413" t="s">
        <v>4372</v>
      </c>
      <c r="H41" s="413">
        <f>'3. Campaign information'!M40</f>
        <v>0</v>
      </c>
    </row>
    <row r="42" spans="1:8" x14ac:dyDescent="0.2">
      <c r="A42" s="409">
        <v>41</v>
      </c>
      <c r="B42" s="409" t="str">
        <f t="shared" ref="B42:B44" si="11">CONCATENATE(LEFT(C42,2),"-",D42,"-","-",F42)</f>
        <v>0-0--3.15a-3</v>
      </c>
      <c r="C42" s="410">
        <f>'1. General information'!$O$8</f>
        <v>0</v>
      </c>
      <c r="D42" s="410">
        <f>'1. General information'!$O$10</f>
        <v>0</v>
      </c>
      <c r="E42" s="410" t="s">
        <v>458</v>
      </c>
      <c r="F42" s="411" t="s">
        <v>4620</v>
      </c>
      <c r="G42" s="413" t="s">
        <v>4373</v>
      </c>
      <c r="H42" s="413">
        <f>'3. Campaign information'!M41</f>
        <v>0</v>
      </c>
    </row>
    <row r="43" spans="1:8" x14ac:dyDescent="0.2">
      <c r="A43" s="409">
        <v>42</v>
      </c>
      <c r="B43" s="409" t="str">
        <f t="shared" si="11"/>
        <v>0-0--3.15a-4</v>
      </c>
      <c r="C43" s="410">
        <f>'1. General information'!$O$8</f>
        <v>0</v>
      </c>
      <c r="D43" s="410">
        <f>'1. General information'!$O$10</f>
        <v>0</v>
      </c>
      <c r="E43" s="410" t="s">
        <v>458</v>
      </c>
      <c r="F43" s="411" t="s">
        <v>4621</v>
      </c>
      <c r="G43" s="413" t="s">
        <v>4374</v>
      </c>
      <c r="H43" s="413">
        <f>'3. Campaign information'!M42</f>
        <v>0</v>
      </c>
    </row>
    <row r="44" spans="1:8" x14ac:dyDescent="0.2">
      <c r="A44" s="409">
        <v>43</v>
      </c>
      <c r="B44" s="409" t="str">
        <f t="shared" si="11"/>
        <v>0-0--3.15a-5</v>
      </c>
      <c r="C44" s="410">
        <f>'1. General information'!$O$8</f>
        <v>0</v>
      </c>
      <c r="D44" s="410">
        <f>'1. General information'!$O$10</f>
        <v>0</v>
      </c>
      <c r="E44" s="410" t="s">
        <v>458</v>
      </c>
      <c r="F44" s="411" t="s">
        <v>4622</v>
      </c>
      <c r="G44" s="413" t="s">
        <v>4375</v>
      </c>
      <c r="H44" s="413">
        <f>'3. Campaign information'!M43</f>
        <v>0</v>
      </c>
    </row>
    <row r="45" spans="1:8" x14ac:dyDescent="0.2">
      <c r="A45" s="409">
        <v>44</v>
      </c>
      <c r="B45" s="409" t="str">
        <f t="shared" ref="B45:B49" si="12">CONCATENATE(LEFT(C45,2),"-",D45,"-","-",F45)</f>
        <v>0-0--3.15b-1</v>
      </c>
      <c r="C45" s="410">
        <f>'1. General information'!$O$8</f>
        <v>0</v>
      </c>
      <c r="D45" s="410">
        <f>'1. General information'!$O$10</f>
        <v>0</v>
      </c>
      <c r="E45" s="410" t="s">
        <v>458</v>
      </c>
      <c r="F45" s="411" t="s">
        <v>4623</v>
      </c>
      <c r="G45" s="413" t="s">
        <v>4376</v>
      </c>
      <c r="H45" s="413">
        <f>'3. Campaign information'!N39</f>
        <v>0</v>
      </c>
    </row>
    <row r="46" spans="1:8" x14ac:dyDescent="0.2">
      <c r="A46" s="409">
        <v>45</v>
      </c>
      <c r="B46" s="409" t="str">
        <f t="shared" si="12"/>
        <v>0-0--3.15b-2</v>
      </c>
      <c r="C46" s="410">
        <f>'1. General information'!$O$8</f>
        <v>0</v>
      </c>
      <c r="D46" s="410">
        <f>'1. General information'!$O$10</f>
        <v>0</v>
      </c>
      <c r="E46" s="410" t="s">
        <v>458</v>
      </c>
      <c r="F46" s="411" t="s">
        <v>4624</v>
      </c>
      <c r="G46" s="413" t="s">
        <v>4369</v>
      </c>
      <c r="H46" s="413">
        <f>'3. Campaign information'!N40</f>
        <v>0</v>
      </c>
    </row>
    <row r="47" spans="1:8" x14ac:dyDescent="0.2">
      <c r="A47" s="409">
        <v>46</v>
      </c>
      <c r="B47" s="409" t="str">
        <f t="shared" si="12"/>
        <v>0-0--3.15b-3</v>
      </c>
      <c r="C47" s="410">
        <f>'1. General information'!$O$8</f>
        <v>0</v>
      </c>
      <c r="D47" s="410">
        <f>'1. General information'!$O$10</f>
        <v>0</v>
      </c>
      <c r="E47" s="410" t="s">
        <v>458</v>
      </c>
      <c r="F47" s="411" t="s">
        <v>4625</v>
      </c>
      <c r="G47" s="413" t="s">
        <v>4377</v>
      </c>
      <c r="H47" s="413">
        <f>'3. Campaign information'!N41</f>
        <v>0</v>
      </c>
    </row>
    <row r="48" spans="1:8" x14ac:dyDescent="0.2">
      <c r="A48" s="409">
        <v>47</v>
      </c>
      <c r="B48" s="409" t="str">
        <f t="shared" si="12"/>
        <v>0-0--3.15b-4</v>
      </c>
      <c r="C48" s="410">
        <f>'1. General information'!$O$8</f>
        <v>0</v>
      </c>
      <c r="D48" s="410">
        <f>'1. General information'!$O$10</f>
        <v>0</v>
      </c>
      <c r="E48" s="410" t="s">
        <v>458</v>
      </c>
      <c r="F48" s="411" t="s">
        <v>4626</v>
      </c>
      <c r="G48" s="413" t="s">
        <v>4378</v>
      </c>
      <c r="H48" s="413">
        <f>'3. Campaign information'!N42</f>
        <v>0</v>
      </c>
    </row>
    <row r="49" spans="1:8" x14ac:dyDescent="0.2">
      <c r="A49" s="409">
        <v>48</v>
      </c>
      <c r="B49" s="409" t="str">
        <f t="shared" si="12"/>
        <v>0-0--3.15b-5</v>
      </c>
      <c r="C49" s="410">
        <f>'1. General information'!$O$8</f>
        <v>0</v>
      </c>
      <c r="D49" s="410">
        <f>'1. General information'!$O$10</f>
        <v>0</v>
      </c>
      <c r="E49" s="410" t="s">
        <v>458</v>
      </c>
      <c r="F49" s="411" t="s">
        <v>4627</v>
      </c>
      <c r="G49" s="413" t="s">
        <v>4379</v>
      </c>
      <c r="H49" s="413">
        <f>'3. Campaign information'!N43</f>
        <v>0</v>
      </c>
    </row>
    <row r="50" spans="1:8" x14ac:dyDescent="0.2">
      <c r="A50" s="409">
        <v>49</v>
      </c>
      <c r="B50" s="409" t="str">
        <f t="shared" ref="B50:B54" si="13">CONCATENATE(LEFT(C50,2),"-",D50,"-","-",F50)</f>
        <v>0-0--3.15c-1</v>
      </c>
      <c r="C50" s="410">
        <f>'1. General information'!$O$8</f>
        <v>0</v>
      </c>
      <c r="D50" s="410">
        <f>'1. General information'!$O$10</f>
        <v>0</v>
      </c>
      <c r="E50" s="410" t="s">
        <v>458</v>
      </c>
      <c r="F50" s="411" t="s">
        <v>4628</v>
      </c>
      <c r="G50" s="412" t="s">
        <v>4380</v>
      </c>
      <c r="H50" s="413">
        <f>'3. Campaign information'!P39</f>
        <v>0</v>
      </c>
    </row>
    <row r="51" spans="1:8" x14ac:dyDescent="0.2">
      <c r="A51" s="409">
        <v>50</v>
      </c>
      <c r="B51" s="409" t="str">
        <f t="shared" si="13"/>
        <v>0-0--3.15c-2</v>
      </c>
      <c r="C51" s="410">
        <f>'1. General information'!$O$8</f>
        <v>0</v>
      </c>
      <c r="D51" s="410">
        <f>'1. General information'!$O$10</f>
        <v>0</v>
      </c>
      <c r="E51" s="410" t="s">
        <v>458</v>
      </c>
      <c r="F51" s="411" t="s">
        <v>4629</v>
      </c>
      <c r="G51" s="412" t="s">
        <v>4381</v>
      </c>
      <c r="H51" s="413">
        <f>'3. Campaign information'!P40</f>
        <v>0</v>
      </c>
    </row>
    <row r="52" spans="1:8" x14ac:dyDescent="0.2">
      <c r="A52" s="409">
        <v>51</v>
      </c>
      <c r="B52" s="409" t="str">
        <f t="shared" si="13"/>
        <v>0-0--3.15c-3</v>
      </c>
      <c r="C52" s="410">
        <f>'1. General information'!$O$8</f>
        <v>0</v>
      </c>
      <c r="D52" s="410">
        <f>'1. General information'!$O$10</f>
        <v>0</v>
      </c>
      <c r="E52" s="410" t="s">
        <v>458</v>
      </c>
      <c r="F52" s="411" t="s">
        <v>4630</v>
      </c>
      <c r="G52" s="412" t="s">
        <v>4370</v>
      </c>
      <c r="H52" s="413">
        <f>'3. Campaign information'!P41</f>
        <v>0</v>
      </c>
    </row>
    <row r="53" spans="1:8" x14ac:dyDescent="0.2">
      <c r="A53" s="409">
        <v>52</v>
      </c>
      <c r="B53" s="409" t="str">
        <f t="shared" si="13"/>
        <v>0-0--3.15c-4</v>
      </c>
      <c r="C53" s="410">
        <f>'1. General information'!$O$8</f>
        <v>0</v>
      </c>
      <c r="D53" s="410">
        <f>'1. General information'!$O$10</f>
        <v>0</v>
      </c>
      <c r="E53" s="410" t="s">
        <v>458</v>
      </c>
      <c r="F53" s="411" t="s">
        <v>4631</v>
      </c>
      <c r="G53" s="412" t="s">
        <v>4382</v>
      </c>
      <c r="H53" s="413">
        <f>'3. Campaign information'!P42</f>
        <v>0</v>
      </c>
    </row>
    <row r="54" spans="1:8" x14ac:dyDescent="0.2">
      <c r="A54" s="409">
        <v>53</v>
      </c>
      <c r="B54" s="409" t="str">
        <f t="shared" si="13"/>
        <v>0-0--3.15c-5</v>
      </c>
      <c r="C54" s="410">
        <f>'1. General information'!$O$8</f>
        <v>0</v>
      </c>
      <c r="D54" s="410">
        <f>'1. General information'!$O$10</f>
        <v>0</v>
      </c>
      <c r="E54" s="410" t="s">
        <v>458</v>
      </c>
      <c r="F54" s="411" t="s">
        <v>4632</v>
      </c>
      <c r="G54" s="412" t="s">
        <v>4383</v>
      </c>
      <c r="H54" s="413">
        <f>'3. Campaign information'!P43</f>
        <v>0</v>
      </c>
    </row>
    <row r="55" spans="1:8" x14ac:dyDescent="0.2">
      <c r="A55" s="409">
        <v>54</v>
      </c>
      <c r="B55" s="409" t="str">
        <f t="shared" ref="B55:B59" si="14">CONCATENATE(LEFT(C55,2),"-",D55,"-","-",F55)</f>
        <v>0-0--3.15d-1</v>
      </c>
      <c r="C55" s="410">
        <f>'1. General information'!$O$8</f>
        <v>0</v>
      </c>
      <c r="D55" s="410">
        <f>'1. General information'!$O$10</f>
        <v>0</v>
      </c>
      <c r="E55" s="410" t="s">
        <v>458</v>
      </c>
      <c r="F55" s="411" t="s">
        <v>4633</v>
      </c>
      <c r="G55" s="412" t="s">
        <v>4384</v>
      </c>
      <c r="H55" s="413">
        <f>'3. Campaign information'!R39</f>
        <v>0</v>
      </c>
    </row>
    <row r="56" spans="1:8" x14ac:dyDescent="0.2">
      <c r="A56" s="409">
        <v>55</v>
      </c>
      <c r="B56" s="409" t="str">
        <f t="shared" si="14"/>
        <v>0-0--3.15d-2</v>
      </c>
      <c r="C56" s="410">
        <f>'1. General information'!$O$8</f>
        <v>0</v>
      </c>
      <c r="D56" s="410">
        <f>'1. General information'!$O$10</f>
        <v>0</v>
      </c>
      <c r="E56" s="410" t="s">
        <v>458</v>
      </c>
      <c r="F56" s="411" t="s">
        <v>4634</v>
      </c>
      <c r="G56" s="412" t="s">
        <v>4385</v>
      </c>
      <c r="H56" s="413">
        <f>'3. Campaign information'!R40</f>
        <v>0</v>
      </c>
    </row>
    <row r="57" spans="1:8" x14ac:dyDescent="0.2">
      <c r="A57" s="409">
        <v>56</v>
      </c>
      <c r="B57" s="409" t="str">
        <f t="shared" si="14"/>
        <v>0-0--3.15d-3</v>
      </c>
      <c r="C57" s="410">
        <f>'1. General information'!$O$8</f>
        <v>0</v>
      </c>
      <c r="D57" s="410">
        <f>'1. General information'!$O$10</f>
        <v>0</v>
      </c>
      <c r="E57" s="410" t="s">
        <v>458</v>
      </c>
      <c r="F57" s="411" t="s">
        <v>4635</v>
      </c>
      <c r="G57" s="412" t="s">
        <v>4386</v>
      </c>
      <c r="H57" s="413">
        <f>'3. Campaign information'!R41</f>
        <v>0</v>
      </c>
    </row>
    <row r="58" spans="1:8" x14ac:dyDescent="0.2">
      <c r="A58" s="409">
        <v>57</v>
      </c>
      <c r="B58" s="409" t="str">
        <f t="shared" si="14"/>
        <v>0-0--3.15d-4</v>
      </c>
      <c r="C58" s="410">
        <f>'1. General information'!$O$8</f>
        <v>0</v>
      </c>
      <c r="D58" s="410">
        <f>'1. General information'!$O$10</f>
        <v>0</v>
      </c>
      <c r="E58" s="410" t="s">
        <v>458</v>
      </c>
      <c r="F58" s="411" t="s">
        <v>4636</v>
      </c>
      <c r="G58" s="412" t="s">
        <v>4371</v>
      </c>
      <c r="H58" s="413">
        <f>'3. Campaign information'!R42</f>
        <v>0</v>
      </c>
    </row>
    <row r="59" spans="1:8" x14ac:dyDescent="0.2">
      <c r="A59" s="409">
        <v>58</v>
      </c>
      <c r="B59" s="409" t="str">
        <f t="shared" si="14"/>
        <v>0-0--3.15d-5</v>
      </c>
      <c r="C59" s="410">
        <f>'1. General information'!$O$8</f>
        <v>0</v>
      </c>
      <c r="D59" s="410">
        <f>'1. General information'!$O$10</f>
        <v>0</v>
      </c>
      <c r="E59" s="410" t="s">
        <v>458</v>
      </c>
      <c r="F59" s="411" t="s">
        <v>4637</v>
      </c>
      <c r="G59" s="412" t="s">
        <v>4387</v>
      </c>
      <c r="H59" s="413">
        <f>'3. Campaign information'!R43</f>
        <v>0</v>
      </c>
    </row>
    <row r="60" spans="1:8" x14ac:dyDescent="0.2">
      <c r="A60" s="409">
        <v>59</v>
      </c>
      <c r="B60" s="409" t="str">
        <f t="shared" ref="B60:B64" si="15">CONCATENATE(LEFT(C60,2),"-",D60,"-","-",F60)</f>
        <v>0-0--3.15E--1</v>
      </c>
      <c r="C60" s="410">
        <f>'1. General information'!$O$8</f>
        <v>0</v>
      </c>
      <c r="D60" s="410">
        <f>'1. General information'!$O$10</f>
        <v>0</v>
      </c>
      <c r="E60" s="410" t="s">
        <v>458</v>
      </c>
      <c r="F60" s="454" t="s">
        <v>4638</v>
      </c>
      <c r="G60" s="412" t="s">
        <v>4388</v>
      </c>
      <c r="H60" s="413">
        <f>'3. Campaign information'!S39</f>
        <v>0</v>
      </c>
    </row>
    <row r="61" spans="1:8" x14ac:dyDescent="0.2">
      <c r="A61" s="409">
        <v>60</v>
      </c>
      <c r="B61" s="409" t="str">
        <f t="shared" si="15"/>
        <v>0-0--3.15E--2</v>
      </c>
      <c r="C61" s="410">
        <f>'1. General information'!$O$8</f>
        <v>0</v>
      </c>
      <c r="D61" s="410">
        <f>'1. General information'!$O$10</f>
        <v>0</v>
      </c>
      <c r="E61" s="410" t="s">
        <v>458</v>
      </c>
      <c r="F61" s="454" t="s">
        <v>4639</v>
      </c>
      <c r="G61" s="412" t="s">
        <v>4389</v>
      </c>
      <c r="H61" s="413">
        <f>'3. Campaign information'!S40</f>
        <v>0</v>
      </c>
    </row>
    <row r="62" spans="1:8" x14ac:dyDescent="0.2">
      <c r="A62" s="409">
        <v>61</v>
      </c>
      <c r="B62" s="409" t="str">
        <f t="shared" si="15"/>
        <v>0-0--3.15E--3</v>
      </c>
      <c r="C62" s="410">
        <f>'1. General information'!$O$8</f>
        <v>0</v>
      </c>
      <c r="D62" s="410">
        <f>'1. General information'!$O$10</f>
        <v>0</v>
      </c>
      <c r="E62" s="410" t="s">
        <v>458</v>
      </c>
      <c r="F62" s="454" t="s">
        <v>4640</v>
      </c>
      <c r="G62" s="412" t="s">
        <v>4390</v>
      </c>
      <c r="H62" s="413">
        <f>'3. Campaign information'!S41</f>
        <v>0</v>
      </c>
    </row>
    <row r="63" spans="1:8" x14ac:dyDescent="0.2">
      <c r="A63" s="409">
        <v>62</v>
      </c>
      <c r="B63" s="409" t="str">
        <f t="shared" si="15"/>
        <v>0-0--3.15E--4</v>
      </c>
      <c r="C63" s="410">
        <f>'1. General information'!$O$8</f>
        <v>0</v>
      </c>
      <c r="D63" s="410">
        <f>'1. General information'!$O$10</f>
        <v>0</v>
      </c>
      <c r="E63" s="410" t="s">
        <v>458</v>
      </c>
      <c r="F63" s="454" t="s">
        <v>4641</v>
      </c>
      <c r="G63" s="412" t="s">
        <v>4391</v>
      </c>
      <c r="H63" s="413">
        <f>'3. Campaign information'!S42</f>
        <v>0</v>
      </c>
    </row>
    <row r="64" spans="1:8" x14ac:dyDescent="0.2">
      <c r="A64" s="409">
        <v>63</v>
      </c>
      <c r="B64" s="409" t="str">
        <f t="shared" si="15"/>
        <v>0-0--3.15E--5</v>
      </c>
      <c r="C64" s="410">
        <f>'1. General information'!$O$8</f>
        <v>0</v>
      </c>
      <c r="D64" s="410">
        <f>'1. General information'!$O$10</f>
        <v>0</v>
      </c>
      <c r="E64" s="410" t="s">
        <v>458</v>
      </c>
      <c r="F64" s="454" t="s">
        <v>4642</v>
      </c>
      <c r="G64" s="412" t="s">
        <v>4392</v>
      </c>
      <c r="H64" s="413">
        <f>'3. Campaign information'!S43</f>
        <v>0</v>
      </c>
    </row>
    <row r="65" spans="1:8" ht="62.25" customHeight="1" x14ac:dyDescent="0.2">
      <c r="A65" s="409">
        <v>64</v>
      </c>
      <c r="B65" s="409" t="str">
        <f t="shared" si="0"/>
        <v>0-0--3.99</v>
      </c>
      <c r="C65" s="410">
        <f>'1. General information'!$O$8</f>
        <v>0</v>
      </c>
      <c r="D65" s="410">
        <f>'1. General information'!$O$10</f>
        <v>0</v>
      </c>
      <c r="E65" s="410" t="s">
        <v>458</v>
      </c>
      <c r="F65" s="411">
        <v>3.99</v>
      </c>
      <c r="G65" s="410" t="s">
        <v>858</v>
      </c>
      <c r="H65" s="412">
        <f>'3. Campaign information'!C46</f>
        <v>0</v>
      </c>
    </row>
    <row r="66" spans="1:8" x14ac:dyDescent="0.2">
      <c r="A66" s="409">
        <v>65</v>
      </c>
      <c r="B66" s="409" t="str">
        <f t="shared" si="0"/>
        <v>0-0--4.01-1</v>
      </c>
      <c r="C66" s="410">
        <f>'1. General information'!$O$8</f>
        <v>0</v>
      </c>
      <c r="D66" s="410">
        <f>'1. General information'!$O$10</f>
        <v>0</v>
      </c>
      <c r="E66" s="410" t="s">
        <v>378</v>
      </c>
      <c r="F66" s="411" t="s">
        <v>4393</v>
      </c>
      <c r="G66" s="410" t="s">
        <v>860</v>
      </c>
      <c r="H66" s="412" t="str">
        <f>'4. Campaign staff'!C10</f>
        <v>Select cadre</v>
      </c>
    </row>
    <row r="67" spans="1:8" x14ac:dyDescent="0.2">
      <c r="A67" s="409">
        <v>66</v>
      </c>
      <c r="B67" s="409" t="str">
        <f t="shared" si="0"/>
        <v>0-0--4.01-2</v>
      </c>
      <c r="C67" s="410">
        <f>'1. General information'!$O$8</f>
        <v>0</v>
      </c>
      <c r="D67" s="410">
        <f>'1. General information'!$O$10</f>
        <v>0</v>
      </c>
      <c r="E67" s="410" t="s">
        <v>378</v>
      </c>
      <c r="F67" s="411" t="s">
        <v>4394</v>
      </c>
      <c r="G67" s="410" t="s">
        <v>862</v>
      </c>
      <c r="H67" s="412" t="str">
        <f>'4. Campaign staff'!C11</f>
        <v>Select cadre</v>
      </c>
    </row>
    <row r="68" spans="1:8" x14ac:dyDescent="0.2">
      <c r="A68" s="409">
        <v>67</v>
      </c>
      <c r="B68" s="409" t="str">
        <f t="shared" si="0"/>
        <v>0-0--4.01-3</v>
      </c>
      <c r="C68" s="410">
        <f>'1. General information'!$O$8</f>
        <v>0</v>
      </c>
      <c r="D68" s="410">
        <f>'1. General information'!$O$10</f>
        <v>0</v>
      </c>
      <c r="E68" s="410" t="s">
        <v>378</v>
      </c>
      <c r="F68" s="411" t="s">
        <v>4395</v>
      </c>
      <c r="G68" s="410" t="s">
        <v>864</v>
      </c>
      <c r="H68" s="412" t="str">
        <f>'4. Campaign staff'!C12</f>
        <v>Select cadre</v>
      </c>
    </row>
    <row r="69" spans="1:8" x14ac:dyDescent="0.2">
      <c r="A69" s="409">
        <v>68</v>
      </c>
      <c r="B69" s="409" t="str">
        <f t="shared" si="0"/>
        <v>0-0--4.01-4</v>
      </c>
      <c r="C69" s="410">
        <f>'1. General information'!$O$8</f>
        <v>0</v>
      </c>
      <c r="D69" s="410">
        <f>'1. General information'!$O$10</f>
        <v>0</v>
      </c>
      <c r="E69" s="410" t="s">
        <v>378</v>
      </c>
      <c r="F69" s="411" t="s">
        <v>4396</v>
      </c>
      <c r="G69" s="410" t="s">
        <v>866</v>
      </c>
      <c r="H69" s="412" t="str">
        <f>'4. Campaign staff'!C13</f>
        <v>Select cadre</v>
      </c>
    </row>
    <row r="70" spans="1:8" x14ac:dyDescent="0.2">
      <c r="A70" s="409">
        <v>69</v>
      </c>
      <c r="B70" s="409" t="str">
        <f t="shared" si="0"/>
        <v>0-0--4.01-5</v>
      </c>
      <c r="C70" s="410">
        <f>'1. General information'!$O$8</f>
        <v>0</v>
      </c>
      <c r="D70" s="410">
        <f>'1. General information'!$O$10</f>
        <v>0</v>
      </c>
      <c r="E70" s="410" t="s">
        <v>378</v>
      </c>
      <c r="F70" s="411" t="s">
        <v>4397</v>
      </c>
      <c r="G70" s="410" t="s">
        <v>868</v>
      </c>
      <c r="H70" s="412" t="str">
        <f>'4. Campaign staff'!C14</f>
        <v>Select cadre</v>
      </c>
    </row>
    <row r="71" spans="1:8" x14ac:dyDescent="0.2">
      <c r="A71" s="409">
        <v>70</v>
      </c>
      <c r="B71" s="409" t="str">
        <f t="shared" si="0"/>
        <v>0-0--4.01-6</v>
      </c>
      <c r="C71" s="410">
        <f>'1. General information'!$O$8</f>
        <v>0</v>
      </c>
      <c r="D71" s="410">
        <f>'1. General information'!$O$10</f>
        <v>0</v>
      </c>
      <c r="E71" s="410" t="s">
        <v>378</v>
      </c>
      <c r="F71" s="411" t="s">
        <v>4398</v>
      </c>
      <c r="G71" s="410" t="s">
        <v>870</v>
      </c>
      <c r="H71" s="412" t="str">
        <f>'4. Campaign staff'!C15</f>
        <v>Select cadre</v>
      </c>
    </row>
    <row r="72" spans="1:8" x14ac:dyDescent="0.2">
      <c r="A72" s="409">
        <v>71</v>
      </c>
      <c r="B72" s="409" t="str">
        <f t="shared" si="0"/>
        <v>0-0--4.01-7</v>
      </c>
      <c r="C72" s="410">
        <f>'1. General information'!$O$8</f>
        <v>0</v>
      </c>
      <c r="D72" s="410">
        <f>'1. General information'!$O$10</f>
        <v>0</v>
      </c>
      <c r="E72" s="410" t="s">
        <v>378</v>
      </c>
      <c r="F72" s="411" t="s">
        <v>4399</v>
      </c>
      <c r="G72" s="410" t="s">
        <v>872</v>
      </c>
      <c r="H72" s="412" t="str">
        <f>'4. Campaign staff'!C16</f>
        <v>Select cadre</v>
      </c>
    </row>
    <row r="73" spans="1:8" x14ac:dyDescent="0.2">
      <c r="A73" s="409">
        <v>72</v>
      </c>
      <c r="B73" s="409" t="str">
        <f t="shared" si="0"/>
        <v>0-0--4.01-8</v>
      </c>
      <c r="C73" s="410">
        <f>'1. General information'!$O$8</f>
        <v>0</v>
      </c>
      <c r="D73" s="410">
        <f>'1. General information'!$O$10</f>
        <v>0</v>
      </c>
      <c r="E73" s="410" t="s">
        <v>378</v>
      </c>
      <c r="F73" s="411" t="s">
        <v>4400</v>
      </c>
      <c r="G73" s="410" t="s">
        <v>874</v>
      </c>
      <c r="H73" s="412" t="str">
        <f>'4. Campaign staff'!C17</f>
        <v>Select cadre</v>
      </c>
    </row>
    <row r="74" spans="1:8" x14ac:dyDescent="0.2">
      <c r="A74" s="409">
        <v>73</v>
      </c>
      <c r="B74" s="409" t="str">
        <f t="shared" si="0"/>
        <v>0-0--4.01-9</v>
      </c>
      <c r="C74" s="410">
        <f>'1. General information'!$O$8</f>
        <v>0</v>
      </c>
      <c r="D74" s="410">
        <f>'1. General information'!$O$10</f>
        <v>0</v>
      </c>
      <c r="E74" s="410" t="s">
        <v>378</v>
      </c>
      <c r="F74" s="411" t="s">
        <v>4401</v>
      </c>
      <c r="G74" s="410" t="s">
        <v>876</v>
      </c>
      <c r="H74" s="412" t="str">
        <f>'4. Campaign staff'!C18</f>
        <v>Select cadre</v>
      </c>
    </row>
    <row r="75" spans="1:8" x14ac:dyDescent="0.2">
      <c r="A75" s="409">
        <v>74</v>
      </c>
      <c r="B75" s="409" t="str">
        <f t="shared" si="0"/>
        <v>0-0--4.01-10</v>
      </c>
      <c r="C75" s="410">
        <f>'1. General information'!$O$8</f>
        <v>0</v>
      </c>
      <c r="D75" s="410">
        <f>'1. General information'!$O$10</f>
        <v>0</v>
      </c>
      <c r="E75" s="410" t="s">
        <v>378</v>
      </c>
      <c r="F75" s="411" t="s">
        <v>4402</v>
      </c>
      <c r="G75" s="410" t="s">
        <v>878</v>
      </c>
      <c r="H75" s="412" t="str">
        <f>'4. Campaign staff'!C19</f>
        <v>Select cadre</v>
      </c>
    </row>
    <row r="76" spans="1:8" x14ac:dyDescent="0.2">
      <c r="A76" s="409">
        <v>75</v>
      </c>
      <c r="B76" s="409" t="str">
        <f t="shared" si="0"/>
        <v>0-0--4.01-11</v>
      </c>
      <c r="C76" s="410">
        <f>'1. General information'!$O$8</f>
        <v>0</v>
      </c>
      <c r="D76" s="410">
        <f>'1. General information'!$O$10</f>
        <v>0</v>
      </c>
      <c r="E76" s="410" t="s">
        <v>378</v>
      </c>
      <c r="F76" s="411" t="s">
        <v>4403</v>
      </c>
      <c r="G76" s="410" t="s">
        <v>880</v>
      </c>
      <c r="H76" s="412" t="str">
        <f>'4. Campaign staff'!C20</f>
        <v>Select cadre</v>
      </c>
    </row>
    <row r="77" spans="1:8" x14ac:dyDescent="0.2">
      <c r="A77" s="409">
        <v>76</v>
      </c>
      <c r="B77" s="409" t="str">
        <f t="shared" si="0"/>
        <v>0-0--4.01-12</v>
      </c>
      <c r="C77" s="410">
        <f>'1. General information'!$O$8</f>
        <v>0</v>
      </c>
      <c r="D77" s="410">
        <f>'1. General information'!$O$10</f>
        <v>0</v>
      </c>
      <c r="E77" s="410" t="s">
        <v>378</v>
      </c>
      <c r="F77" s="411" t="s">
        <v>4404</v>
      </c>
      <c r="G77" s="410" t="s">
        <v>882</v>
      </c>
      <c r="H77" s="412" t="str">
        <f>'4. Campaign staff'!C21</f>
        <v>Select cadre</v>
      </c>
    </row>
    <row r="78" spans="1:8" x14ac:dyDescent="0.2">
      <c r="A78" s="409">
        <v>77</v>
      </c>
      <c r="B78" s="409" t="str">
        <f t="shared" si="0"/>
        <v>0-0--4.01-13</v>
      </c>
      <c r="C78" s="410">
        <f>'1. General information'!$O$8</f>
        <v>0</v>
      </c>
      <c r="D78" s="410">
        <f>'1. General information'!$O$10</f>
        <v>0</v>
      </c>
      <c r="E78" s="410" t="s">
        <v>378</v>
      </c>
      <c r="F78" s="411" t="s">
        <v>4405</v>
      </c>
      <c r="G78" s="410" t="s">
        <v>884</v>
      </c>
      <c r="H78" s="412" t="str">
        <f>'4. Campaign staff'!C22</f>
        <v>Select cadre</v>
      </c>
    </row>
    <row r="79" spans="1:8" x14ac:dyDescent="0.2">
      <c r="A79" s="409">
        <v>78</v>
      </c>
      <c r="B79" s="409" t="str">
        <f t="shared" si="0"/>
        <v>0-0--4.01-14</v>
      </c>
      <c r="C79" s="410">
        <f>'1. General information'!$O$8</f>
        <v>0</v>
      </c>
      <c r="D79" s="410">
        <f>'1. General information'!$O$10</f>
        <v>0</v>
      </c>
      <c r="E79" s="410" t="s">
        <v>378</v>
      </c>
      <c r="F79" s="411" t="s">
        <v>4406</v>
      </c>
      <c r="G79" s="410" t="s">
        <v>886</v>
      </c>
      <c r="H79" s="412" t="str">
        <f>'4. Campaign staff'!C23</f>
        <v>Select cadre</v>
      </c>
    </row>
    <row r="80" spans="1:8" x14ac:dyDescent="0.2">
      <c r="A80" s="409">
        <v>79</v>
      </c>
      <c r="B80" s="409" t="str">
        <f t="shared" si="0"/>
        <v>0-0--4.01-15</v>
      </c>
      <c r="C80" s="410">
        <f>'1. General information'!$O$8</f>
        <v>0</v>
      </c>
      <c r="D80" s="410">
        <f>'1. General information'!$O$10</f>
        <v>0</v>
      </c>
      <c r="E80" s="410" t="s">
        <v>378</v>
      </c>
      <c r="F80" s="411" t="s">
        <v>4407</v>
      </c>
      <c r="G80" s="410" t="s">
        <v>888</v>
      </c>
      <c r="H80" s="412" t="str">
        <f>'4. Campaign staff'!C24</f>
        <v>Select cadre</v>
      </c>
    </row>
    <row r="81" spans="1:8" x14ac:dyDescent="0.2">
      <c r="A81" s="409">
        <v>80</v>
      </c>
      <c r="B81" s="409" t="str">
        <f t="shared" si="0"/>
        <v>0-0--4.01-16</v>
      </c>
      <c r="C81" s="410">
        <f>'1. General information'!$O$8</f>
        <v>0</v>
      </c>
      <c r="D81" s="410">
        <f>'1. General information'!$O$10</f>
        <v>0</v>
      </c>
      <c r="E81" s="410" t="s">
        <v>378</v>
      </c>
      <c r="F81" s="411" t="s">
        <v>4408</v>
      </c>
      <c r="G81" s="410" t="s">
        <v>890</v>
      </c>
      <c r="H81" s="412" t="str">
        <f>'4. Campaign staff'!C25</f>
        <v>Select cadre</v>
      </c>
    </row>
    <row r="82" spans="1:8" x14ac:dyDescent="0.2">
      <c r="A82" s="409">
        <v>81</v>
      </c>
      <c r="B82" s="409" t="str">
        <f t="shared" si="0"/>
        <v>0-0--4.01-17</v>
      </c>
      <c r="C82" s="410">
        <f>'1. General information'!$O$8</f>
        <v>0</v>
      </c>
      <c r="D82" s="410">
        <f>'1. General information'!$O$10</f>
        <v>0</v>
      </c>
      <c r="E82" s="410" t="s">
        <v>378</v>
      </c>
      <c r="F82" s="411" t="s">
        <v>4409</v>
      </c>
      <c r="G82" s="410" t="s">
        <v>892</v>
      </c>
      <c r="H82" s="412" t="str">
        <f>'4. Campaign staff'!C26</f>
        <v>Select cadre</v>
      </c>
    </row>
    <row r="83" spans="1:8" x14ac:dyDescent="0.2">
      <c r="A83" s="409">
        <v>82</v>
      </c>
      <c r="B83" s="409" t="str">
        <f t="shared" si="0"/>
        <v>0-0--4.01-18</v>
      </c>
      <c r="C83" s="410">
        <f>'1. General information'!$O$8</f>
        <v>0</v>
      </c>
      <c r="D83" s="410">
        <f>'1. General information'!$O$10</f>
        <v>0</v>
      </c>
      <c r="E83" s="410" t="s">
        <v>378</v>
      </c>
      <c r="F83" s="411" t="s">
        <v>4410</v>
      </c>
      <c r="G83" s="410" t="s">
        <v>894</v>
      </c>
      <c r="H83" s="412" t="str">
        <f>'4. Campaign staff'!C27</f>
        <v>Select cadre</v>
      </c>
    </row>
    <row r="84" spans="1:8" x14ac:dyDescent="0.2">
      <c r="A84" s="409">
        <v>83</v>
      </c>
      <c r="B84" s="409" t="str">
        <f t="shared" si="0"/>
        <v>0-0--4.01-19</v>
      </c>
      <c r="C84" s="410">
        <f>'1. General information'!$O$8</f>
        <v>0</v>
      </c>
      <c r="D84" s="410">
        <f>'1. General information'!$O$10</f>
        <v>0</v>
      </c>
      <c r="E84" s="410" t="s">
        <v>378</v>
      </c>
      <c r="F84" s="411" t="s">
        <v>4411</v>
      </c>
      <c r="G84" s="410" t="s">
        <v>896</v>
      </c>
      <c r="H84" s="412" t="str">
        <f>'4. Campaign staff'!C28</f>
        <v>Select cadre</v>
      </c>
    </row>
    <row r="85" spans="1:8" x14ac:dyDescent="0.2">
      <c r="A85" s="409">
        <v>84</v>
      </c>
      <c r="B85" s="409" t="str">
        <f t="shared" si="0"/>
        <v>0-0--4.01-20</v>
      </c>
      <c r="C85" s="410">
        <f>'1. General information'!$O$8</f>
        <v>0</v>
      </c>
      <c r="D85" s="410">
        <f>'1. General information'!$O$10</f>
        <v>0</v>
      </c>
      <c r="E85" s="410" t="s">
        <v>378</v>
      </c>
      <c r="F85" s="411" t="s">
        <v>4412</v>
      </c>
      <c r="G85" s="410" t="s">
        <v>898</v>
      </c>
      <c r="H85" s="412" t="str">
        <f>'4. Campaign staff'!C29</f>
        <v>Select cadre</v>
      </c>
    </row>
    <row r="86" spans="1:8" x14ac:dyDescent="0.2">
      <c r="A86" s="409">
        <v>85</v>
      </c>
      <c r="B86" s="409" t="str">
        <f t="shared" si="0"/>
        <v>0-0--4.01-21</v>
      </c>
      <c r="C86" s="410">
        <f>'1. General information'!$O$8</f>
        <v>0</v>
      </c>
      <c r="D86" s="410">
        <f>'1. General information'!$O$10</f>
        <v>0</v>
      </c>
      <c r="E86" s="410" t="s">
        <v>378</v>
      </c>
      <c r="F86" s="411" t="s">
        <v>4413</v>
      </c>
      <c r="G86" s="410" t="s">
        <v>900</v>
      </c>
      <c r="H86" s="412" t="str">
        <f>'4. Campaign staff'!C30</f>
        <v>Select cadre</v>
      </c>
    </row>
    <row r="87" spans="1:8" x14ac:dyDescent="0.2">
      <c r="A87" s="409">
        <v>86</v>
      </c>
      <c r="B87" s="409" t="str">
        <f t="shared" si="0"/>
        <v>0-0--4.01-22</v>
      </c>
      <c r="C87" s="410">
        <f>'1. General information'!$O$8</f>
        <v>0</v>
      </c>
      <c r="D87" s="410">
        <f>'1. General information'!$O$10</f>
        <v>0</v>
      </c>
      <c r="E87" s="410" t="s">
        <v>378</v>
      </c>
      <c r="F87" s="411" t="s">
        <v>4414</v>
      </c>
      <c r="G87" s="410" t="s">
        <v>902</v>
      </c>
      <c r="H87" s="412" t="str">
        <f>'4. Campaign staff'!C31</f>
        <v>Select cadre</v>
      </c>
    </row>
    <row r="88" spans="1:8" x14ac:dyDescent="0.2">
      <c r="A88" s="409">
        <v>87</v>
      </c>
      <c r="B88" s="409" t="str">
        <f t="shared" si="0"/>
        <v>0-0--4.01-23</v>
      </c>
      <c r="C88" s="410">
        <f>'1. General information'!$O$8</f>
        <v>0</v>
      </c>
      <c r="D88" s="410">
        <f>'1. General information'!$O$10</f>
        <v>0</v>
      </c>
      <c r="E88" s="410" t="s">
        <v>378</v>
      </c>
      <c r="F88" s="411" t="s">
        <v>4415</v>
      </c>
      <c r="G88" s="410" t="s">
        <v>904</v>
      </c>
      <c r="H88" s="412" t="str">
        <f>'4. Campaign staff'!C32</f>
        <v>Select cadre</v>
      </c>
    </row>
    <row r="89" spans="1:8" x14ac:dyDescent="0.2">
      <c r="A89" s="409">
        <v>88</v>
      </c>
      <c r="B89" s="409" t="str">
        <f t="shared" si="0"/>
        <v>0-0--4.01-24</v>
      </c>
      <c r="C89" s="410">
        <f>'1. General information'!$O$8</f>
        <v>0</v>
      </c>
      <c r="D89" s="410">
        <f>'1. General information'!$O$10</f>
        <v>0</v>
      </c>
      <c r="E89" s="410" t="s">
        <v>378</v>
      </c>
      <c r="F89" s="411" t="s">
        <v>4416</v>
      </c>
      <c r="G89" s="410" t="s">
        <v>906</v>
      </c>
      <c r="H89" s="412" t="str">
        <f>'4. Campaign staff'!C33</f>
        <v>Select cadre</v>
      </c>
    </row>
    <row r="90" spans="1:8" x14ac:dyDescent="0.2">
      <c r="A90" s="409">
        <v>89</v>
      </c>
      <c r="B90" s="409" t="str">
        <f t="shared" si="0"/>
        <v>0-0--4.01-25</v>
      </c>
      <c r="C90" s="410">
        <f>'1. General information'!$O$8</f>
        <v>0</v>
      </c>
      <c r="D90" s="410">
        <f>'1. General information'!$O$10</f>
        <v>0</v>
      </c>
      <c r="E90" s="410" t="s">
        <v>378</v>
      </c>
      <c r="F90" s="411" t="s">
        <v>4417</v>
      </c>
      <c r="G90" s="410" t="s">
        <v>908</v>
      </c>
      <c r="H90" s="412" t="str">
        <f>'4. Campaign staff'!C34</f>
        <v>Select cadre</v>
      </c>
    </row>
    <row r="91" spans="1:8" x14ac:dyDescent="0.2">
      <c r="A91" s="409">
        <v>90</v>
      </c>
      <c r="B91" s="409" t="str">
        <f t="shared" ref="B91:B115" si="16">CONCATENATE(LEFT(C91,2),"-",D91,"-","-",F91)</f>
        <v>0-0--4.02-1</v>
      </c>
      <c r="C91" s="410">
        <f>'1. General information'!$O$8</f>
        <v>0</v>
      </c>
      <c r="D91" s="410">
        <f>'1. General information'!$O$10</f>
        <v>0</v>
      </c>
      <c r="E91" s="410" t="s">
        <v>378</v>
      </c>
      <c r="F91" s="411" t="s">
        <v>859</v>
      </c>
      <c r="G91" s="410" t="s">
        <v>4517</v>
      </c>
      <c r="H91" s="412">
        <f>'4. Campaign staff'!D10</f>
        <v>0</v>
      </c>
    </row>
    <row r="92" spans="1:8" x14ac:dyDescent="0.2">
      <c r="A92" s="409">
        <v>91</v>
      </c>
      <c r="B92" s="409" t="str">
        <f t="shared" si="16"/>
        <v>0-0--4.02-2</v>
      </c>
      <c r="C92" s="410">
        <f>'1. General information'!$O$8</f>
        <v>0</v>
      </c>
      <c r="D92" s="410">
        <f>'1. General information'!$O$10</f>
        <v>0</v>
      </c>
      <c r="E92" s="410" t="s">
        <v>378</v>
      </c>
      <c r="F92" s="411" t="s">
        <v>861</v>
      </c>
      <c r="G92" s="410" t="s">
        <v>4518</v>
      </c>
      <c r="H92" s="412">
        <f>'4. Campaign staff'!D11</f>
        <v>0</v>
      </c>
    </row>
    <row r="93" spans="1:8" x14ac:dyDescent="0.2">
      <c r="A93" s="409">
        <v>92</v>
      </c>
      <c r="B93" s="409" t="str">
        <f t="shared" si="16"/>
        <v>0-0--4.02-3</v>
      </c>
      <c r="C93" s="410">
        <f>'1. General information'!$O$8</f>
        <v>0</v>
      </c>
      <c r="D93" s="410">
        <f>'1. General information'!$O$10</f>
        <v>0</v>
      </c>
      <c r="E93" s="410" t="s">
        <v>378</v>
      </c>
      <c r="F93" s="411" t="s">
        <v>863</v>
      </c>
      <c r="G93" s="410" t="s">
        <v>4519</v>
      </c>
      <c r="H93" s="412">
        <f>'4. Campaign staff'!D12</f>
        <v>0</v>
      </c>
    </row>
    <row r="94" spans="1:8" x14ac:dyDescent="0.2">
      <c r="A94" s="409">
        <v>93</v>
      </c>
      <c r="B94" s="409" t="str">
        <f t="shared" si="16"/>
        <v>0-0--4.02-4</v>
      </c>
      <c r="C94" s="410">
        <f>'1. General information'!$O$8</f>
        <v>0</v>
      </c>
      <c r="D94" s="410">
        <f>'1. General information'!$O$10</f>
        <v>0</v>
      </c>
      <c r="E94" s="410" t="s">
        <v>378</v>
      </c>
      <c r="F94" s="411" t="s">
        <v>865</v>
      </c>
      <c r="G94" s="410" t="s">
        <v>4520</v>
      </c>
      <c r="H94" s="412">
        <f>'4. Campaign staff'!D13</f>
        <v>0</v>
      </c>
    </row>
    <row r="95" spans="1:8" x14ac:dyDescent="0.2">
      <c r="A95" s="409">
        <v>94</v>
      </c>
      <c r="B95" s="409" t="str">
        <f t="shared" si="16"/>
        <v>0-0--4.02-5</v>
      </c>
      <c r="C95" s="410">
        <f>'1. General information'!$O$8</f>
        <v>0</v>
      </c>
      <c r="D95" s="410">
        <f>'1. General information'!$O$10</f>
        <v>0</v>
      </c>
      <c r="E95" s="410" t="s">
        <v>378</v>
      </c>
      <c r="F95" s="411" t="s">
        <v>867</v>
      </c>
      <c r="G95" s="410" t="s">
        <v>4521</v>
      </c>
      <c r="H95" s="412">
        <f>'4. Campaign staff'!D14</f>
        <v>0</v>
      </c>
    </row>
    <row r="96" spans="1:8" x14ac:dyDescent="0.2">
      <c r="A96" s="409">
        <v>95</v>
      </c>
      <c r="B96" s="409" t="str">
        <f t="shared" si="16"/>
        <v>0-0--4.02-6</v>
      </c>
      <c r="C96" s="410">
        <f>'1. General information'!$O$8</f>
        <v>0</v>
      </c>
      <c r="D96" s="410">
        <f>'1. General information'!$O$10</f>
        <v>0</v>
      </c>
      <c r="E96" s="410" t="s">
        <v>378</v>
      </c>
      <c r="F96" s="411" t="s">
        <v>869</v>
      </c>
      <c r="G96" s="410" t="s">
        <v>4522</v>
      </c>
      <c r="H96" s="412">
        <f>'4. Campaign staff'!D15</f>
        <v>0</v>
      </c>
    </row>
    <row r="97" spans="1:8" x14ac:dyDescent="0.2">
      <c r="A97" s="409">
        <v>96</v>
      </c>
      <c r="B97" s="409" t="str">
        <f t="shared" si="16"/>
        <v>0-0--4.02-7</v>
      </c>
      <c r="C97" s="410">
        <f>'1. General information'!$O$8</f>
        <v>0</v>
      </c>
      <c r="D97" s="410">
        <f>'1. General information'!$O$10</f>
        <v>0</v>
      </c>
      <c r="E97" s="410" t="s">
        <v>378</v>
      </c>
      <c r="F97" s="411" t="s">
        <v>871</v>
      </c>
      <c r="G97" s="410" t="s">
        <v>4523</v>
      </c>
      <c r="H97" s="412">
        <f>'4. Campaign staff'!D16</f>
        <v>0</v>
      </c>
    </row>
    <row r="98" spans="1:8" x14ac:dyDescent="0.2">
      <c r="A98" s="409">
        <v>97</v>
      </c>
      <c r="B98" s="409" t="str">
        <f t="shared" si="16"/>
        <v>0-0--4.02-8</v>
      </c>
      <c r="C98" s="410">
        <f>'1. General information'!$O$8</f>
        <v>0</v>
      </c>
      <c r="D98" s="410">
        <f>'1. General information'!$O$10</f>
        <v>0</v>
      </c>
      <c r="E98" s="410" t="s">
        <v>378</v>
      </c>
      <c r="F98" s="411" t="s">
        <v>873</v>
      </c>
      <c r="G98" s="410" t="s">
        <v>4524</v>
      </c>
      <c r="H98" s="412">
        <f>'4. Campaign staff'!D17</f>
        <v>0</v>
      </c>
    </row>
    <row r="99" spans="1:8" x14ac:dyDescent="0.2">
      <c r="A99" s="409">
        <v>98</v>
      </c>
      <c r="B99" s="409" t="str">
        <f t="shared" si="16"/>
        <v>0-0--4.02-9</v>
      </c>
      <c r="C99" s="410">
        <f>'1. General information'!$O$8</f>
        <v>0</v>
      </c>
      <c r="D99" s="410">
        <f>'1. General information'!$O$10</f>
        <v>0</v>
      </c>
      <c r="E99" s="410" t="s">
        <v>378</v>
      </c>
      <c r="F99" s="411" t="s">
        <v>875</v>
      </c>
      <c r="G99" s="410" t="s">
        <v>4525</v>
      </c>
      <c r="H99" s="412">
        <f>'4. Campaign staff'!D18</f>
        <v>0</v>
      </c>
    </row>
    <row r="100" spans="1:8" x14ac:dyDescent="0.2">
      <c r="A100" s="409">
        <v>99</v>
      </c>
      <c r="B100" s="409" t="str">
        <f t="shared" si="16"/>
        <v>0-0--4.02-10</v>
      </c>
      <c r="C100" s="410">
        <f>'1. General information'!$O$8</f>
        <v>0</v>
      </c>
      <c r="D100" s="410">
        <f>'1. General information'!$O$10</f>
        <v>0</v>
      </c>
      <c r="E100" s="410" t="s">
        <v>378</v>
      </c>
      <c r="F100" s="411" t="s">
        <v>877</v>
      </c>
      <c r="G100" s="410" t="s">
        <v>4526</v>
      </c>
      <c r="H100" s="412">
        <f>'4. Campaign staff'!D19</f>
        <v>0</v>
      </c>
    </row>
    <row r="101" spans="1:8" x14ac:dyDescent="0.2">
      <c r="A101" s="409">
        <v>100</v>
      </c>
      <c r="B101" s="409" t="str">
        <f t="shared" si="16"/>
        <v>0-0--4.02-11</v>
      </c>
      <c r="C101" s="410">
        <f>'1. General information'!$O$8</f>
        <v>0</v>
      </c>
      <c r="D101" s="410">
        <f>'1. General information'!$O$10</f>
        <v>0</v>
      </c>
      <c r="E101" s="410" t="s">
        <v>378</v>
      </c>
      <c r="F101" s="411" t="s">
        <v>879</v>
      </c>
      <c r="G101" s="410" t="s">
        <v>4527</v>
      </c>
      <c r="H101" s="412">
        <f>'4. Campaign staff'!D20</f>
        <v>0</v>
      </c>
    </row>
    <row r="102" spans="1:8" x14ac:dyDescent="0.2">
      <c r="A102" s="409">
        <v>101</v>
      </c>
      <c r="B102" s="409" t="str">
        <f t="shared" si="16"/>
        <v>0-0--4.02-12</v>
      </c>
      <c r="C102" s="410">
        <f>'1. General information'!$O$8</f>
        <v>0</v>
      </c>
      <c r="D102" s="410">
        <f>'1. General information'!$O$10</f>
        <v>0</v>
      </c>
      <c r="E102" s="410" t="s">
        <v>378</v>
      </c>
      <c r="F102" s="411" t="s">
        <v>881</v>
      </c>
      <c r="G102" s="410" t="s">
        <v>4528</v>
      </c>
      <c r="H102" s="412">
        <f>'4. Campaign staff'!D21</f>
        <v>0</v>
      </c>
    </row>
    <row r="103" spans="1:8" x14ac:dyDescent="0.2">
      <c r="A103" s="409">
        <v>102</v>
      </c>
      <c r="B103" s="409" t="str">
        <f t="shared" si="16"/>
        <v>0-0--4.02-13</v>
      </c>
      <c r="C103" s="410">
        <f>'1. General information'!$O$8</f>
        <v>0</v>
      </c>
      <c r="D103" s="410">
        <f>'1. General information'!$O$10</f>
        <v>0</v>
      </c>
      <c r="E103" s="410" t="s">
        <v>378</v>
      </c>
      <c r="F103" s="411" t="s">
        <v>883</v>
      </c>
      <c r="G103" s="410" t="s">
        <v>4529</v>
      </c>
      <c r="H103" s="412">
        <f>'4. Campaign staff'!D22</f>
        <v>0</v>
      </c>
    </row>
    <row r="104" spans="1:8" x14ac:dyDescent="0.2">
      <c r="A104" s="409">
        <v>103</v>
      </c>
      <c r="B104" s="409" t="str">
        <f t="shared" si="16"/>
        <v>0-0--4.02-14</v>
      </c>
      <c r="C104" s="410">
        <f>'1. General information'!$O$8</f>
        <v>0</v>
      </c>
      <c r="D104" s="410">
        <f>'1. General information'!$O$10</f>
        <v>0</v>
      </c>
      <c r="E104" s="410" t="s">
        <v>378</v>
      </c>
      <c r="F104" s="411" t="s">
        <v>885</v>
      </c>
      <c r="G104" s="410" t="s">
        <v>4530</v>
      </c>
      <c r="H104" s="412">
        <f>'4. Campaign staff'!D23</f>
        <v>0</v>
      </c>
    </row>
    <row r="105" spans="1:8" x14ac:dyDescent="0.2">
      <c r="A105" s="409">
        <v>104</v>
      </c>
      <c r="B105" s="409" t="str">
        <f t="shared" si="16"/>
        <v>0-0--4.02-15</v>
      </c>
      <c r="C105" s="410">
        <f>'1. General information'!$O$8</f>
        <v>0</v>
      </c>
      <c r="D105" s="410">
        <f>'1. General information'!$O$10</f>
        <v>0</v>
      </c>
      <c r="E105" s="410" t="s">
        <v>378</v>
      </c>
      <c r="F105" s="411" t="s">
        <v>887</v>
      </c>
      <c r="G105" s="410" t="s">
        <v>4531</v>
      </c>
      <c r="H105" s="412">
        <f>'4. Campaign staff'!D24</f>
        <v>0</v>
      </c>
    </row>
    <row r="106" spans="1:8" x14ac:dyDescent="0.2">
      <c r="A106" s="409">
        <v>105</v>
      </c>
      <c r="B106" s="409" t="str">
        <f t="shared" si="16"/>
        <v>0-0--4.02-16</v>
      </c>
      <c r="C106" s="410">
        <f>'1. General information'!$O$8</f>
        <v>0</v>
      </c>
      <c r="D106" s="410">
        <f>'1. General information'!$O$10</f>
        <v>0</v>
      </c>
      <c r="E106" s="410" t="s">
        <v>378</v>
      </c>
      <c r="F106" s="411" t="s">
        <v>889</v>
      </c>
      <c r="G106" s="410" t="s">
        <v>4532</v>
      </c>
      <c r="H106" s="412">
        <f>'4. Campaign staff'!D25</f>
        <v>0</v>
      </c>
    </row>
    <row r="107" spans="1:8" x14ac:dyDescent="0.2">
      <c r="A107" s="409">
        <v>106</v>
      </c>
      <c r="B107" s="409" t="str">
        <f t="shared" si="16"/>
        <v>0-0--4.02-17</v>
      </c>
      <c r="C107" s="410">
        <f>'1. General information'!$O$8</f>
        <v>0</v>
      </c>
      <c r="D107" s="410">
        <f>'1. General information'!$O$10</f>
        <v>0</v>
      </c>
      <c r="E107" s="410" t="s">
        <v>378</v>
      </c>
      <c r="F107" s="411" t="s">
        <v>891</v>
      </c>
      <c r="G107" s="410" t="s">
        <v>4533</v>
      </c>
      <c r="H107" s="412">
        <f>'4. Campaign staff'!D26</f>
        <v>0</v>
      </c>
    </row>
    <row r="108" spans="1:8" x14ac:dyDescent="0.2">
      <c r="A108" s="409">
        <v>107</v>
      </c>
      <c r="B108" s="409" t="str">
        <f t="shared" si="16"/>
        <v>0-0--4.02-18</v>
      </c>
      <c r="C108" s="410">
        <f>'1. General information'!$O$8</f>
        <v>0</v>
      </c>
      <c r="D108" s="410">
        <f>'1. General information'!$O$10</f>
        <v>0</v>
      </c>
      <c r="E108" s="410" t="s">
        <v>378</v>
      </c>
      <c r="F108" s="411" t="s">
        <v>893</v>
      </c>
      <c r="G108" s="410" t="s">
        <v>4534</v>
      </c>
      <c r="H108" s="412">
        <f>'4. Campaign staff'!D27</f>
        <v>0</v>
      </c>
    </row>
    <row r="109" spans="1:8" x14ac:dyDescent="0.2">
      <c r="A109" s="409">
        <v>108</v>
      </c>
      <c r="B109" s="409" t="str">
        <f t="shared" si="16"/>
        <v>0-0--4.02-19</v>
      </c>
      <c r="C109" s="410">
        <f>'1. General information'!$O$8</f>
        <v>0</v>
      </c>
      <c r="D109" s="410">
        <f>'1. General information'!$O$10</f>
        <v>0</v>
      </c>
      <c r="E109" s="410" t="s">
        <v>378</v>
      </c>
      <c r="F109" s="411" t="s">
        <v>895</v>
      </c>
      <c r="G109" s="410" t="s">
        <v>4535</v>
      </c>
      <c r="H109" s="412">
        <f>'4. Campaign staff'!D28</f>
        <v>0</v>
      </c>
    </row>
    <row r="110" spans="1:8" x14ac:dyDescent="0.2">
      <c r="A110" s="409">
        <v>109</v>
      </c>
      <c r="B110" s="409" t="str">
        <f t="shared" si="16"/>
        <v>0-0--4.02-20</v>
      </c>
      <c r="C110" s="410">
        <f>'1. General information'!$O$8</f>
        <v>0</v>
      </c>
      <c r="D110" s="410">
        <f>'1. General information'!$O$10</f>
        <v>0</v>
      </c>
      <c r="E110" s="410" t="s">
        <v>378</v>
      </c>
      <c r="F110" s="411" t="s">
        <v>897</v>
      </c>
      <c r="G110" s="410" t="s">
        <v>4536</v>
      </c>
      <c r="H110" s="412">
        <f>'4. Campaign staff'!D29</f>
        <v>0</v>
      </c>
    </row>
    <row r="111" spans="1:8" x14ac:dyDescent="0.2">
      <c r="A111" s="409">
        <v>110</v>
      </c>
      <c r="B111" s="409" t="str">
        <f t="shared" si="16"/>
        <v>0-0--4.02-21</v>
      </c>
      <c r="C111" s="410">
        <f>'1. General information'!$O$8</f>
        <v>0</v>
      </c>
      <c r="D111" s="410">
        <f>'1. General information'!$O$10</f>
        <v>0</v>
      </c>
      <c r="E111" s="410" t="s">
        <v>378</v>
      </c>
      <c r="F111" s="411" t="s">
        <v>899</v>
      </c>
      <c r="G111" s="410" t="s">
        <v>4537</v>
      </c>
      <c r="H111" s="412">
        <f>'4. Campaign staff'!D30</f>
        <v>0</v>
      </c>
    </row>
    <row r="112" spans="1:8" x14ac:dyDescent="0.2">
      <c r="A112" s="409">
        <v>111</v>
      </c>
      <c r="B112" s="409" t="str">
        <f t="shared" si="16"/>
        <v>0-0--4.02-22</v>
      </c>
      <c r="C112" s="410">
        <f>'1. General information'!$O$8</f>
        <v>0</v>
      </c>
      <c r="D112" s="410">
        <f>'1. General information'!$O$10</f>
        <v>0</v>
      </c>
      <c r="E112" s="410" t="s">
        <v>378</v>
      </c>
      <c r="F112" s="411" t="s">
        <v>901</v>
      </c>
      <c r="G112" s="410" t="s">
        <v>4538</v>
      </c>
      <c r="H112" s="412">
        <f>'4. Campaign staff'!D31</f>
        <v>0</v>
      </c>
    </row>
    <row r="113" spans="1:8" x14ac:dyDescent="0.2">
      <c r="A113" s="409">
        <v>112</v>
      </c>
      <c r="B113" s="409" t="str">
        <f t="shared" si="16"/>
        <v>0-0--4.02-23</v>
      </c>
      <c r="C113" s="410">
        <f>'1. General information'!$O$8</f>
        <v>0</v>
      </c>
      <c r="D113" s="410">
        <f>'1. General information'!$O$10</f>
        <v>0</v>
      </c>
      <c r="E113" s="410" t="s">
        <v>378</v>
      </c>
      <c r="F113" s="411" t="s">
        <v>903</v>
      </c>
      <c r="G113" s="410" t="s">
        <v>4539</v>
      </c>
      <c r="H113" s="412">
        <f>'4. Campaign staff'!D32</f>
        <v>0</v>
      </c>
    </row>
    <row r="114" spans="1:8" x14ac:dyDescent="0.2">
      <c r="A114" s="409">
        <v>113</v>
      </c>
      <c r="B114" s="409" t="str">
        <f t="shared" si="16"/>
        <v>0-0--4.02-24</v>
      </c>
      <c r="C114" s="410">
        <f>'1. General information'!$O$8</f>
        <v>0</v>
      </c>
      <c r="D114" s="410">
        <f>'1. General information'!$O$10</f>
        <v>0</v>
      </c>
      <c r="E114" s="410" t="s">
        <v>378</v>
      </c>
      <c r="F114" s="411" t="s">
        <v>905</v>
      </c>
      <c r="G114" s="410" t="s">
        <v>4540</v>
      </c>
      <c r="H114" s="412">
        <f>'4. Campaign staff'!D33</f>
        <v>0</v>
      </c>
    </row>
    <row r="115" spans="1:8" x14ac:dyDescent="0.2">
      <c r="A115" s="409">
        <v>114</v>
      </c>
      <c r="B115" s="409" t="str">
        <f t="shared" si="16"/>
        <v>0-0--4.02-25</v>
      </c>
      <c r="C115" s="410">
        <f>'1. General information'!$O$8</f>
        <v>0</v>
      </c>
      <c r="D115" s="410">
        <f>'1. General information'!$O$10</f>
        <v>0</v>
      </c>
      <c r="E115" s="410" t="s">
        <v>378</v>
      </c>
      <c r="F115" s="411" t="s">
        <v>907</v>
      </c>
      <c r="G115" s="410" t="s">
        <v>4541</v>
      </c>
      <c r="H115" s="412">
        <f>'4. Campaign staff'!D34</f>
        <v>0</v>
      </c>
    </row>
    <row r="116" spans="1:8" x14ac:dyDescent="0.2">
      <c r="A116" s="409">
        <v>115</v>
      </c>
      <c r="B116" s="409" t="str">
        <f t="shared" si="0"/>
        <v>0-0--4.03-1</v>
      </c>
      <c r="C116" s="410">
        <f>'1. General information'!$O$8</f>
        <v>0</v>
      </c>
      <c r="D116" s="410">
        <f>'1. General information'!$O$10</f>
        <v>0</v>
      </c>
      <c r="E116" s="410" t="s">
        <v>378</v>
      </c>
      <c r="F116" s="411" t="s">
        <v>909</v>
      </c>
      <c r="G116" s="410" t="s">
        <v>959</v>
      </c>
      <c r="H116" s="413">
        <f>'4. Campaign staff'!E10</f>
        <v>0</v>
      </c>
    </row>
    <row r="117" spans="1:8" x14ac:dyDescent="0.2">
      <c r="A117" s="409">
        <v>116</v>
      </c>
      <c r="B117" s="409" t="str">
        <f t="shared" si="0"/>
        <v>0-0--4.03-2</v>
      </c>
      <c r="C117" s="410">
        <f>'1. General information'!$O$8</f>
        <v>0</v>
      </c>
      <c r="D117" s="410">
        <f>'1. General information'!$O$10</f>
        <v>0</v>
      </c>
      <c r="E117" s="410" t="s">
        <v>378</v>
      </c>
      <c r="F117" s="411" t="s">
        <v>911</v>
      </c>
      <c r="G117" s="410" t="s">
        <v>960</v>
      </c>
      <c r="H117" s="413">
        <f>'4. Campaign staff'!E11</f>
        <v>0</v>
      </c>
    </row>
    <row r="118" spans="1:8" x14ac:dyDescent="0.2">
      <c r="A118" s="409">
        <v>117</v>
      </c>
      <c r="B118" s="409" t="str">
        <f t="shared" si="0"/>
        <v>0-0--4.03-3</v>
      </c>
      <c r="C118" s="410">
        <f>'1. General information'!$O$8</f>
        <v>0</v>
      </c>
      <c r="D118" s="410">
        <f>'1. General information'!$O$10</f>
        <v>0</v>
      </c>
      <c r="E118" s="410" t="s">
        <v>378</v>
      </c>
      <c r="F118" s="411" t="s">
        <v>913</v>
      </c>
      <c r="G118" s="410" t="s">
        <v>961</v>
      </c>
      <c r="H118" s="413">
        <f>'4. Campaign staff'!E12</f>
        <v>0</v>
      </c>
    </row>
    <row r="119" spans="1:8" x14ac:dyDescent="0.2">
      <c r="A119" s="409">
        <v>118</v>
      </c>
      <c r="B119" s="409" t="str">
        <f t="shared" si="0"/>
        <v>0-0--4.03-4</v>
      </c>
      <c r="C119" s="410">
        <f>'1. General information'!$O$8</f>
        <v>0</v>
      </c>
      <c r="D119" s="410">
        <f>'1. General information'!$O$10</f>
        <v>0</v>
      </c>
      <c r="E119" s="410" t="s">
        <v>378</v>
      </c>
      <c r="F119" s="411" t="s">
        <v>915</v>
      </c>
      <c r="G119" s="410" t="s">
        <v>962</v>
      </c>
      <c r="H119" s="413">
        <f>'4. Campaign staff'!E13</f>
        <v>0</v>
      </c>
    </row>
    <row r="120" spans="1:8" x14ac:dyDescent="0.2">
      <c r="A120" s="409">
        <v>119</v>
      </c>
      <c r="B120" s="409" t="str">
        <f t="shared" si="0"/>
        <v>0-0--4.03-5</v>
      </c>
      <c r="C120" s="410">
        <f>'1. General information'!$O$8</f>
        <v>0</v>
      </c>
      <c r="D120" s="410">
        <f>'1. General information'!$O$10</f>
        <v>0</v>
      </c>
      <c r="E120" s="410" t="s">
        <v>378</v>
      </c>
      <c r="F120" s="411" t="s">
        <v>917</v>
      </c>
      <c r="G120" s="410" t="s">
        <v>963</v>
      </c>
      <c r="H120" s="413">
        <f>'4. Campaign staff'!E14</f>
        <v>0</v>
      </c>
    </row>
    <row r="121" spans="1:8" x14ac:dyDescent="0.2">
      <c r="A121" s="409">
        <v>120</v>
      </c>
      <c r="B121" s="409" t="str">
        <f t="shared" si="0"/>
        <v>0-0--4.03-6</v>
      </c>
      <c r="C121" s="410">
        <f>'1. General information'!$O$8</f>
        <v>0</v>
      </c>
      <c r="D121" s="410">
        <f>'1. General information'!$O$10</f>
        <v>0</v>
      </c>
      <c r="E121" s="410" t="s">
        <v>378</v>
      </c>
      <c r="F121" s="411" t="s">
        <v>919</v>
      </c>
      <c r="G121" s="410" t="s">
        <v>964</v>
      </c>
      <c r="H121" s="413">
        <f>'4. Campaign staff'!E15</f>
        <v>0</v>
      </c>
    </row>
    <row r="122" spans="1:8" x14ac:dyDescent="0.2">
      <c r="A122" s="409">
        <v>121</v>
      </c>
      <c r="B122" s="409" t="str">
        <f t="shared" si="0"/>
        <v>0-0--4.03-7</v>
      </c>
      <c r="C122" s="410">
        <f>'1. General information'!$O$8</f>
        <v>0</v>
      </c>
      <c r="D122" s="410">
        <f>'1. General information'!$O$10</f>
        <v>0</v>
      </c>
      <c r="E122" s="410" t="s">
        <v>378</v>
      </c>
      <c r="F122" s="411" t="s">
        <v>921</v>
      </c>
      <c r="G122" s="410" t="s">
        <v>965</v>
      </c>
      <c r="H122" s="413">
        <f>'4. Campaign staff'!E16</f>
        <v>0</v>
      </c>
    </row>
    <row r="123" spans="1:8" x14ac:dyDescent="0.2">
      <c r="A123" s="409">
        <v>122</v>
      </c>
      <c r="B123" s="409" t="str">
        <f t="shared" si="0"/>
        <v>0-0--4.03-8</v>
      </c>
      <c r="C123" s="410">
        <f>'1. General information'!$O$8</f>
        <v>0</v>
      </c>
      <c r="D123" s="410">
        <f>'1. General information'!$O$10</f>
        <v>0</v>
      </c>
      <c r="E123" s="410" t="s">
        <v>378</v>
      </c>
      <c r="F123" s="411" t="s">
        <v>923</v>
      </c>
      <c r="G123" s="410" t="s">
        <v>966</v>
      </c>
      <c r="H123" s="413">
        <f>'4. Campaign staff'!E17</f>
        <v>0</v>
      </c>
    </row>
    <row r="124" spans="1:8" x14ac:dyDescent="0.2">
      <c r="A124" s="409">
        <v>123</v>
      </c>
      <c r="B124" s="409" t="str">
        <f t="shared" si="0"/>
        <v>0-0--4.03-9</v>
      </c>
      <c r="C124" s="410">
        <f>'1. General information'!$O$8</f>
        <v>0</v>
      </c>
      <c r="D124" s="410">
        <f>'1. General information'!$O$10</f>
        <v>0</v>
      </c>
      <c r="E124" s="410" t="s">
        <v>378</v>
      </c>
      <c r="F124" s="411" t="s">
        <v>925</v>
      </c>
      <c r="G124" s="410" t="s">
        <v>967</v>
      </c>
      <c r="H124" s="413">
        <f>'4. Campaign staff'!E18</f>
        <v>0</v>
      </c>
    </row>
    <row r="125" spans="1:8" x14ac:dyDescent="0.2">
      <c r="A125" s="409">
        <v>124</v>
      </c>
      <c r="B125" s="409" t="str">
        <f t="shared" si="0"/>
        <v>0-0--4.03-10</v>
      </c>
      <c r="C125" s="410">
        <f>'1. General information'!$O$8</f>
        <v>0</v>
      </c>
      <c r="D125" s="410">
        <f>'1. General information'!$O$10</f>
        <v>0</v>
      </c>
      <c r="E125" s="410" t="s">
        <v>378</v>
      </c>
      <c r="F125" s="411" t="s">
        <v>927</v>
      </c>
      <c r="G125" s="410" t="s">
        <v>968</v>
      </c>
      <c r="H125" s="413">
        <f>'4. Campaign staff'!E19</f>
        <v>0</v>
      </c>
    </row>
    <row r="126" spans="1:8" x14ac:dyDescent="0.2">
      <c r="A126" s="409">
        <v>125</v>
      </c>
      <c r="B126" s="409" t="str">
        <f t="shared" si="0"/>
        <v>0-0--4.03-11</v>
      </c>
      <c r="C126" s="410">
        <f>'1. General information'!$O$8</f>
        <v>0</v>
      </c>
      <c r="D126" s="410">
        <f>'1. General information'!$O$10</f>
        <v>0</v>
      </c>
      <c r="E126" s="410" t="s">
        <v>378</v>
      </c>
      <c r="F126" s="411" t="s">
        <v>929</v>
      </c>
      <c r="G126" s="410" t="s">
        <v>969</v>
      </c>
      <c r="H126" s="413">
        <f>'4. Campaign staff'!E20</f>
        <v>0</v>
      </c>
    </row>
    <row r="127" spans="1:8" x14ac:dyDescent="0.2">
      <c r="A127" s="409">
        <v>126</v>
      </c>
      <c r="B127" s="409" t="str">
        <f t="shared" si="0"/>
        <v>0-0--4.03-12</v>
      </c>
      <c r="C127" s="410">
        <f>'1. General information'!$O$8</f>
        <v>0</v>
      </c>
      <c r="D127" s="410">
        <f>'1. General information'!$O$10</f>
        <v>0</v>
      </c>
      <c r="E127" s="410" t="s">
        <v>378</v>
      </c>
      <c r="F127" s="411" t="s">
        <v>931</v>
      </c>
      <c r="G127" s="410" t="s">
        <v>970</v>
      </c>
      <c r="H127" s="413">
        <f>'4. Campaign staff'!E21</f>
        <v>0</v>
      </c>
    </row>
    <row r="128" spans="1:8" x14ac:dyDescent="0.2">
      <c r="A128" s="409">
        <v>127</v>
      </c>
      <c r="B128" s="409" t="str">
        <f t="shared" si="0"/>
        <v>0-0--4.03-13</v>
      </c>
      <c r="C128" s="410">
        <f>'1. General information'!$O$8</f>
        <v>0</v>
      </c>
      <c r="D128" s="410">
        <f>'1. General information'!$O$10</f>
        <v>0</v>
      </c>
      <c r="E128" s="410" t="s">
        <v>378</v>
      </c>
      <c r="F128" s="411" t="s">
        <v>933</v>
      </c>
      <c r="G128" s="410" t="s">
        <v>971</v>
      </c>
      <c r="H128" s="413">
        <f>'4. Campaign staff'!E22</f>
        <v>0</v>
      </c>
    </row>
    <row r="129" spans="1:8" x14ac:dyDescent="0.2">
      <c r="A129" s="409">
        <v>128</v>
      </c>
      <c r="B129" s="409" t="str">
        <f t="shared" si="0"/>
        <v>0-0--4.03-14</v>
      </c>
      <c r="C129" s="410">
        <f>'1. General information'!$O$8</f>
        <v>0</v>
      </c>
      <c r="D129" s="410">
        <f>'1. General information'!$O$10</f>
        <v>0</v>
      </c>
      <c r="E129" s="410" t="s">
        <v>378</v>
      </c>
      <c r="F129" s="411" t="s">
        <v>935</v>
      </c>
      <c r="G129" s="410" t="s">
        <v>972</v>
      </c>
      <c r="H129" s="413">
        <f>'4. Campaign staff'!E23</f>
        <v>0</v>
      </c>
    </row>
    <row r="130" spans="1:8" x14ac:dyDescent="0.2">
      <c r="A130" s="409">
        <v>129</v>
      </c>
      <c r="B130" s="409" t="str">
        <f t="shared" si="0"/>
        <v>0-0--4.03-15</v>
      </c>
      <c r="C130" s="410">
        <f>'1. General information'!$O$8</f>
        <v>0</v>
      </c>
      <c r="D130" s="410">
        <f>'1. General information'!$O$10</f>
        <v>0</v>
      </c>
      <c r="E130" s="410" t="s">
        <v>378</v>
      </c>
      <c r="F130" s="411" t="s">
        <v>937</v>
      </c>
      <c r="G130" s="410" t="s">
        <v>973</v>
      </c>
      <c r="H130" s="413">
        <f>'4. Campaign staff'!E24</f>
        <v>0</v>
      </c>
    </row>
    <row r="131" spans="1:8" x14ac:dyDescent="0.2">
      <c r="A131" s="409">
        <v>130</v>
      </c>
      <c r="B131" s="409" t="str">
        <f t="shared" si="0"/>
        <v>0-0--4.03-16</v>
      </c>
      <c r="C131" s="410">
        <f>'1. General information'!$O$8</f>
        <v>0</v>
      </c>
      <c r="D131" s="410">
        <f>'1. General information'!$O$10</f>
        <v>0</v>
      </c>
      <c r="E131" s="410" t="s">
        <v>378</v>
      </c>
      <c r="F131" s="411" t="s">
        <v>939</v>
      </c>
      <c r="G131" s="410" t="s">
        <v>974</v>
      </c>
      <c r="H131" s="413">
        <f>'4. Campaign staff'!E25</f>
        <v>0</v>
      </c>
    </row>
    <row r="132" spans="1:8" x14ac:dyDescent="0.2">
      <c r="A132" s="409">
        <v>131</v>
      </c>
      <c r="B132" s="409" t="str">
        <f t="shared" si="0"/>
        <v>0-0--4.03-17</v>
      </c>
      <c r="C132" s="410">
        <f>'1. General information'!$O$8</f>
        <v>0</v>
      </c>
      <c r="D132" s="410">
        <f>'1. General information'!$O$10</f>
        <v>0</v>
      </c>
      <c r="E132" s="410" t="s">
        <v>378</v>
      </c>
      <c r="F132" s="411" t="s">
        <v>941</v>
      </c>
      <c r="G132" s="410" t="s">
        <v>975</v>
      </c>
      <c r="H132" s="413">
        <f>'4. Campaign staff'!E26</f>
        <v>0</v>
      </c>
    </row>
    <row r="133" spans="1:8" x14ac:dyDescent="0.2">
      <c r="A133" s="409">
        <v>132</v>
      </c>
      <c r="B133" s="409" t="str">
        <f t="shared" si="0"/>
        <v>0-0--4.03-18</v>
      </c>
      <c r="C133" s="410">
        <f>'1. General information'!$O$8</f>
        <v>0</v>
      </c>
      <c r="D133" s="410">
        <f>'1. General information'!$O$10</f>
        <v>0</v>
      </c>
      <c r="E133" s="410" t="s">
        <v>378</v>
      </c>
      <c r="F133" s="411" t="s">
        <v>943</v>
      </c>
      <c r="G133" s="410" t="s">
        <v>976</v>
      </c>
      <c r="H133" s="413">
        <f>'4. Campaign staff'!E27</f>
        <v>0</v>
      </c>
    </row>
    <row r="134" spans="1:8" x14ac:dyDescent="0.2">
      <c r="A134" s="409">
        <v>133</v>
      </c>
      <c r="B134" s="409" t="str">
        <f t="shared" si="0"/>
        <v>0-0--4.03-19</v>
      </c>
      <c r="C134" s="410">
        <f>'1. General information'!$O$8</f>
        <v>0</v>
      </c>
      <c r="D134" s="410">
        <f>'1. General information'!$O$10</f>
        <v>0</v>
      </c>
      <c r="E134" s="410" t="s">
        <v>378</v>
      </c>
      <c r="F134" s="411" t="s">
        <v>945</v>
      </c>
      <c r="G134" s="410" t="s">
        <v>977</v>
      </c>
      <c r="H134" s="413">
        <f>'4. Campaign staff'!E28</f>
        <v>0</v>
      </c>
    </row>
    <row r="135" spans="1:8" x14ac:dyDescent="0.2">
      <c r="A135" s="409">
        <v>134</v>
      </c>
      <c r="B135" s="409" t="str">
        <f t="shared" si="0"/>
        <v>0-0--4.03-20</v>
      </c>
      <c r="C135" s="410">
        <f>'1. General information'!$O$8</f>
        <v>0</v>
      </c>
      <c r="D135" s="410">
        <f>'1. General information'!$O$10</f>
        <v>0</v>
      </c>
      <c r="E135" s="410" t="s">
        <v>378</v>
      </c>
      <c r="F135" s="411" t="s">
        <v>947</v>
      </c>
      <c r="G135" s="410" t="s">
        <v>978</v>
      </c>
      <c r="H135" s="413">
        <f>'4. Campaign staff'!E29</f>
        <v>0</v>
      </c>
    </row>
    <row r="136" spans="1:8" x14ac:dyDescent="0.2">
      <c r="A136" s="409">
        <v>135</v>
      </c>
      <c r="B136" s="409" t="str">
        <f t="shared" si="0"/>
        <v>0-0--4.03-21</v>
      </c>
      <c r="C136" s="410">
        <f>'1. General information'!$O$8</f>
        <v>0</v>
      </c>
      <c r="D136" s="410">
        <f>'1. General information'!$O$10</f>
        <v>0</v>
      </c>
      <c r="E136" s="410" t="s">
        <v>378</v>
      </c>
      <c r="F136" s="411" t="s">
        <v>949</v>
      </c>
      <c r="G136" s="410" t="s">
        <v>979</v>
      </c>
      <c r="H136" s="413">
        <f>'4. Campaign staff'!E30</f>
        <v>0</v>
      </c>
    </row>
    <row r="137" spans="1:8" x14ac:dyDescent="0.2">
      <c r="A137" s="409">
        <v>136</v>
      </c>
      <c r="B137" s="409" t="str">
        <f t="shared" si="0"/>
        <v>0-0--4.03-22</v>
      </c>
      <c r="C137" s="410">
        <f>'1. General information'!$O$8</f>
        <v>0</v>
      </c>
      <c r="D137" s="410">
        <f>'1. General information'!$O$10</f>
        <v>0</v>
      </c>
      <c r="E137" s="410" t="s">
        <v>378</v>
      </c>
      <c r="F137" s="411" t="s">
        <v>951</v>
      </c>
      <c r="G137" s="410" t="s">
        <v>980</v>
      </c>
      <c r="H137" s="413">
        <f>'4. Campaign staff'!E31</f>
        <v>0</v>
      </c>
    </row>
    <row r="138" spans="1:8" x14ac:dyDescent="0.2">
      <c r="A138" s="409">
        <v>137</v>
      </c>
      <c r="B138" s="409" t="str">
        <f t="shared" si="0"/>
        <v>0-0--4.03-23</v>
      </c>
      <c r="C138" s="410">
        <f>'1. General information'!$O$8</f>
        <v>0</v>
      </c>
      <c r="D138" s="410">
        <f>'1. General information'!$O$10</f>
        <v>0</v>
      </c>
      <c r="E138" s="410" t="s">
        <v>378</v>
      </c>
      <c r="F138" s="411" t="s">
        <v>953</v>
      </c>
      <c r="G138" s="410" t="s">
        <v>981</v>
      </c>
      <c r="H138" s="413">
        <f>'4. Campaign staff'!E32</f>
        <v>0</v>
      </c>
    </row>
    <row r="139" spans="1:8" x14ac:dyDescent="0.2">
      <c r="A139" s="409">
        <v>138</v>
      </c>
      <c r="B139" s="409" t="str">
        <f t="shared" si="0"/>
        <v>0-0--4.03-24</v>
      </c>
      <c r="C139" s="410">
        <f>'1. General information'!$O$8</f>
        <v>0</v>
      </c>
      <c r="D139" s="410">
        <f>'1. General information'!$O$10</f>
        <v>0</v>
      </c>
      <c r="E139" s="410" t="s">
        <v>378</v>
      </c>
      <c r="F139" s="411" t="s">
        <v>955</v>
      </c>
      <c r="G139" s="410" t="s">
        <v>982</v>
      </c>
      <c r="H139" s="413">
        <f>'4. Campaign staff'!E33</f>
        <v>0</v>
      </c>
    </row>
    <row r="140" spans="1:8" x14ac:dyDescent="0.2">
      <c r="A140" s="409">
        <v>139</v>
      </c>
      <c r="B140" s="409" t="str">
        <f t="shared" si="0"/>
        <v>0-0--4.03-25</v>
      </c>
      <c r="C140" s="410">
        <f>'1. General information'!$O$8</f>
        <v>0</v>
      </c>
      <c r="D140" s="410">
        <f>'1. General information'!$O$10</f>
        <v>0</v>
      </c>
      <c r="E140" s="410" t="s">
        <v>378</v>
      </c>
      <c r="F140" s="411" t="s">
        <v>957</v>
      </c>
      <c r="G140" s="410" t="s">
        <v>983</v>
      </c>
      <c r="H140" s="413">
        <f>'4. Campaign staff'!E34</f>
        <v>0</v>
      </c>
    </row>
    <row r="141" spans="1:8" x14ac:dyDescent="0.2">
      <c r="A141" s="409">
        <v>140</v>
      </c>
      <c r="B141" s="409" t="str">
        <f t="shared" si="0"/>
        <v>0-0--4.04-1</v>
      </c>
      <c r="C141" s="410">
        <f>'1. General information'!$O$8</f>
        <v>0</v>
      </c>
      <c r="D141" s="410">
        <f>'1. General information'!$O$10</f>
        <v>0</v>
      </c>
      <c r="E141" s="410" t="s">
        <v>378</v>
      </c>
      <c r="F141" s="411" t="s">
        <v>4492</v>
      </c>
      <c r="G141" s="410" t="s">
        <v>4418</v>
      </c>
      <c r="H141" s="413">
        <f>'4. Campaign staff'!F10</f>
        <v>0</v>
      </c>
    </row>
    <row r="142" spans="1:8" x14ac:dyDescent="0.2">
      <c r="A142" s="409">
        <v>141</v>
      </c>
      <c r="B142" s="409" t="str">
        <f t="shared" si="0"/>
        <v>0-0--4.04-2</v>
      </c>
      <c r="C142" s="410">
        <f>'1. General information'!$O$8</f>
        <v>0</v>
      </c>
      <c r="D142" s="410">
        <f>'1. General information'!$O$10</f>
        <v>0</v>
      </c>
      <c r="E142" s="410" t="s">
        <v>378</v>
      </c>
      <c r="F142" s="411" t="s">
        <v>4493</v>
      </c>
      <c r="G142" s="410" t="s">
        <v>4419</v>
      </c>
      <c r="H142" s="413">
        <f>'4. Campaign staff'!F11</f>
        <v>0</v>
      </c>
    </row>
    <row r="143" spans="1:8" x14ac:dyDescent="0.2">
      <c r="A143" s="409">
        <v>142</v>
      </c>
      <c r="B143" s="409" t="str">
        <f t="shared" si="0"/>
        <v>0-0--4.04-3</v>
      </c>
      <c r="C143" s="410">
        <f>'1. General information'!$O$8</f>
        <v>0</v>
      </c>
      <c r="D143" s="410">
        <f>'1. General information'!$O$10</f>
        <v>0</v>
      </c>
      <c r="E143" s="410" t="s">
        <v>378</v>
      </c>
      <c r="F143" s="411" t="s">
        <v>4494</v>
      </c>
      <c r="G143" s="410" t="s">
        <v>4420</v>
      </c>
      <c r="H143" s="413">
        <f>'4. Campaign staff'!F12</f>
        <v>0</v>
      </c>
    </row>
    <row r="144" spans="1:8" x14ac:dyDescent="0.2">
      <c r="A144" s="409">
        <v>143</v>
      </c>
      <c r="B144" s="409" t="str">
        <f t="shared" si="0"/>
        <v>0-0--4.04-4</v>
      </c>
      <c r="C144" s="410">
        <f>'1. General information'!$O$8</f>
        <v>0</v>
      </c>
      <c r="D144" s="410">
        <f>'1. General information'!$O$10</f>
        <v>0</v>
      </c>
      <c r="E144" s="410" t="s">
        <v>378</v>
      </c>
      <c r="F144" s="411" t="s">
        <v>4495</v>
      </c>
      <c r="G144" s="410" t="s">
        <v>4421</v>
      </c>
      <c r="H144" s="413">
        <f>'4. Campaign staff'!F13</f>
        <v>0</v>
      </c>
    </row>
    <row r="145" spans="1:8" x14ac:dyDescent="0.2">
      <c r="A145" s="409">
        <v>144</v>
      </c>
      <c r="B145" s="409" t="str">
        <f t="shared" si="0"/>
        <v>0-0--4.04-5</v>
      </c>
      <c r="C145" s="410">
        <f>'1. General information'!$O$8</f>
        <v>0</v>
      </c>
      <c r="D145" s="410">
        <f>'1. General information'!$O$10</f>
        <v>0</v>
      </c>
      <c r="E145" s="410" t="s">
        <v>378</v>
      </c>
      <c r="F145" s="411" t="s">
        <v>4496</v>
      </c>
      <c r="G145" s="410" t="s">
        <v>4422</v>
      </c>
      <c r="H145" s="413">
        <f>'4. Campaign staff'!F14</f>
        <v>0</v>
      </c>
    </row>
    <row r="146" spans="1:8" x14ac:dyDescent="0.2">
      <c r="A146" s="409">
        <v>145</v>
      </c>
      <c r="B146" s="409" t="str">
        <f t="shared" si="0"/>
        <v>0-0--4.04-6</v>
      </c>
      <c r="C146" s="410">
        <f>'1. General information'!$O$8</f>
        <v>0</v>
      </c>
      <c r="D146" s="410">
        <f>'1. General information'!$O$10</f>
        <v>0</v>
      </c>
      <c r="E146" s="410" t="s">
        <v>378</v>
      </c>
      <c r="F146" s="411" t="s">
        <v>4497</v>
      </c>
      <c r="G146" s="410" t="s">
        <v>4423</v>
      </c>
      <c r="H146" s="413">
        <f>'4. Campaign staff'!F15</f>
        <v>0</v>
      </c>
    </row>
    <row r="147" spans="1:8" x14ac:dyDescent="0.2">
      <c r="A147" s="409">
        <v>146</v>
      </c>
      <c r="B147" s="409" t="str">
        <f t="shared" si="0"/>
        <v>0-0--4.04-7</v>
      </c>
      <c r="C147" s="410">
        <f>'1. General information'!$O$8</f>
        <v>0</v>
      </c>
      <c r="D147" s="410">
        <f>'1. General information'!$O$10</f>
        <v>0</v>
      </c>
      <c r="E147" s="410" t="s">
        <v>378</v>
      </c>
      <c r="F147" s="411" t="s">
        <v>4498</v>
      </c>
      <c r="G147" s="410" t="s">
        <v>4424</v>
      </c>
      <c r="H147" s="413">
        <f>'4. Campaign staff'!F16</f>
        <v>0</v>
      </c>
    </row>
    <row r="148" spans="1:8" x14ac:dyDescent="0.2">
      <c r="A148" s="409">
        <v>147</v>
      </c>
      <c r="B148" s="409" t="str">
        <f t="shared" si="0"/>
        <v>0-0--4.04-8</v>
      </c>
      <c r="C148" s="410">
        <f>'1. General information'!$O$8</f>
        <v>0</v>
      </c>
      <c r="D148" s="410">
        <f>'1. General information'!$O$10</f>
        <v>0</v>
      </c>
      <c r="E148" s="410" t="s">
        <v>378</v>
      </c>
      <c r="F148" s="411" t="s">
        <v>4499</v>
      </c>
      <c r="G148" s="410" t="s">
        <v>4425</v>
      </c>
      <c r="H148" s="413">
        <f>'4. Campaign staff'!F17</f>
        <v>0</v>
      </c>
    </row>
    <row r="149" spans="1:8" x14ac:dyDescent="0.2">
      <c r="A149" s="409">
        <v>148</v>
      </c>
      <c r="B149" s="409" t="str">
        <f t="shared" si="0"/>
        <v>0-0--4.04-9</v>
      </c>
      <c r="C149" s="410">
        <f>'1. General information'!$O$8</f>
        <v>0</v>
      </c>
      <c r="D149" s="410">
        <f>'1. General information'!$O$10</f>
        <v>0</v>
      </c>
      <c r="E149" s="410" t="s">
        <v>378</v>
      </c>
      <c r="F149" s="411" t="s">
        <v>4500</v>
      </c>
      <c r="G149" s="410" t="s">
        <v>4426</v>
      </c>
      <c r="H149" s="413">
        <f>'4. Campaign staff'!F18</f>
        <v>0</v>
      </c>
    </row>
    <row r="150" spans="1:8" x14ac:dyDescent="0.2">
      <c r="A150" s="409">
        <v>149</v>
      </c>
      <c r="B150" s="409" t="str">
        <f t="shared" si="0"/>
        <v>0-0--4.04-10</v>
      </c>
      <c r="C150" s="410">
        <f>'1. General information'!$O$8</f>
        <v>0</v>
      </c>
      <c r="D150" s="410">
        <f>'1. General information'!$O$10</f>
        <v>0</v>
      </c>
      <c r="E150" s="410" t="s">
        <v>378</v>
      </c>
      <c r="F150" s="411" t="s">
        <v>4501</v>
      </c>
      <c r="G150" s="410" t="s">
        <v>4427</v>
      </c>
      <c r="H150" s="413">
        <f>'4. Campaign staff'!F19</f>
        <v>0</v>
      </c>
    </row>
    <row r="151" spans="1:8" x14ac:dyDescent="0.2">
      <c r="A151" s="409">
        <v>150</v>
      </c>
      <c r="B151" s="409" t="str">
        <f t="shared" si="0"/>
        <v>0-0--4.04-11</v>
      </c>
      <c r="C151" s="410">
        <f>'1. General information'!$O$8</f>
        <v>0</v>
      </c>
      <c r="D151" s="410">
        <f>'1. General information'!$O$10</f>
        <v>0</v>
      </c>
      <c r="E151" s="410" t="s">
        <v>378</v>
      </c>
      <c r="F151" s="411" t="s">
        <v>4502</v>
      </c>
      <c r="G151" s="410" t="s">
        <v>4428</v>
      </c>
      <c r="H151" s="413">
        <f>'4. Campaign staff'!F20</f>
        <v>0</v>
      </c>
    </row>
    <row r="152" spans="1:8" x14ac:dyDescent="0.2">
      <c r="A152" s="409">
        <v>151</v>
      </c>
      <c r="B152" s="409" t="str">
        <f t="shared" si="0"/>
        <v>0-0--4.04-12</v>
      </c>
      <c r="C152" s="410">
        <f>'1. General information'!$O$8</f>
        <v>0</v>
      </c>
      <c r="D152" s="410">
        <f>'1. General information'!$O$10</f>
        <v>0</v>
      </c>
      <c r="E152" s="410" t="s">
        <v>378</v>
      </c>
      <c r="F152" s="411" t="s">
        <v>4503</v>
      </c>
      <c r="G152" s="410" t="s">
        <v>4429</v>
      </c>
      <c r="H152" s="413">
        <f>'4. Campaign staff'!F21</f>
        <v>0</v>
      </c>
    </row>
    <row r="153" spans="1:8" x14ac:dyDescent="0.2">
      <c r="A153" s="409">
        <v>152</v>
      </c>
      <c r="B153" s="409" t="str">
        <f t="shared" si="0"/>
        <v>0-0--4.04-13</v>
      </c>
      <c r="C153" s="410">
        <f>'1. General information'!$O$8</f>
        <v>0</v>
      </c>
      <c r="D153" s="410">
        <f>'1. General information'!$O$10</f>
        <v>0</v>
      </c>
      <c r="E153" s="410" t="s">
        <v>378</v>
      </c>
      <c r="F153" s="411" t="s">
        <v>4504</v>
      </c>
      <c r="G153" s="410" t="s">
        <v>4430</v>
      </c>
      <c r="H153" s="413">
        <f>'4. Campaign staff'!F22</f>
        <v>0</v>
      </c>
    </row>
    <row r="154" spans="1:8" x14ac:dyDescent="0.2">
      <c r="A154" s="409">
        <v>153</v>
      </c>
      <c r="B154" s="409" t="str">
        <f t="shared" si="0"/>
        <v>0-0--4.04-14</v>
      </c>
      <c r="C154" s="410">
        <f>'1. General information'!$O$8</f>
        <v>0</v>
      </c>
      <c r="D154" s="410">
        <f>'1. General information'!$O$10</f>
        <v>0</v>
      </c>
      <c r="E154" s="410" t="s">
        <v>378</v>
      </c>
      <c r="F154" s="411" t="s">
        <v>4505</v>
      </c>
      <c r="G154" s="410" t="s">
        <v>4431</v>
      </c>
      <c r="H154" s="413">
        <f>'4. Campaign staff'!F23</f>
        <v>0</v>
      </c>
    </row>
    <row r="155" spans="1:8" x14ac:dyDescent="0.2">
      <c r="A155" s="409">
        <v>154</v>
      </c>
      <c r="B155" s="409" t="str">
        <f t="shared" si="0"/>
        <v>0-0--4.04-15</v>
      </c>
      <c r="C155" s="410">
        <f>'1. General information'!$O$8</f>
        <v>0</v>
      </c>
      <c r="D155" s="410">
        <f>'1. General information'!$O$10</f>
        <v>0</v>
      </c>
      <c r="E155" s="410" t="s">
        <v>378</v>
      </c>
      <c r="F155" s="411" t="s">
        <v>4506</v>
      </c>
      <c r="G155" s="410" t="s">
        <v>4432</v>
      </c>
      <c r="H155" s="413">
        <f>'4. Campaign staff'!F24</f>
        <v>0</v>
      </c>
    </row>
    <row r="156" spans="1:8" x14ac:dyDescent="0.2">
      <c r="A156" s="409">
        <v>155</v>
      </c>
      <c r="B156" s="409" t="str">
        <f t="shared" si="0"/>
        <v>0-0--4.04-16</v>
      </c>
      <c r="C156" s="410">
        <f>'1. General information'!$O$8</f>
        <v>0</v>
      </c>
      <c r="D156" s="410">
        <f>'1. General information'!$O$10</f>
        <v>0</v>
      </c>
      <c r="E156" s="410" t="s">
        <v>378</v>
      </c>
      <c r="F156" s="411" t="s">
        <v>4507</v>
      </c>
      <c r="G156" s="410" t="s">
        <v>4433</v>
      </c>
      <c r="H156" s="413">
        <f>'4. Campaign staff'!F25</f>
        <v>0</v>
      </c>
    </row>
    <row r="157" spans="1:8" x14ac:dyDescent="0.2">
      <c r="A157" s="409">
        <v>156</v>
      </c>
      <c r="B157" s="409" t="str">
        <f t="shared" si="0"/>
        <v>0-0--4.04-17</v>
      </c>
      <c r="C157" s="410">
        <f>'1. General information'!$O$8</f>
        <v>0</v>
      </c>
      <c r="D157" s="410">
        <f>'1. General information'!$O$10</f>
        <v>0</v>
      </c>
      <c r="E157" s="410" t="s">
        <v>378</v>
      </c>
      <c r="F157" s="411" t="s">
        <v>4508</v>
      </c>
      <c r="G157" s="410" t="s">
        <v>4434</v>
      </c>
      <c r="H157" s="413">
        <f>'4. Campaign staff'!F26</f>
        <v>0</v>
      </c>
    </row>
    <row r="158" spans="1:8" x14ac:dyDescent="0.2">
      <c r="A158" s="409">
        <v>157</v>
      </c>
      <c r="B158" s="409" t="str">
        <f t="shared" si="0"/>
        <v>0-0--4.04-18</v>
      </c>
      <c r="C158" s="410">
        <f>'1. General information'!$O$8</f>
        <v>0</v>
      </c>
      <c r="D158" s="410">
        <f>'1. General information'!$O$10</f>
        <v>0</v>
      </c>
      <c r="E158" s="410" t="s">
        <v>378</v>
      </c>
      <c r="F158" s="411" t="s">
        <v>4509</v>
      </c>
      <c r="G158" s="410" t="s">
        <v>4435</v>
      </c>
      <c r="H158" s="413">
        <f>'4. Campaign staff'!F27</f>
        <v>0</v>
      </c>
    </row>
    <row r="159" spans="1:8" x14ac:dyDescent="0.2">
      <c r="A159" s="409">
        <v>158</v>
      </c>
      <c r="B159" s="409" t="str">
        <f t="shared" si="0"/>
        <v>0-0--4.04-19</v>
      </c>
      <c r="C159" s="410">
        <f>'1. General information'!$O$8</f>
        <v>0</v>
      </c>
      <c r="D159" s="410">
        <f>'1. General information'!$O$10</f>
        <v>0</v>
      </c>
      <c r="E159" s="410" t="s">
        <v>378</v>
      </c>
      <c r="F159" s="411" t="s">
        <v>4510</v>
      </c>
      <c r="G159" s="410" t="s">
        <v>4436</v>
      </c>
      <c r="H159" s="413">
        <f>'4. Campaign staff'!F28</f>
        <v>0</v>
      </c>
    </row>
    <row r="160" spans="1:8" x14ac:dyDescent="0.2">
      <c r="A160" s="409">
        <v>159</v>
      </c>
      <c r="B160" s="409" t="str">
        <f t="shared" si="0"/>
        <v>0-0--4.04-20</v>
      </c>
      <c r="C160" s="410">
        <f>'1. General information'!$O$8</f>
        <v>0</v>
      </c>
      <c r="D160" s="410">
        <f>'1. General information'!$O$10</f>
        <v>0</v>
      </c>
      <c r="E160" s="410" t="s">
        <v>378</v>
      </c>
      <c r="F160" s="411" t="s">
        <v>4511</v>
      </c>
      <c r="G160" s="410" t="s">
        <v>4437</v>
      </c>
      <c r="H160" s="413">
        <f>'4. Campaign staff'!F29</f>
        <v>0</v>
      </c>
    </row>
    <row r="161" spans="1:8" x14ac:dyDescent="0.2">
      <c r="A161" s="409">
        <v>160</v>
      </c>
      <c r="B161" s="409" t="str">
        <f t="shared" si="0"/>
        <v>0-0--4.04-21</v>
      </c>
      <c r="C161" s="410">
        <f>'1. General information'!$O$8</f>
        <v>0</v>
      </c>
      <c r="D161" s="410">
        <f>'1. General information'!$O$10</f>
        <v>0</v>
      </c>
      <c r="E161" s="410" t="s">
        <v>378</v>
      </c>
      <c r="F161" s="411" t="s">
        <v>4512</v>
      </c>
      <c r="G161" s="410" t="s">
        <v>4438</v>
      </c>
      <c r="H161" s="413">
        <f>'4. Campaign staff'!F30</f>
        <v>0</v>
      </c>
    </row>
    <row r="162" spans="1:8" x14ac:dyDescent="0.2">
      <c r="A162" s="409">
        <v>161</v>
      </c>
      <c r="B162" s="409" t="str">
        <f t="shared" si="0"/>
        <v>0-0--4.04-22</v>
      </c>
      <c r="C162" s="410">
        <f>'1. General information'!$O$8</f>
        <v>0</v>
      </c>
      <c r="D162" s="410">
        <f>'1. General information'!$O$10</f>
        <v>0</v>
      </c>
      <c r="E162" s="410" t="s">
        <v>378</v>
      </c>
      <c r="F162" s="411" t="s">
        <v>4513</v>
      </c>
      <c r="G162" s="410" t="s">
        <v>4439</v>
      </c>
      <c r="H162" s="413">
        <f>'4. Campaign staff'!F31</f>
        <v>0</v>
      </c>
    </row>
    <row r="163" spans="1:8" x14ac:dyDescent="0.2">
      <c r="A163" s="409">
        <v>162</v>
      </c>
      <c r="B163" s="409" t="str">
        <f t="shared" si="0"/>
        <v>0-0--4.04-23</v>
      </c>
      <c r="C163" s="410">
        <f>'1. General information'!$O$8</f>
        <v>0</v>
      </c>
      <c r="D163" s="410">
        <f>'1. General information'!$O$10</f>
        <v>0</v>
      </c>
      <c r="E163" s="410" t="s">
        <v>378</v>
      </c>
      <c r="F163" s="411" t="s">
        <v>4514</v>
      </c>
      <c r="G163" s="410" t="s">
        <v>4440</v>
      </c>
      <c r="H163" s="413">
        <f>'4. Campaign staff'!F32</f>
        <v>0</v>
      </c>
    </row>
    <row r="164" spans="1:8" x14ac:dyDescent="0.2">
      <c r="A164" s="409">
        <v>163</v>
      </c>
      <c r="B164" s="409" t="str">
        <f t="shared" si="0"/>
        <v>0-0--4.04-24</v>
      </c>
      <c r="C164" s="410">
        <f>'1. General information'!$O$8</f>
        <v>0</v>
      </c>
      <c r="D164" s="410">
        <f>'1. General information'!$O$10</f>
        <v>0</v>
      </c>
      <c r="E164" s="410" t="s">
        <v>378</v>
      </c>
      <c r="F164" s="411" t="s">
        <v>4515</v>
      </c>
      <c r="G164" s="410" t="s">
        <v>4441</v>
      </c>
      <c r="H164" s="413">
        <f>'4. Campaign staff'!F33</f>
        <v>0</v>
      </c>
    </row>
    <row r="165" spans="1:8" x14ac:dyDescent="0.2">
      <c r="A165" s="409">
        <v>164</v>
      </c>
      <c r="B165" s="409" t="str">
        <f t="shared" si="0"/>
        <v>0-0--4.04-25</v>
      </c>
      <c r="C165" s="410">
        <f>'1. General information'!$O$8</f>
        <v>0</v>
      </c>
      <c r="D165" s="410">
        <f>'1. General information'!$O$10</f>
        <v>0</v>
      </c>
      <c r="E165" s="410" t="s">
        <v>378</v>
      </c>
      <c r="F165" s="411" t="s">
        <v>4516</v>
      </c>
      <c r="G165" s="410" t="s">
        <v>4442</v>
      </c>
      <c r="H165" s="413">
        <f>'4. Campaign staff'!F34</f>
        <v>0</v>
      </c>
    </row>
    <row r="166" spans="1:8" x14ac:dyDescent="0.2">
      <c r="A166" s="409">
        <v>165</v>
      </c>
      <c r="B166" s="409" t="str">
        <f t="shared" ref="B166:B190" si="17">CONCATENATE(LEFT(C166,2),"-",D166,"-","-",F166)</f>
        <v>0-0--4.05-1</v>
      </c>
      <c r="C166" s="410">
        <f>'1. General information'!$O$8</f>
        <v>0</v>
      </c>
      <c r="D166" s="410">
        <f>'1. General information'!$O$10</f>
        <v>0</v>
      </c>
      <c r="E166" s="410" t="s">
        <v>378</v>
      </c>
      <c r="F166" s="411" t="s">
        <v>4467</v>
      </c>
      <c r="G166" s="410" t="s">
        <v>910</v>
      </c>
      <c r="H166" s="412">
        <f>'4. Campaign staff'!G10</f>
        <v>0</v>
      </c>
    </row>
    <row r="167" spans="1:8" x14ac:dyDescent="0.2">
      <c r="A167" s="409">
        <v>166</v>
      </c>
      <c r="B167" s="409" t="str">
        <f t="shared" si="17"/>
        <v>0-0--4.05-2</v>
      </c>
      <c r="C167" s="410">
        <f>'1. General information'!$O$8</f>
        <v>0</v>
      </c>
      <c r="D167" s="410">
        <f>'1. General information'!$O$10</f>
        <v>0</v>
      </c>
      <c r="E167" s="410" t="s">
        <v>378</v>
      </c>
      <c r="F167" s="411" t="s">
        <v>4468</v>
      </c>
      <c r="G167" s="410" t="s">
        <v>912</v>
      </c>
      <c r="H167" s="412">
        <f>'4. Campaign staff'!G11</f>
        <v>0</v>
      </c>
    </row>
    <row r="168" spans="1:8" x14ac:dyDescent="0.2">
      <c r="A168" s="409">
        <v>167</v>
      </c>
      <c r="B168" s="409" t="str">
        <f t="shared" si="17"/>
        <v>0-0--4.05-3</v>
      </c>
      <c r="C168" s="410">
        <f>'1. General information'!$O$8</f>
        <v>0</v>
      </c>
      <c r="D168" s="410">
        <f>'1. General information'!$O$10</f>
        <v>0</v>
      </c>
      <c r="E168" s="410" t="s">
        <v>378</v>
      </c>
      <c r="F168" s="411" t="s">
        <v>4469</v>
      </c>
      <c r="G168" s="410" t="s">
        <v>914</v>
      </c>
      <c r="H168" s="412">
        <f>'4. Campaign staff'!G12</f>
        <v>0</v>
      </c>
    </row>
    <row r="169" spans="1:8" x14ac:dyDescent="0.2">
      <c r="A169" s="409">
        <v>168</v>
      </c>
      <c r="B169" s="409" t="str">
        <f t="shared" si="17"/>
        <v>0-0--4.05-4</v>
      </c>
      <c r="C169" s="410">
        <f>'1. General information'!$O$8</f>
        <v>0</v>
      </c>
      <c r="D169" s="410">
        <f>'1. General information'!$O$10</f>
        <v>0</v>
      </c>
      <c r="E169" s="410" t="s">
        <v>378</v>
      </c>
      <c r="F169" s="411" t="s">
        <v>4470</v>
      </c>
      <c r="G169" s="410" t="s">
        <v>916</v>
      </c>
      <c r="H169" s="412">
        <f>'4. Campaign staff'!G13</f>
        <v>0</v>
      </c>
    </row>
    <row r="170" spans="1:8" x14ac:dyDescent="0.2">
      <c r="A170" s="409">
        <v>169</v>
      </c>
      <c r="B170" s="409" t="str">
        <f t="shared" si="17"/>
        <v>0-0--4.05-5</v>
      </c>
      <c r="C170" s="410">
        <f>'1. General information'!$O$8</f>
        <v>0</v>
      </c>
      <c r="D170" s="410">
        <f>'1. General information'!$O$10</f>
        <v>0</v>
      </c>
      <c r="E170" s="410" t="s">
        <v>378</v>
      </c>
      <c r="F170" s="411" t="s">
        <v>4471</v>
      </c>
      <c r="G170" s="410" t="s">
        <v>918</v>
      </c>
      <c r="H170" s="412">
        <f>'4. Campaign staff'!G14</f>
        <v>0</v>
      </c>
    </row>
    <row r="171" spans="1:8" x14ac:dyDescent="0.2">
      <c r="A171" s="409">
        <v>170</v>
      </c>
      <c r="B171" s="409" t="str">
        <f t="shared" si="17"/>
        <v>0-0--4.05-6</v>
      </c>
      <c r="C171" s="410">
        <f>'1. General information'!$O$8</f>
        <v>0</v>
      </c>
      <c r="D171" s="410">
        <f>'1. General information'!$O$10</f>
        <v>0</v>
      </c>
      <c r="E171" s="410" t="s">
        <v>378</v>
      </c>
      <c r="F171" s="411" t="s">
        <v>4472</v>
      </c>
      <c r="G171" s="410" t="s">
        <v>920</v>
      </c>
      <c r="H171" s="412">
        <f>'4. Campaign staff'!G15</f>
        <v>0</v>
      </c>
    </row>
    <row r="172" spans="1:8" x14ac:dyDescent="0.2">
      <c r="A172" s="409">
        <v>171</v>
      </c>
      <c r="B172" s="409" t="str">
        <f t="shared" si="17"/>
        <v>0-0--4.05-7</v>
      </c>
      <c r="C172" s="410">
        <f>'1. General information'!$O$8</f>
        <v>0</v>
      </c>
      <c r="D172" s="410">
        <f>'1. General information'!$O$10</f>
        <v>0</v>
      </c>
      <c r="E172" s="410" t="s">
        <v>378</v>
      </c>
      <c r="F172" s="411" t="s">
        <v>4473</v>
      </c>
      <c r="G172" s="410" t="s">
        <v>922</v>
      </c>
      <c r="H172" s="412">
        <f>'4. Campaign staff'!G16</f>
        <v>0</v>
      </c>
    </row>
    <row r="173" spans="1:8" x14ac:dyDescent="0.2">
      <c r="A173" s="409">
        <v>172</v>
      </c>
      <c r="B173" s="409" t="str">
        <f t="shared" si="17"/>
        <v>0-0--4.05-8</v>
      </c>
      <c r="C173" s="410">
        <f>'1. General information'!$O$8</f>
        <v>0</v>
      </c>
      <c r="D173" s="410">
        <f>'1. General information'!$O$10</f>
        <v>0</v>
      </c>
      <c r="E173" s="410" t="s">
        <v>378</v>
      </c>
      <c r="F173" s="411" t="s">
        <v>4474</v>
      </c>
      <c r="G173" s="410" t="s">
        <v>924</v>
      </c>
      <c r="H173" s="412">
        <f>'4. Campaign staff'!G17</f>
        <v>0</v>
      </c>
    </row>
    <row r="174" spans="1:8" x14ac:dyDescent="0.2">
      <c r="A174" s="409">
        <v>173</v>
      </c>
      <c r="B174" s="409" t="str">
        <f t="shared" si="17"/>
        <v>0-0--4.05-9</v>
      </c>
      <c r="C174" s="410">
        <f>'1. General information'!$O$8</f>
        <v>0</v>
      </c>
      <c r="D174" s="410">
        <f>'1. General information'!$O$10</f>
        <v>0</v>
      </c>
      <c r="E174" s="410" t="s">
        <v>378</v>
      </c>
      <c r="F174" s="411" t="s">
        <v>4475</v>
      </c>
      <c r="G174" s="410" t="s">
        <v>926</v>
      </c>
      <c r="H174" s="412">
        <f>'4. Campaign staff'!G18</f>
        <v>0</v>
      </c>
    </row>
    <row r="175" spans="1:8" x14ac:dyDescent="0.2">
      <c r="A175" s="409">
        <v>174</v>
      </c>
      <c r="B175" s="409" t="str">
        <f t="shared" si="17"/>
        <v>0-0--4.05-10</v>
      </c>
      <c r="C175" s="410">
        <f>'1. General information'!$O$8</f>
        <v>0</v>
      </c>
      <c r="D175" s="410">
        <f>'1. General information'!$O$10</f>
        <v>0</v>
      </c>
      <c r="E175" s="410" t="s">
        <v>378</v>
      </c>
      <c r="F175" s="411" t="s">
        <v>4476</v>
      </c>
      <c r="G175" s="410" t="s">
        <v>928</v>
      </c>
      <c r="H175" s="412">
        <f>'4. Campaign staff'!G19</f>
        <v>0</v>
      </c>
    </row>
    <row r="176" spans="1:8" x14ac:dyDescent="0.2">
      <c r="A176" s="409">
        <v>175</v>
      </c>
      <c r="B176" s="409" t="str">
        <f t="shared" si="17"/>
        <v>0-0--4.05-11</v>
      </c>
      <c r="C176" s="410">
        <f>'1. General information'!$O$8</f>
        <v>0</v>
      </c>
      <c r="D176" s="410">
        <f>'1. General information'!$O$10</f>
        <v>0</v>
      </c>
      <c r="E176" s="410" t="s">
        <v>378</v>
      </c>
      <c r="F176" s="411" t="s">
        <v>4477</v>
      </c>
      <c r="G176" s="410" t="s">
        <v>930</v>
      </c>
      <c r="H176" s="412">
        <f>'4. Campaign staff'!G20</f>
        <v>0</v>
      </c>
    </row>
    <row r="177" spans="1:8" x14ac:dyDescent="0.2">
      <c r="A177" s="409">
        <v>176</v>
      </c>
      <c r="B177" s="409" t="str">
        <f t="shared" si="17"/>
        <v>0-0--4.05-12</v>
      </c>
      <c r="C177" s="410">
        <f>'1. General information'!$O$8</f>
        <v>0</v>
      </c>
      <c r="D177" s="410">
        <f>'1. General information'!$O$10</f>
        <v>0</v>
      </c>
      <c r="E177" s="410" t="s">
        <v>378</v>
      </c>
      <c r="F177" s="411" t="s">
        <v>4478</v>
      </c>
      <c r="G177" s="410" t="s">
        <v>932</v>
      </c>
      <c r="H177" s="412">
        <f>'4. Campaign staff'!G21</f>
        <v>0</v>
      </c>
    </row>
    <row r="178" spans="1:8" x14ac:dyDescent="0.2">
      <c r="A178" s="409">
        <v>177</v>
      </c>
      <c r="B178" s="409" t="str">
        <f t="shared" si="17"/>
        <v>0-0--4.05-13</v>
      </c>
      <c r="C178" s="410">
        <f>'1. General information'!$O$8</f>
        <v>0</v>
      </c>
      <c r="D178" s="410">
        <f>'1. General information'!$O$10</f>
        <v>0</v>
      </c>
      <c r="E178" s="410" t="s">
        <v>378</v>
      </c>
      <c r="F178" s="411" t="s">
        <v>4479</v>
      </c>
      <c r="G178" s="410" t="s">
        <v>934</v>
      </c>
      <c r="H178" s="412">
        <f>'4. Campaign staff'!G22</f>
        <v>0</v>
      </c>
    </row>
    <row r="179" spans="1:8" x14ac:dyDescent="0.2">
      <c r="A179" s="409">
        <v>178</v>
      </c>
      <c r="B179" s="409" t="str">
        <f t="shared" si="17"/>
        <v>0-0--4.05-14</v>
      </c>
      <c r="C179" s="410">
        <f>'1. General information'!$O$8</f>
        <v>0</v>
      </c>
      <c r="D179" s="410">
        <f>'1. General information'!$O$10</f>
        <v>0</v>
      </c>
      <c r="E179" s="410" t="s">
        <v>378</v>
      </c>
      <c r="F179" s="411" t="s">
        <v>4480</v>
      </c>
      <c r="G179" s="410" t="s">
        <v>936</v>
      </c>
      <c r="H179" s="412">
        <f>'4. Campaign staff'!G23</f>
        <v>0</v>
      </c>
    </row>
    <row r="180" spans="1:8" x14ac:dyDescent="0.2">
      <c r="A180" s="409">
        <v>179</v>
      </c>
      <c r="B180" s="409" t="str">
        <f t="shared" si="17"/>
        <v>0-0--4.05-15</v>
      </c>
      <c r="C180" s="410">
        <f>'1. General information'!$O$8</f>
        <v>0</v>
      </c>
      <c r="D180" s="410">
        <f>'1. General information'!$O$10</f>
        <v>0</v>
      </c>
      <c r="E180" s="410" t="s">
        <v>378</v>
      </c>
      <c r="F180" s="411" t="s">
        <v>4481</v>
      </c>
      <c r="G180" s="410" t="s">
        <v>938</v>
      </c>
      <c r="H180" s="412">
        <f>'4. Campaign staff'!G24</f>
        <v>0</v>
      </c>
    </row>
    <row r="181" spans="1:8" x14ac:dyDescent="0.2">
      <c r="A181" s="409">
        <v>180</v>
      </c>
      <c r="B181" s="409" t="str">
        <f t="shared" si="17"/>
        <v>0-0--4.05-16</v>
      </c>
      <c r="C181" s="410">
        <f>'1. General information'!$O$8</f>
        <v>0</v>
      </c>
      <c r="D181" s="410">
        <f>'1. General information'!$O$10</f>
        <v>0</v>
      </c>
      <c r="E181" s="410" t="s">
        <v>378</v>
      </c>
      <c r="F181" s="411" t="s">
        <v>4482</v>
      </c>
      <c r="G181" s="410" t="s">
        <v>940</v>
      </c>
      <c r="H181" s="412">
        <f>'4. Campaign staff'!G25</f>
        <v>0</v>
      </c>
    </row>
    <row r="182" spans="1:8" x14ac:dyDescent="0.2">
      <c r="A182" s="409">
        <v>181</v>
      </c>
      <c r="B182" s="409" t="str">
        <f t="shared" si="17"/>
        <v>0-0--4.05-17</v>
      </c>
      <c r="C182" s="410">
        <f>'1. General information'!$O$8</f>
        <v>0</v>
      </c>
      <c r="D182" s="410">
        <f>'1. General information'!$O$10</f>
        <v>0</v>
      </c>
      <c r="E182" s="410" t="s">
        <v>378</v>
      </c>
      <c r="F182" s="411" t="s">
        <v>4483</v>
      </c>
      <c r="G182" s="410" t="s">
        <v>942</v>
      </c>
      <c r="H182" s="412">
        <f>'4. Campaign staff'!G26</f>
        <v>0</v>
      </c>
    </row>
    <row r="183" spans="1:8" x14ac:dyDescent="0.2">
      <c r="A183" s="409">
        <v>182</v>
      </c>
      <c r="B183" s="409" t="str">
        <f t="shared" si="17"/>
        <v>0-0--4.05-18</v>
      </c>
      <c r="C183" s="410">
        <f>'1. General information'!$O$8</f>
        <v>0</v>
      </c>
      <c r="D183" s="410">
        <f>'1. General information'!$O$10</f>
        <v>0</v>
      </c>
      <c r="E183" s="410" t="s">
        <v>378</v>
      </c>
      <c r="F183" s="411" t="s">
        <v>4484</v>
      </c>
      <c r="G183" s="410" t="s">
        <v>944</v>
      </c>
      <c r="H183" s="412">
        <f>'4. Campaign staff'!G27</f>
        <v>0</v>
      </c>
    </row>
    <row r="184" spans="1:8" x14ac:dyDescent="0.2">
      <c r="A184" s="409">
        <v>183</v>
      </c>
      <c r="B184" s="409" t="str">
        <f t="shared" si="17"/>
        <v>0-0--4.05-19</v>
      </c>
      <c r="C184" s="410">
        <f>'1. General information'!$O$8</f>
        <v>0</v>
      </c>
      <c r="D184" s="410">
        <f>'1. General information'!$O$10</f>
        <v>0</v>
      </c>
      <c r="E184" s="410" t="s">
        <v>378</v>
      </c>
      <c r="F184" s="411" t="s">
        <v>4485</v>
      </c>
      <c r="G184" s="410" t="s">
        <v>946</v>
      </c>
      <c r="H184" s="412">
        <f>'4. Campaign staff'!G28</f>
        <v>0</v>
      </c>
    </row>
    <row r="185" spans="1:8" x14ac:dyDescent="0.2">
      <c r="A185" s="409">
        <v>184</v>
      </c>
      <c r="B185" s="409" t="str">
        <f t="shared" si="17"/>
        <v>0-0--4.05-20</v>
      </c>
      <c r="C185" s="410">
        <f>'1. General information'!$O$8</f>
        <v>0</v>
      </c>
      <c r="D185" s="410">
        <f>'1. General information'!$O$10</f>
        <v>0</v>
      </c>
      <c r="E185" s="410" t="s">
        <v>378</v>
      </c>
      <c r="F185" s="411" t="s">
        <v>4486</v>
      </c>
      <c r="G185" s="410" t="s">
        <v>948</v>
      </c>
      <c r="H185" s="412">
        <f>'4. Campaign staff'!G29</f>
        <v>0</v>
      </c>
    </row>
    <row r="186" spans="1:8" x14ac:dyDescent="0.2">
      <c r="A186" s="409">
        <v>185</v>
      </c>
      <c r="B186" s="409" t="str">
        <f t="shared" si="17"/>
        <v>0-0--4.05-21</v>
      </c>
      <c r="C186" s="410">
        <f>'1. General information'!$O$8</f>
        <v>0</v>
      </c>
      <c r="D186" s="410">
        <f>'1. General information'!$O$10</f>
        <v>0</v>
      </c>
      <c r="E186" s="410" t="s">
        <v>378</v>
      </c>
      <c r="F186" s="411" t="s">
        <v>4487</v>
      </c>
      <c r="G186" s="410" t="s">
        <v>950</v>
      </c>
      <c r="H186" s="412">
        <f>'4. Campaign staff'!G30</f>
        <v>0</v>
      </c>
    </row>
    <row r="187" spans="1:8" x14ac:dyDescent="0.2">
      <c r="A187" s="409">
        <v>186</v>
      </c>
      <c r="B187" s="409" t="str">
        <f t="shared" si="17"/>
        <v>0-0--4.05-22</v>
      </c>
      <c r="C187" s="410">
        <f>'1. General information'!$O$8</f>
        <v>0</v>
      </c>
      <c r="D187" s="410">
        <f>'1. General information'!$O$10</f>
        <v>0</v>
      </c>
      <c r="E187" s="410" t="s">
        <v>378</v>
      </c>
      <c r="F187" s="411" t="s">
        <v>4488</v>
      </c>
      <c r="G187" s="410" t="s">
        <v>952</v>
      </c>
      <c r="H187" s="412">
        <f>'4. Campaign staff'!G31</f>
        <v>0</v>
      </c>
    </row>
    <row r="188" spans="1:8" x14ac:dyDescent="0.2">
      <c r="A188" s="409">
        <v>187</v>
      </c>
      <c r="B188" s="409" t="str">
        <f t="shared" si="17"/>
        <v>0-0--4.05-23</v>
      </c>
      <c r="C188" s="410">
        <f>'1. General information'!$O$8</f>
        <v>0</v>
      </c>
      <c r="D188" s="410">
        <f>'1. General information'!$O$10</f>
        <v>0</v>
      </c>
      <c r="E188" s="410" t="s">
        <v>378</v>
      </c>
      <c r="F188" s="411" t="s">
        <v>4489</v>
      </c>
      <c r="G188" s="410" t="s">
        <v>954</v>
      </c>
      <c r="H188" s="412">
        <f>'4. Campaign staff'!G32</f>
        <v>0</v>
      </c>
    </row>
    <row r="189" spans="1:8" x14ac:dyDescent="0.2">
      <c r="A189" s="409">
        <v>188</v>
      </c>
      <c r="B189" s="409" t="str">
        <f t="shared" si="17"/>
        <v>0-0--4.05-24</v>
      </c>
      <c r="C189" s="410">
        <f>'1. General information'!$O$8</f>
        <v>0</v>
      </c>
      <c r="D189" s="410">
        <f>'1. General information'!$O$10</f>
        <v>0</v>
      </c>
      <c r="E189" s="410" t="s">
        <v>378</v>
      </c>
      <c r="F189" s="411" t="s">
        <v>4490</v>
      </c>
      <c r="G189" s="410" t="s">
        <v>956</v>
      </c>
      <c r="H189" s="412">
        <f>'4. Campaign staff'!G33</f>
        <v>0</v>
      </c>
    </row>
    <row r="190" spans="1:8" x14ac:dyDescent="0.2">
      <c r="A190" s="409">
        <v>189</v>
      </c>
      <c r="B190" s="409" t="str">
        <f t="shared" si="17"/>
        <v>0-0--4.05-25</v>
      </c>
      <c r="C190" s="410">
        <f>'1. General information'!$O$8</f>
        <v>0</v>
      </c>
      <c r="D190" s="410">
        <f>'1. General information'!$O$10</f>
        <v>0</v>
      </c>
      <c r="E190" s="410" t="s">
        <v>378</v>
      </c>
      <c r="F190" s="411" t="s">
        <v>4491</v>
      </c>
      <c r="G190" s="410" t="s">
        <v>958</v>
      </c>
      <c r="H190" s="412">
        <f>'4. Campaign staff'!G34</f>
        <v>0</v>
      </c>
    </row>
    <row r="191" spans="1:8" x14ac:dyDescent="0.2">
      <c r="A191" s="409">
        <v>190</v>
      </c>
      <c r="B191" s="409" t="str">
        <f t="shared" si="0"/>
        <v>0-0--4.06-1</v>
      </c>
      <c r="C191" s="410">
        <f>'1. General information'!$O$8</f>
        <v>0</v>
      </c>
      <c r="D191" s="410">
        <f>'1. General information'!$O$10</f>
        <v>0</v>
      </c>
      <c r="E191" s="410" t="s">
        <v>378</v>
      </c>
      <c r="F191" s="411" t="s">
        <v>984</v>
      </c>
      <c r="G191" s="410" t="s">
        <v>985</v>
      </c>
      <c r="H191" s="413">
        <f>'4. Campaign staff'!H10</f>
        <v>0</v>
      </c>
    </row>
    <row r="192" spans="1:8" x14ac:dyDescent="0.2">
      <c r="A192" s="409">
        <v>191</v>
      </c>
      <c r="B192" s="409" t="str">
        <f t="shared" si="0"/>
        <v>0-0--4.06-2</v>
      </c>
      <c r="C192" s="410">
        <f>'1. General information'!$O$8</f>
        <v>0</v>
      </c>
      <c r="D192" s="410">
        <f>'1. General information'!$O$10</f>
        <v>0</v>
      </c>
      <c r="E192" s="410" t="s">
        <v>378</v>
      </c>
      <c r="F192" s="411" t="s">
        <v>986</v>
      </c>
      <c r="G192" s="410" t="s">
        <v>987</v>
      </c>
      <c r="H192" s="413">
        <f>'4. Campaign staff'!H11</f>
        <v>0</v>
      </c>
    </row>
    <row r="193" spans="1:8" x14ac:dyDescent="0.2">
      <c r="A193" s="409">
        <v>192</v>
      </c>
      <c r="B193" s="409" t="str">
        <f t="shared" si="0"/>
        <v>0-0--4.06-3</v>
      </c>
      <c r="C193" s="410">
        <f>'1. General information'!$O$8</f>
        <v>0</v>
      </c>
      <c r="D193" s="410">
        <f>'1. General information'!$O$10</f>
        <v>0</v>
      </c>
      <c r="E193" s="410" t="s">
        <v>378</v>
      </c>
      <c r="F193" s="411" t="s">
        <v>988</v>
      </c>
      <c r="G193" s="410" t="s">
        <v>989</v>
      </c>
      <c r="H193" s="413">
        <f>'4. Campaign staff'!H12</f>
        <v>0</v>
      </c>
    </row>
    <row r="194" spans="1:8" x14ac:dyDescent="0.2">
      <c r="A194" s="409">
        <v>193</v>
      </c>
      <c r="B194" s="409" t="str">
        <f t="shared" si="0"/>
        <v>0-0--4.06-4</v>
      </c>
      <c r="C194" s="410">
        <f>'1. General information'!$O$8</f>
        <v>0</v>
      </c>
      <c r="D194" s="410">
        <f>'1. General information'!$O$10</f>
        <v>0</v>
      </c>
      <c r="E194" s="410" t="s">
        <v>378</v>
      </c>
      <c r="F194" s="411" t="s">
        <v>990</v>
      </c>
      <c r="G194" s="410" t="s">
        <v>991</v>
      </c>
      <c r="H194" s="413">
        <f>'4. Campaign staff'!H13</f>
        <v>0</v>
      </c>
    </row>
    <row r="195" spans="1:8" x14ac:dyDescent="0.2">
      <c r="A195" s="409">
        <v>194</v>
      </c>
      <c r="B195" s="409" t="str">
        <f t="shared" si="0"/>
        <v>0-0--4.06-5</v>
      </c>
      <c r="C195" s="410">
        <f>'1. General information'!$O$8</f>
        <v>0</v>
      </c>
      <c r="D195" s="410">
        <f>'1. General information'!$O$10</f>
        <v>0</v>
      </c>
      <c r="E195" s="410" t="s">
        <v>378</v>
      </c>
      <c r="F195" s="411" t="s">
        <v>992</v>
      </c>
      <c r="G195" s="410" t="s">
        <v>993</v>
      </c>
      <c r="H195" s="413">
        <f>'4. Campaign staff'!H14</f>
        <v>0</v>
      </c>
    </row>
    <row r="196" spans="1:8" x14ac:dyDescent="0.2">
      <c r="A196" s="409">
        <v>195</v>
      </c>
      <c r="B196" s="409" t="str">
        <f t="shared" si="0"/>
        <v>0-0--4.06-6</v>
      </c>
      <c r="C196" s="410">
        <f>'1. General information'!$O$8</f>
        <v>0</v>
      </c>
      <c r="D196" s="410">
        <f>'1. General information'!$O$10</f>
        <v>0</v>
      </c>
      <c r="E196" s="410" t="s">
        <v>378</v>
      </c>
      <c r="F196" s="411" t="s">
        <v>994</v>
      </c>
      <c r="G196" s="410" t="s">
        <v>995</v>
      </c>
      <c r="H196" s="413">
        <f>'4. Campaign staff'!H15</f>
        <v>0</v>
      </c>
    </row>
    <row r="197" spans="1:8" x14ac:dyDescent="0.2">
      <c r="A197" s="409">
        <v>196</v>
      </c>
      <c r="B197" s="409" t="str">
        <f t="shared" si="0"/>
        <v>0-0--4.06-7</v>
      </c>
      <c r="C197" s="410">
        <f>'1. General information'!$O$8</f>
        <v>0</v>
      </c>
      <c r="D197" s="410">
        <f>'1. General information'!$O$10</f>
        <v>0</v>
      </c>
      <c r="E197" s="410" t="s">
        <v>378</v>
      </c>
      <c r="F197" s="411" t="s">
        <v>996</v>
      </c>
      <c r="G197" s="410" t="s">
        <v>997</v>
      </c>
      <c r="H197" s="413">
        <f>'4. Campaign staff'!H16</f>
        <v>0</v>
      </c>
    </row>
    <row r="198" spans="1:8" x14ac:dyDescent="0.2">
      <c r="A198" s="409">
        <v>197</v>
      </c>
      <c r="B198" s="409" t="str">
        <f t="shared" si="0"/>
        <v>0-0--4.06-8</v>
      </c>
      <c r="C198" s="410">
        <f>'1. General information'!$O$8</f>
        <v>0</v>
      </c>
      <c r="D198" s="410">
        <f>'1. General information'!$O$10</f>
        <v>0</v>
      </c>
      <c r="E198" s="410" t="s">
        <v>378</v>
      </c>
      <c r="F198" s="411" t="s">
        <v>998</v>
      </c>
      <c r="G198" s="410" t="s">
        <v>999</v>
      </c>
      <c r="H198" s="413">
        <f>'4. Campaign staff'!H17</f>
        <v>0</v>
      </c>
    </row>
    <row r="199" spans="1:8" x14ac:dyDescent="0.2">
      <c r="A199" s="409">
        <v>198</v>
      </c>
      <c r="B199" s="409" t="str">
        <f t="shared" si="0"/>
        <v>0-0--4.06-9</v>
      </c>
      <c r="C199" s="410">
        <f>'1. General information'!$O$8</f>
        <v>0</v>
      </c>
      <c r="D199" s="410">
        <f>'1. General information'!$O$10</f>
        <v>0</v>
      </c>
      <c r="E199" s="410" t="s">
        <v>378</v>
      </c>
      <c r="F199" s="411" t="s">
        <v>1000</v>
      </c>
      <c r="G199" s="410" t="s">
        <v>1001</v>
      </c>
      <c r="H199" s="413">
        <f>'4. Campaign staff'!H18</f>
        <v>0</v>
      </c>
    </row>
    <row r="200" spans="1:8" x14ac:dyDescent="0.2">
      <c r="A200" s="409">
        <v>199</v>
      </c>
      <c r="B200" s="409" t="str">
        <f t="shared" si="0"/>
        <v>0-0--4.06-10</v>
      </c>
      <c r="C200" s="410">
        <f>'1. General information'!$O$8</f>
        <v>0</v>
      </c>
      <c r="D200" s="410">
        <f>'1. General information'!$O$10</f>
        <v>0</v>
      </c>
      <c r="E200" s="410" t="s">
        <v>378</v>
      </c>
      <c r="F200" s="411" t="s">
        <v>1002</v>
      </c>
      <c r="G200" s="410" t="s">
        <v>1003</v>
      </c>
      <c r="H200" s="413">
        <f>'4. Campaign staff'!H19</f>
        <v>0</v>
      </c>
    </row>
    <row r="201" spans="1:8" x14ac:dyDescent="0.2">
      <c r="A201" s="409">
        <v>200</v>
      </c>
      <c r="B201" s="409" t="str">
        <f t="shared" si="0"/>
        <v>0-0--4.06-11</v>
      </c>
      <c r="C201" s="410">
        <f>'1. General information'!$O$8</f>
        <v>0</v>
      </c>
      <c r="D201" s="410">
        <f>'1. General information'!$O$10</f>
        <v>0</v>
      </c>
      <c r="E201" s="410" t="s">
        <v>378</v>
      </c>
      <c r="F201" s="411" t="s">
        <v>1004</v>
      </c>
      <c r="G201" s="410" t="s">
        <v>1005</v>
      </c>
      <c r="H201" s="413">
        <f>'4. Campaign staff'!H20</f>
        <v>0</v>
      </c>
    </row>
    <row r="202" spans="1:8" x14ac:dyDescent="0.2">
      <c r="A202" s="409">
        <v>201</v>
      </c>
      <c r="B202" s="409" t="str">
        <f t="shared" si="0"/>
        <v>0-0--4.06-12</v>
      </c>
      <c r="C202" s="410">
        <f>'1. General information'!$O$8</f>
        <v>0</v>
      </c>
      <c r="D202" s="410">
        <f>'1. General information'!$O$10</f>
        <v>0</v>
      </c>
      <c r="E202" s="410" t="s">
        <v>378</v>
      </c>
      <c r="F202" s="411" t="s">
        <v>1006</v>
      </c>
      <c r="G202" s="410" t="s">
        <v>1007</v>
      </c>
      <c r="H202" s="413">
        <f>'4. Campaign staff'!H21</f>
        <v>0</v>
      </c>
    </row>
    <row r="203" spans="1:8" x14ac:dyDescent="0.2">
      <c r="A203" s="409">
        <v>202</v>
      </c>
      <c r="B203" s="409" t="str">
        <f t="shared" si="0"/>
        <v>0-0--4.06-13</v>
      </c>
      <c r="C203" s="410">
        <f>'1. General information'!$O$8</f>
        <v>0</v>
      </c>
      <c r="D203" s="410">
        <f>'1. General information'!$O$10</f>
        <v>0</v>
      </c>
      <c r="E203" s="410" t="s">
        <v>378</v>
      </c>
      <c r="F203" s="411" t="s">
        <v>1008</v>
      </c>
      <c r="G203" s="410" t="s">
        <v>1009</v>
      </c>
      <c r="H203" s="413">
        <f>'4. Campaign staff'!H22</f>
        <v>0</v>
      </c>
    </row>
    <row r="204" spans="1:8" x14ac:dyDescent="0.2">
      <c r="A204" s="409">
        <v>203</v>
      </c>
      <c r="B204" s="409" t="str">
        <f t="shared" si="0"/>
        <v>0-0--4.06-14</v>
      </c>
      <c r="C204" s="410">
        <f>'1. General information'!$O$8</f>
        <v>0</v>
      </c>
      <c r="D204" s="410">
        <f>'1. General information'!$O$10</f>
        <v>0</v>
      </c>
      <c r="E204" s="410" t="s">
        <v>378</v>
      </c>
      <c r="F204" s="411" t="s">
        <v>1010</v>
      </c>
      <c r="G204" s="410" t="s">
        <v>1011</v>
      </c>
      <c r="H204" s="413">
        <f>'4. Campaign staff'!H23</f>
        <v>0</v>
      </c>
    </row>
    <row r="205" spans="1:8" x14ac:dyDescent="0.2">
      <c r="A205" s="409">
        <v>204</v>
      </c>
      <c r="B205" s="409" t="str">
        <f t="shared" si="0"/>
        <v>0-0--4.06-15</v>
      </c>
      <c r="C205" s="410">
        <f>'1. General information'!$O$8</f>
        <v>0</v>
      </c>
      <c r="D205" s="410">
        <f>'1. General information'!$O$10</f>
        <v>0</v>
      </c>
      <c r="E205" s="410" t="s">
        <v>378</v>
      </c>
      <c r="F205" s="411" t="s">
        <v>1012</v>
      </c>
      <c r="G205" s="410" t="s">
        <v>1013</v>
      </c>
      <c r="H205" s="413">
        <f>'4. Campaign staff'!H24</f>
        <v>0</v>
      </c>
    </row>
    <row r="206" spans="1:8" x14ac:dyDescent="0.2">
      <c r="A206" s="409">
        <v>205</v>
      </c>
      <c r="B206" s="409" t="str">
        <f t="shared" si="0"/>
        <v>0-0--4.06-16</v>
      </c>
      <c r="C206" s="410">
        <f>'1. General information'!$O$8</f>
        <v>0</v>
      </c>
      <c r="D206" s="410">
        <f>'1. General information'!$O$10</f>
        <v>0</v>
      </c>
      <c r="E206" s="410" t="s">
        <v>378</v>
      </c>
      <c r="F206" s="411" t="s">
        <v>1014</v>
      </c>
      <c r="G206" s="410" t="s">
        <v>1015</v>
      </c>
      <c r="H206" s="413">
        <f>'4. Campaign staff'!H25</f>
        <v>0</v>
      </c>
    </row>
    <row r="207" spans="1:8" x14ac:dyDescent="0.2">
      <c r="A207" s="409">
        <v>206</v>
      </c>
      <c r="B207" s="409" t="str">
        <f t="shared" si="0"/>
        <v>0-0--4.06-17</v>
      </c>
      <c r="C207" s="410">
        <f>'1. General information'!$O$8</f>
        <v>0</v>
      </c>
      <c r="D207" s="410">
        <f>'1. General information'!$O$10</f>
        <v>0</v>
      </c>
      <c r="E207" s="410" t="s">
        <v>378</v>
      </c>
      <c r="F207" s="411" t="s">
        <v>1016</v>
      </c>
      <c r="G207" s="410" t="s">
        <v>1017</v>
      </c>
      <c r="H207" s="413">
        <f>'4. Campaign staff'!H26</f>
        <v>0</v>
      </c>
    </row>
    <row r="208" spans="1:8" x14ac:dyDescent="0.2">
      <c r="A208" s="409">
        <v>207</v>
      </c>
      <c r="B208" s="409" t="str">
        <f t="shared" si="0"/>
        <v>0-0--4.06-18</v>
      </c>
      <c r="C208" s="410">
        <f>'1. General information'!$O$8</f>
        <v>0</v>
      </c>
      <c r="D208" s="410">
        <f>'1. General information'!$O$10</f>
        <v>0</v>
      </c>
      <c r="E208" s="410" t="s">
        <v>378</v>
      </c>
      <c r="F208" s="411" t="s">
        <v>1018</v>
      </c>
      <c r="G208" s="410" t="s">
        <v>1019</v>
      </c>
      <c r="H208" s="413">
        <f>'4. Campaign staff'!H27</f>
        <v>0</v>
      </c>
    </row>
    <row r="209" spans="1:8" x14ac:dyDescent="0.2">
      <c r="A209" s="409">
        <v>208</v>
      </c>
      <c r="B209" s="409" t="str">
        <f t="shared" si="0"/>
        <v>0-0--4.06-19</v>
      </c>
      <c r="C209" s="410">
        <f>'1. General information'!$O$8</f>
        <v>0</v>
      </c>
      <c r="D209" s="410">
        <f>'1. General information'!$O$10</f>
        <v>0</v>
      </c>
      <c r="E209" s="410" t="s">
        <v>378</v>
      </c>
      <c r="F209" s="411" t="s">
        <v>1020</v>
      </c>
      <c r="G209" s="410" t="s">
        <v>1021</v>
      </c>
      <c r="H209" s="413">
        <f>'4. Campaign staff'!H28</f>
        <v>0</v>
      </c>
    </row>
    <row r="210" spans="1:8" x14ac:dyDescent="0.2">
      <c r="A210" s="409">
        <v>209</v>
      </c>
      <c r="B210" s="409" t="str">
        <f t="shared" si="0"/>
        <v>0-0--4.06-20</v>
      </c>
      <c r="C210" s="410">
        <f>'1. General information'!$O$8</f>
        <v>0</v>
      </c>
      <c r="D210" s="410">
        <f>'1. General information'!$O$10</f>
        <v>0</v>
      </c>
      <c r="E210" s="410" t="s">
        <v>378</v>
      </c>
      <c r="F210" s="411" t="s">
        <v>1022</v>
      </c>
      <c r="G210" s="410" t="s">
        <v>1023</v>
      </c>
      <c r="H210" s="413">
        <f>'4. Campaign staff'!H29</f>
        <v>0</v>
      </c>
    </row>
    <row r="211" spans="1:8" x14ac:dyDescent="0.2">
      <c r="A211" s="409">
        <v>210</v>
      </c>
      <c r="B211" s="409" t="str">
        <f t="shared" si="0"/>
        <v>0-0--4.06-21</v>
      </c>
      <c r="C211" s="410">
        <f>'1. General information'!$O$8</f>
        <v>0</v>
      </c>
      <c r="D211" s="410">
        <f>'1. General information'!$O$10</f>
        <v>0</v>
      </c>
      <c r="E211" s="410" t="s">
        <v>378</v>
      </c>
      <c r="F211" s="411" t="s">
        <v>1024</v>
      </c>
      <c r="G211" s="410" t="s">
        <v>1025</v>
      </c>
      <c r="H211" s="413">
        <f>'4. Campaign staff'!H30</f>
        <v>0</v>
      </c>
    </row>
    <row r="212" spans="1:8" x14ac:dyDescent="0.2">
      <c r="A212" s="409">
        <v>211</v>
      </c>
      <c r="B212" s="409" t="str">
        <f t="shared" si="0"/>
        <v>0-0--4.06-22</v>
      </c>
      <c r="C212" s="410">
        <f>'1. General information'!$O$8</f>
        <v>0</v>
      </c>
      <c r="D212" s="410">
        <f>'1. General information'!$O$10</f>
        <v>0</v>
      </c>
      <c r="E212" s="410" t="s">
        <v>378</v>
      </c>
      <c r="F212" s="411" t="s">
        <v>1026</v>
      </c>
      <c r="G212" s="410" t="s">
        <v>1027</v>
      </c>
      <c r="H212" s="413">
        <f>'4. Campaign staff'!H31</f>
        <v>0</v>
      </c>
    </row>
    <row r="213" spans="1:8" x14ac:dyDescent="0.2">
      <c r="A213" s="409">
        <v>212</v>
      </c>
      <c r="B213" s="409" t="str">
        <f t="shared" si="0"/>
        <v>0-0--4.06-23</v>
      </c>
      <c r="C213" s="410">
        <f>'1. General information'!$O$8</f>
        <v>0</v>
      </c>
      <c r="D213" s="410">
        <f>'1. General information'!$O$10</f>
        <v>0</v>
      </c>
      <c r="E213" s="410" t="s">
        <v>378</v>
      </c>
      <c r="F213" s="411" t="s">
        <v>1028</v>
      </c>
      <c r="G213" s="410" t="s">
        <v>1029</v>
      </c>
      <c r="H213" s="413">
        <f>'4. Campaign staff'!H32</f>
        <v>0</v>
      </c>
    </row>
    <row r="214" spans="1:8" x14ac:dyDescent="0.2">
      <c r="A214" s="409">
        <v>213</v>
      </c>
      <c r="B214" s="409" t="str">
        <f t="shared" si="0"/>
        <v>0-0--4.06-24</v>
      </c>
      <c r="C214" s="410">
        <f>'1. General information'!$O$8</f>
        <v>0</v>
      </c>
      <c r="D214" s="410">
        <f>'1. General information'!$O$10</f>
        <v>0</v>
      </c>
      <c r="E214" s="410" t="s">
        <v>378</v>
      </c>
      <c r="F214" s="411" t="s">
        <v>1030</v>
      </c>
      <c r="G214" s="410" t="s">
        <v>1031</v>
      </c>
      <c r="H214" s="413">
        <f>'4. Campaign staff'!H33</f>
        <v>0</v>
      </c>
    </row>
    <row r="215" spans="1:8" x14ac:dyDescent="0.2">
      <c r="A215" s="409">
        <v>214</v>
      </c>
      <c r="B215" s="409" t="str">
        <f t="shared" si="0"/>
        <v>0-0--4.06-25</v>
      </c>
      <c r="C215" s="410">
        <f>'1. General information'!$O$8</f>
        <v>0</v>
      </c>
      <c r="D215" s="410">
        <f>'1. General information'!$O$10</f>
        <v>0</v>
      </c>
      <c r="E215" s="410" t="s">
        <v>378</v>
      </c>
      <c r="F215" s="411" t="s">
        <v>1032</v>
      </c>
      <c r="G215" s="410" t="s">
        <v>1033</v>
      </c>
      <c r="H215" s="413">
        <f>'4. Campaign staff'!H34</f>
        <v>0</v>
      </c>
    </row>
    <row r="216" spans="1:8" ht="51" customHeight="1" x14ac:dyDescent="0.2">
      <c r="A216" s="409">
        <v>215</v>
      </c>
      <c r="B216" s="409" t="str">
        <f t="shared" ref="B216:B249" si="18">CONCATENATE(LEFT(C216,2),"-",D216,"-","-",F216)</f>
        <v>0-0--4.99</v>
      </c>
      <c r="C216" s="410">
        <f>'1. General information'!$O$8</f>
        <v>0</v>
      </c>
      <c r="D216" s="410">
        <f>'1. General information'!$O$10</f>
        <v>0</v>
      </c>
      <c r="E216" s="410" t="s">
        <v>378</v>
      </c>
      <c r="F216" s="411">
        <v>4.99</v>
      </c>
      <c r="G216" s="410" t="s">
        <v>1034</v>
      </c>
      <c r="H216" s="413">
        <f>'4. Campaign staff'!B37</f>
        <v>0</v>
      </c>
    </row>
    <row r="217" spans="1:8" x14ac:dyDescent="0.2">
      <c r="A217" s="409">
        <v>216</v>
      </c>
      <c r="B217" s="409" t="str">
        <f t="shared" si="18"/>
        <v>0-0--5.01-E1</v>
      </c>
      <c r="C217" s="410">
        <f>'1. General information'!$O$8</f>
        <v>0</v>
      </c>
      <c r="D217" s="410">
        <f>'1. General information'!$O$10</f>
        <v>0</v>
      </c>
      <c r="E217" s="410" t="s">
        <v>658</v>
      </c>
      <c r="F217" s="411" t="s">
        <v>1035</v>
      </c>
      <c r="G217" s="410" t="s">
        <v>1036</v>
      </c>
      <c r="H217" s="410">
        <f>'5. Meetings, Trainings, Events'!I14</f>
        <v>0</v>
      </c>
    </row>
    <row r="218" spans="1:8" x14ac:dyDescent="0.2">
      <c r="A218" s="409">
        <v>217</v>
      </c>
      <c r="B218" s="409" t="str">
        <f t="shared" si="18"/>
        <v>0-0--5.01-E2</v>
      </c>
      <c r="C218" s="410">
        <f>'1. General information'!$O$8</f>
        <v>0</v>
      </c>
      <c r="D218" s="410">
        <f>'1. General information'!$O$10</f>
        <v>0</v>
      </c>
      <c r="E218" s="410" t="s">
        <v>658</v>
      </c>
      <c r="F218" s="411" t="s">
        <v>1037</v>
      </c>
      <c r="G218" s="410" t="s">
        <v>1038</v>
      </c>
      <c r="H218" s="410">
        <f>'5. Meetings, Trainings, Events'!J14</f>
        <v>0</v>
      </c>
    </row>
    <row r="219" spans="1:8" x14ac:dyDescent="0.2">
      <c r="A219" s="409">
        <v>218</v>
      </c>
      <c r="B219" s="409" t="str">
        <f t="shared" si="18"/>
        <v>0-0--5.01-E3</v>
      </c>
      <c r="C219" s="410">
        <f>'1. General information'!$O$8</f>
        <v>0</v>
      </c>
      <c r="D219" s="410">
        <f>'1. General information'!$O$10</f>
        <v>0</v>
      </c>
      <c r="E219" s="410" t="s">
        <v>658</v>
      </c>
      <c r="F219" s="411" t="s">
        <v>1039</v>
      </c>
      <c r="G219" s="410" t="s">
        <v>1040</v>
      </c>
      <c r="H219" s="410">
        <f>'5. Meetings, Trainings, Events'!K14</f>
        <v>0</v>
      </c>
    </row>
    <row r="220" spans="1:8" x14ac:dyDescent="0.2">
      <c r="A220" s="409">
        <v>219</v>
      </c>
      <c r="B220" s="409" t="str">
        <f t="shared" si="18"/>
        <v>0-0--5.01-E4</v>
      </c>
      <c r="C220" s="410">
        <f>'1. General information'!$O$8</f>
        <v>0</v>
      </c>
      <c r="D220" s="410">
        <f>'1. General information'!$O$10</f>
        <v>0</v>
      </c>
      <c r="E220" s="410" t="s">
        <v>658</v>
      </c>
      <c r="F220" s="411" t="s">
        <v>1041</v>
      </c>
      <c r="G220" s="410" t="s">
        <v>1042</v>
      </c>
      <c r="H220" s="410">
        <f>'5. Meetings, Trainings, Events'!L14</f>
        <v>0</v>
      </c>
    </row>
    <row r="221" spans="1:8" x14ac:dyDescent="0.2">
      <c r="A221" s="409">
        <v>220</v>
      </c>
      <c r="B221" s="409" t="str">
        <f t="shared" si="18"/>
        <v>0-0--5.01-E5</v>
      </c>
      <c r="C221" s="410">
        <f>'1. General information'!$O$8</f>
        <v>0</v>
      </c>
      <c r="D221" s="410">
        <f>'1. General information'!$O$10</f>
        <v>0</v>
      </c>
      <c r="E221" s="410" t="s">
        <v>658</v>
      </c>
      <c r="F221" s="411" t="s">
        <v>1043</v>
      </c>
      <c r="G221" s="410" t="s">
        <v>1044</v>
      </c>
      <c r="H221" s="410">
        <f>'5. Meetings, Trainings, Events'!M14</f>
        <v>0</v>
      </c>
    </row>
    <row r="222" spans="1:8" x14ac:dyDescent="0.2">
      <c r="A222" s="409">
        <v>221</v>
      </c>
      <c r="B222" s="409" t="str">
        <f t="shared" si="18"/>
        <v>0-0--5.01-E6</v>
      </c>
      <c r="C222" s="410">
        <f>'1. General information'!$O$8</f>
        <v>0</v>
      </c>
      <c r="D222" s="410">
        <f>'1. General information'!$O$10</f>
        <v>0</v>
      </c>
      <c r="E222" s="410" t="s">
        <v>658</v>
      </c>
      <c r="F222" s="411" t="s">
        <v>1045</v>
      </c>
      <c r="G222" s="410" t="s">
        <v>1046</v>
      </c>
      <c r="H222" s="410">
        <f>'5. Meetings, Trainings, Events'!N14</f>
        <v>0</v>
      </c>
    </row>
    <row r="223" spans="1:8" x14ac:dyDescent="0.2">
      <c r="A223" s="409">
        <v>222</v>
      </c>
      <c r="B223" s="409" t="str">
        <f t="shared" si="18"/>
        <v>0-0--5.01-E7</v>
      </c>
      <c r="C223" s="410">
        <f>'1. General information'!$O$8</f>
        <v>0</v>
      </c>
      <c r="D223" s="410">
        <f>'1. General information'!$O$10</f>
        <v>0</v>
      </c>
      <c r="E223" s="410" t="s">
        <v>658</v>
      </c>
      <c r="F223" s="411" t="s">
        <v>1047</v>
      </c>
      <c r="G223" s="410" t="s">
        <v>1048</v>
      </c>
      <c r="H223" s="410">
        <f>'5. Meetings, Trainings, Events'!O14</f>
        <v>0</v>
      </c>
    </row>
    <row r="224" spans="1:8" x14ac:dyDescent="0.2">
      <c r="A224" s="409">
        <v>223</v>
      </c>
      <c r="B224" s="409" t="str">
        <f t="shared" si="18"/>
        <v>0-0--5.01-E8</v>
      </c>
      <c r="C224" s="410">
        <f>'1. General information'!$O$8</f>
        <v>0</v>
      </c>
      <c r="D224" s="410">
        <f>'1. General information'!$O$10</f>
        <v>0</v>
      </c>
      <c r="E224" s="410" t="s">
        <v>658</v>
      </c>
      <c r="F224" s="411" t="s">
        <v>1049</v>
      </c>
      <c r="G224" s="410" t="s">
        <v>1050</v>
      </c>
      <c r="H224" s="410">
        <f>'5. Meetings, Trainings, Events'!P14</f>
        <v>0</v>
      </c>
    </row>
    <row r="225" spans="1:8" x14ac:dyDescent="0.2">
      <c r="A225" s="409">
        <v>224</v>
      </c>
      <c r="B225" s="409" t="str">
        <f t="shared" si="18"/>
        <v>0-0--5.01-E9</v>
      </c>
      <c r="C225" s="410">
        <f>'1. General information'!$O$8</f>
        <v>0</v>
      </c>
      <c r="D225" s="410">
        <f>'1. General information'!$O$10</f>
        <v>0</v>
      </c>
      <c r="E225" s="410" t="s">
        <v>658</v>
      </c>
      <c r="F225" s="411" t="s">
        <v>1051</v>
      </c>
      <c r="G225" s="410" t="s">
        <v>1052</v>
      </c>
      <c r="H225" s="410">
        <f>'5. Meetings, Trainings, Events'!Q14</f>
        <v>0</v>
      </c>
    </row>
    <row r="226" spans="1:8" x14ac:dyDescent="0.2">
      <c r="A226" s="409">
        <v>225</v>
      </c>
      <c r="B226" s="409" t="str">
        <f t="shared" si="18"/>
        <v>0-0--5.01-E10</v>
      </c>
      <c r="C226" s="410">
        <f>'1. General information'!$O$8</f>
        <v>0</v>
      </c>
      <c r="D226" s="410">
        <f>'1. General information'!$O$10</f>
        <v>0</v>
      </c>
      <c r="E226" s="410" t="s">
        <v>658</v>
      </c>
      <c r="F226" s="411" t="s">
        <v>1053</v>
      </c>
      <c r="G226" s="410" t="s">
        <v>1054</v>
      </c>
      <c r="H226" s="410">
        <f>'5. Meetings, Trainings, Events'!R14</f>
        <v>0</v>
      </c>
    </row>
    <row r="227" spans="1:8" x14ac:dyDescent="0.2">
      <c r="A227" s="409">
        <v>226</v>
      </c>
      <c r="B227" s="409" t="str">
        <f t="shared" si="18"/>
        <v>0-0--5.02-E1</v>
      </c>
      <c r="C227" s="410">
        <f>'1. General information'!$O$8</f>
        <v>0</v>
      </c>
      <c r="D227" s="410">
        <f>'1. General information'!$O$10</f>
        <v>0</v>
      </c>
      <c r="E227" s="410" t="s">
        <v>658</v>
      </c>
      <c r="F227" s="411" t="s">
        <v>1055</v>
      </c>
      <c r="G227" s="410" t="s">
        <v>1056</v>
      </c>
      <c r="H227" s="410">
        <f>'5. Meetings, Trainings, Events'!$I$15</f>
        <v>0</v>
      </c>
    </row>
    <row r="228" spans="1:8" x14ac:dyDescent="0.2">
      <c r="A228" s="409">
        <v>227</v>
      </c>
      <c r="B228" s="409" t="str">
        <f t="shared" si="18"/>
        <v>0-0--5.02-E2</v>
      </c>
      <c r="C228" s="410">
        <f>'1. General information'!$O$8</f>
        <v>0</v>
      </c>
      <c r="D228" s="410">
        <f>'1. General information'!$O$10</f>
        <v>0</v>
      </c>
      <c r="E228" s="410" t="s">
        <v>658</v>
      </c>
      <c r="F228" s="411" t="s">
        <v>1057</v>
      </c>
      <c r="G228" s="410" t="s">
        <v>1058</v>
      </c>
      <c r="H228" s="410">
        <f>'5. Meetings, Trainings, Events'!$J$15</f>
        <v>0</v>
      </c>
    </row>
    <row r="229" spans="1:8" x14ac:dyDescent="0.2">
      <c r="A229" s="409">
        <v>228</v>
      </c>
      <c r="B229" s="409" t="str">
        <f t="shared" si="18"/>
        <v>0-0--5.02-E3</v>
      </c>
      <c r="C229" s="410">
        <f>'1. General information'!$O$8</f>
        <v>0</v>
      </c>
      <c r="D229" s="410">
        <f>'1. General information'!$O$10</f>
        <v>0</v>
      </c>
      <c r="E229" s="410" t="s">
        <v>658</v>
      </c>
      <c r="F229" s="411" t="s">
        <v>1059</v>
      </c>
      <c r="G229" s="410" t="s">
        <v>1060</v>
      </c>
      <c r="H229" s="410">
        <f>'5. Meetings, Trainings, Events'!$K$15</f>
        <v>0</v>
      </c>
    </row>
    <row r="230" spans="1:8" x14ac:dyDescent="0.2">
      <c r="A230" s="409">
        <v>229</v>
      </c>
      <c r="B230" s="409" t="str">
        <f t="shared" si="18"/>
        <v>0-0--5.02-E4</v>
      </c>
      <c r="C230" s="410">
        <f>'1. General information'!$O$8</f>
        <v>0</v>
      </c>
      <c r="D230" s="410">
        <f>'1. General information'!$O$10</f>
        <v>0</v>
      </c>
      <c r="E230" s="410" t="s">
        <v>658</v>
      </c>
      <c r="F230" s="411" t="s">
        <v>1061</v>
      </c>
      <c r="G230" s="410" t="s">
        <v>1062</v>
      </c>
      <c r="H230" s="410">
        <f>'5. Meetings, Trainings, Events'!$L$15</f>
        <v>0</v>
      </c>
    </row>
    <row r="231" spans="1:8" x14ac:dyDescent="0.2">
      <c r="A231" s="409">
        <v>230</v>
      </c>
      <c r="B231" s="409" t="str">
        <f t="shared" si="18"/>
        <v>0-0--5.02-E5</v>
      </c>
      <c r="C231" s="410">
        <f>'1. General information'!$O$8</f>
        <v>0</v>
      </c>
      <c r="D231" s="410">
        <f>'1. General information'!$O$10</f>
        <v>0</v>
      </c>
      <c r="E231" s="410" t="s">
        <v>658</v>
      </c>
      <c r="F231" s="411" t="s">
        <v>1063</v>
      </c>
      <c r="G231" s="410" t="s">
        <v>1064</v>
      </c>
      <c r="H231" s="410">
        <f>'5. Meetings, Trainings, Events'!$M$15</f>
        <v>0</v>
      </c>
    </row>
    <row r="232" spans="1:8" x14ac:dyDescent="0.2">
      <c r="A232" s="409">
        <v>231</v>
      </c>
      <c r="B232" s="409" t="str">
        <f t="shared" si="18"/>
        <v>0-0--5.02-E6</v>
      </c>
      <c r="C232" s="410">
        <f>'1. General information'!$O$8</f>
        <v>0</v>
      </c>
      <c r="D232" s="410">
        <f>'1. General information'!$O$10</f>
        <v>0</v>
      </c>
      <c r="E232" s="410" t="s">
        <v>658</v>
      </c>
      <c r="F232" s="411" t="s">
        <v>1065</v>
      </c>
      <c r="G232" s="410" t="s">
        <v>1066</v>
      </c>
      <c r="H232" s="410">
        <f>'5. Meetings, Trainings, Events'!$N$15</f>
        <v>0</v>
      </c>
    </row>
    <row r="233" spans="1:8" x14ac:dyDescent="0.2">
      <c r="A233" s="409">
        <v>232</v>
      </c>
      <c r="B233" s="409" t="str">
        <f t="shared" si="18"/>
        <v>0-0--5.02-E7</v>
      </c>
      <c r="C233" s="410">
        <f>'1. General information'!$O$8</f>
        <v>0</v>
      </c>
      <c r="D233" s="410">
        <f>'1. General information'!$O$10</f>
        <v>0</v>
      </c>
      <c r="E233" s="410" t="s">
        <v>658</v>
      </c>
      <c r="F233" s="411" t="s">
        <v>1067</v>
      </c>
      <c r="G233" s="410" t="s">
        <v>1068</v>
      </c>
      <c r="H233" s="410">
        <f>'5. Meetings, Trainings, Events'!$O$15</f>
        <v>0</v>
      </c>
    </row>
    <row r="234" spans="1:8" x14ac:dyDescent="0.2">
      <c r="A234" s="409">
        <v>233</v>
      </c>
      <c r="B234" s="409" t="str">
        <f t="shared" si="18"/>
        <v>0-0--5.02-E8</v>
      </c>
      <c r="C234" s="410">
        <f>'1. General information'!$O$8</f>
        <v>0</v>
      </c>
      <c r="D234" s="410">
        <f>'1. General information'!$O$10</f>
        <v>0</v>
      </c>
      <c r="E234" s="410" t="s">
        <v>658</v>
      </c>
      <c r="F234" s="411" t="s">
        <v>1069</v>
      </c>
      <c r="G234" s="410" t="s">
        <v>1070</v>
      </c>
      <c r="H234" s="410">
        <f>'5. Meetings, Trainings, Events'!$P$15</f>
        <v>0</v>
      </c>
    </row>
    <row r="235" spans="1:8" x14ac:dyDescent="0.2">
      <c r="A235" s="409">
        <v>234</v>
      </c>
      <c r="B235" s="409" t="str">
        <f t="shared" si="18"/>
        <v>0-0--5.02-E9</v>
      </c>
      <c r="C235" s="410">
        <f>'1. General information'!$O$8</f>
        <v>0</v>
      </c>
      <c r="D235" s="410">
        <f>'1. General information'!$O$10</f>
        <v>0</v>
      </c>
      <c r="E235" s="410" t="s">
        <v>658</v>
      </c>
      <c r="F235" s="411" t="s">
        <v>1071</v>
      </c>
      <c r="G235" s="410" t="s">
        <v>1072</v>
      </c>
      <c r="H235" s="410">
        <f>'5. Meetings, Trainings, Events'!$Q$15</f>
        <v>0</v>
      </c>
    </row>
    <row r="236" spans="1:8" x14ac:dyDescent="0.2">
      <c r="A236" s="409">
        <v>235</v>
      </c>
      <c r="B236" s="409" t="str">
        <f t="shared" si="18"/>
        <v>0-0--5.02-E10</v>
      </c>
      <c r="C236" s="410">
        <f>'1. General information'!$O$8</f>
        <v>0</v>
      </c>
      <c r="D236" s="410">
        <f>'1. General information'!$O$10</f>
        <v>0</v>
      </c>
      <c r="E236" s="410" t="s">
        <v>658</v>
      </c>
      <c r="F236" s="411" t="s">
        <v>1073</v>
      </c>
      <c r="G236" s="410" t="s">
        <v>1074</v>
      </c>
      <c r="H236" s="410">
        <f>'5. Meetings, Trainings, Events'!$R$15</f>
        <v>0</v>
      </c>
    </row>
    <row r="237" spans="1:8" x14ac:dyDescent="0.2">
      <c r="A237" s="409">
        <v>236</v>
      </c>
      <c r="B237" s="409" t="str">
        <f t="shared" si="18"/>
        <v>0-0--5.03-E1</v>
      </c>
      <c r="C237" s="410">
        <f>'1. General information'!$O$8</f>
        <v>0</v>
      </c>
      <c r="D237" s="410">
        <f>'1. General information'!$O$10</f>
        <v>0</v>
      </c>
      <c r="E237" s="410" t="s">
        <v>658</v>
      </c>
      <c r="F237" s="411" t="s">
        <v>1075</v>
      </c>
      <c r="G237" s="410" t="s">
        <v>1076</v>
      </c>
      <c r="H237" s="410">
        <f>'5. Meetings, Trainings, Events'!$I$16</f>
        <v>0</v>
      </c>
    </row>
    <row r="238" spans="1:8" x14ac:dyDescent="0.2">
      <c r="A238" s="409">
        <v>237</v>
      </c>
      <c r="B238" s="409" t="str">
        <f t="shared" si="18"/>
        <v>0-0--5.03-E2</v>
      </c>
      <c r="C238" s="410">
        <f>'1. General information'!$O$8</f>
        <v>0</v>
      </c>
      <c r="D238" s="410">
        <f>'1. General information'!$O$10</f>
        <v>0</v>
      </c>
      <c r="E238" s="410" t="s">
        <v>658</v>
      </c>
      <c r="F238" s="411" t="s">
        <v>1077</v>
      </c>
      <c r="G238" s="410" t="s">
        <v>1078</v>
      </c>
      <c r="H238" s="410">
        <f>'5. Meetings, Trainings, Events'!$J$16</f>
        <v>0</v>
      </c>
    </row>
    <row r="239" spans="1:8" x14ac:dyDescent="0.2">
      <c r="A239" s="409">
        <v>238</v>
      </c>
      <c r="B239" s="409" t="str">
        <f t="shared" si="18"/>
        <v>0-0--5.03-E3</v>
      </c>
      <c r="C239" s="410">
        <f>'1. General information'!$O$8</f>
        <v>0</v>
      </c>
      <c r="D239" s="410">
        <f>'1. General information'!$O$10</f>
        <v>0</v>
      </c>
      <c r="E239" s="410" t="s">
        <v>658</v>
      </c>
      <c r="F239" s="411" t="s">
        <v>1079</v>
      </c>
      <c r="G239" s="410" t="s">
        <v>1080</v>
      </c>
      <c r="H239" s="410">
        <f>'5. Meetings, Trainings, Events'!$K$16</f>
        <v>0</v>
      </c>
    </row>
    <row r="240" spans="1:8" x14ac:dyDescent="0.2">
      <c r="A240" s="409">
        <v>239</v>
      </c>
      <c r="B240" s="409" t="str">
        <f t="shared" si="18"/>
        <v>0-0--5.03-E4</v>
      </c>
      <c r="C240" s="410">
        <f>'1. General information'!$O$8</f>
        <v>0</v>
      </c>
      <c r="D240" s="410">
        <f>'1. General information'!$O$10</f>
        <v>0</v>
      </c>
      <c r="E240" s="410" t="s">
        <v>658</v>
      </c>
      <c r="F240" s="411" t="s">
        <v>1081</v>
      </c>
      <c r="G240" s="410" t="s">
        <v>1082</v>
      </c>
      <c r="H240" s="410">
        <f>'5. Meetings, Trainings, Events'!$L$16</f>
        <v>0</v>
      </c>
    </row>
    <row r="241" spans="1:22" x14ac:dyDescent="0.2">
      <c r="A241" s="409">
        <v>240</v>
      </c>
      <c r="B241" s="409" t="str">
        <f t="shared" si="18"/>
        <v>0-0--5.03-E5</v>
      </c>
      <c r="C241" s="410">
        <f>'1. General information'!$O$8</f>
        <v>0</v>
      </c>
      <c r="D241" s="410">
        <f>'1. General information'!$O$10</f>
        <v>0</v>
      </c>
      <c r="E241" s="410" t="s">
        <v>658</v>
      </c>
      <c r="F241" s="411" t="s">
        <v>1083</v>
      </c>
      <c r="G241" s="410" t="s">
        <v>1084</v>
      </c>
      <c r="H241" s="410">
        <f>'5. Meetings, Trainings, Events'!$M$16</f>
        <v>0</v>
      </c>
    </row>
    <row r="242" spans="1:22" x14ac:dyDescent="0.2">
      <c r="A242" s="409">
        <v>241</v>
      </c>
      <c r="B242" s="409" t="str">
        <f t="shared" si="18"/>
        <v>0-0--5.03-E6</v>
      </c>
      <c r="C242" s="410">
        <f>'1. General information'!$O$8</f>
        <v>0</v>
      </c>
      <c r="D242" s="410">
        <f>'1. General information'!$O$10</f>
        <v>0</v>
      </c>
      <c r="E242" s="410" t="s">
        <v>658</v>
      </c>
      <c r="F242" s="411" t="s">
        <v>1085</v>
      </c>
      <c r="G242" s="410" t="s">
        <v>1086</v>
      </c>
      <c r="H242" s="410">
        <f>'5. Meetings, Trainings, Events'!$N$16</f>
        <v>0</v>
      </c>
    </row>
    <row r="243" spans="1:22" x14ac:dyDescent="0.2">
      <c r="A243" s="409">
        <v>242</v>
      </c>
      <c r="B243" s="409" t="str">
        <f t="shared" si="18"/>
        <v>0-0--5.03-E7</v>
      </c>
      <c r="C243" s="410">
        <f>'1. General information'!$O$8</f>
        <v>0</v>
      </c>
      <c r="D243" s="410">
        <f>'1. General information'!$O$10</f>
        <v>0</v>
      </c>
      <c r="E243" s="410" t="s">
        <v>658</v>
      </c>
      <c r="F243" s="411" t="s">
        <v>1087</v>
      </c>
      <c r="G243" s="410" t="s">
        <v>1088</v>
      </c>
      <c r="H243" s="410">
        <f>'5. Meetings, Trainings, Events'!$O$16</f>
        <v>0</v>
      </c>
    </row>
    <row r="244" spans="1:22" x14ac:dyDescent="0.2">
      <c r="A244" s="409">
        <v>243</v>
      </c>
      <c r="B244" s="409" t="str">
        <f t="shared" si="18"/>
        <v>0-0--5.03-E8</v>
      </c>
      <c r="C244" s="410">
        <f>'1. General information'!$O$8</f>
        <v>0</v>
      </c>
      <c r="D244" s="410">
        <f>'1. General information'!$O$10</f>
        <v>0</v>
      </c>
      <c r="E244" s="410" t="s">
        <v>658</v>
      </c>
      <c r="F244" s="411" t="s">
        <v>1089</v>
      </c>
      <c r="G244" s="410" t="s">
        <v>1090</v>
      </c>
      <c r="H244" s="410">
        <f>'5. Meetings, Trainings, Events'!$P$16</f>
        <v>0</v>
      </c>
    </row>
    <row r="245" spans="1:22" x14ac:dyDescent="0.2">
      <c r="A245" s="409">
        <v>244</v>
      </c>
      <c r="B245" s="409" t="str">
        <f t="shared" si="18"/>
        <v>0-0--5.03-E9</v>
      </c>
      <c r="C245" s="410">
        <f>'1. General information'!$O$8</f>
        <v>0</v>
      </c>
      <c r="D245" s="410">
        <f>'1. General information'!$O$10</f>
        <v>0</v>
      </c>
      <c r="E245" s="410" t="s">
        <v>658</v>
      </c>
      <c r="F245" s="411" t="s">
        <v>1091</v>
      </c>
      <c r="G245" s="410" t="s">
        <v>1092</v>
      </c>
      <c r="H245" s="410">
        <f>'5. Meetings, Trainings, Events'!$Q$16</f>
        <v>0</v>
      </c>
    </row>
    <row r="246" spans="1:22" x14ac:dyDescent="0.2">
      <c r="A246" s="409">
        <v>245</v>
      </c>
      <c r="B246" s="409" t="str">
        <f t="shared" si="18"/>
        <v>0-0--5.03-E10</v>
      </c>
      <c r="C246" s="410">
        <f>'1. General information'!$O$8</f>
        <v>0</v>
      </c>
      <c r="D246" s="410">
        <f>'1. General information'!$O$10</f>
        <v>0</v>
      </c>
      <c r="E246" s="410" t="s">
        <v>658</v>
      </c>
      <c r="F246" s="411" t="s">
        <v>1093</v>
      </c>
      <c r="G246" s="410" t="s">
        <v>1094</v>
      </c>
      <c r="H246" s="410">
        <f>'5. Meetings, Trainings, Events'!$R$16</f>
        <v>0</v>
      </c>
    </row>
    <row r="247" spans="1:22" x14ac:dyDescent="0.2">
      <c r="A247" s="409">
        <v>246</v>
      </c>
      <c r="B247" s="409" t="str">
        <f t="shared" si="18"/>
        <v>0-0--5.03a-E1</v>
      </c>
      <c r="C247" s="410">
        <f>'1. General information'!$O$8</f>
        <v>0</v>
      </c>
      <c r="D247" s="410">
        <f>'1. General information'!$O$10</f>
        <v>0</v>
      </c>
      <c r="E247" s="410" t="s">
        <v>658</v>
      </c>
      <c r="F247" s="411" t="s">
        <v>1095</v>
      </c>
      <c r="G247" s="410" t="s">
        <v>1096</v>
      </c>
      <c r="H247" s="417">
        <f>'5. Meetings, Trainings, Events'!I17</f>
        <v>0</v>
      </c>
      <c r="R247" s="417"/>
      <c r="S247" s="417"/>
      <c r="T247" s="417"/>
      <c r="U247" s="417"/>
      <c r="V247" s="417"/>
    </row>
    <row r="248" spans="1:22" x14ac:dyDescent="0.2">
      <c r="A248" s="409">
        <v>247</v>
      </c>
      <c r="B248" s="409" t="str">
        <f t="shared" si="18"/>
        <v>0-0--5.03a-E2</v>
      </c>
      <c r="C248" s="410">
        <f>'1. General information'!$O$8</f>
        <v>0</v>
      </c>
      <c r="D248" s="410">
        <f>'1. General information'!$O$10</f>
        <v>0</v>
      </c>
      <c r="E248" s="410" t="s">
        <v>658</v>
      </c>
      <c r="F248" s="411" t="s">
        <v>1097</v>
      </c>
      <c r="G248" s="410" t="s">
        <v>1098</v>
      </c>
      <c r="H248" s="417">
        <f>'5. Meetings, Trainings, Events'!J17</f>
        <v>0</v>
      </c>
    </row>
    <row r="249" spans="1:22" x14ac:dyDescent="0.2">
      <c r="A249" s="409">
        <v>248</v>
      </c>
      <c r="B249" s="409" t="str">
        <f t="shared" si="18"/>
        <v>0-0--5.03a-E3</v>
      </c>
      <c r="C249" s="410">
        <f>'1. General information'!$O$8</f>
        <v>0</v>
      </c>
      <c r="D249" s="410">
        <f>'1. General information'!$O$10</f>
        <v>0</v>
      </c>
      <c r="E249" s="410" t="s">
        <v>658</v>
      </c>
      <c r="F249" s="411" t="s">
        <v>1099</v>
      </c>
      <c r="G249" s="410" t="s">
        <v>1100</v>
      </c>
      <c r="H249" s="417">
        <f>'5. Meetings, Trainings, Events'!K17</f>
        <v>0</v>
      </c>
    </row>
    <row r="250" spans="1:22" x14ac:dyDescent="0.2">
      <c r="A250" s="409">
        <v>249</v>
      </c>
      <c r="B250" s="409" t="str">
        <f t="shared" ref="B250:B514" si="19">CONCATENATE(LEFT(C250,2),"-",D250,"-","-",F250)</f>
        <v>0-0--5.03a-E4</v>
      </c>
      <c r="C250" s="410">
        <f>'1. General information'!$O$8</f>
        <v>0</v>
      </c>
      <c r="D250" s="410">
        <f>'1. General information'!$O$10</f>
        <v>0</v>
      </c>
      <c r="E250" s="410" t="s">
        <v>658</v>
      </c>
      <c r="F250" s="411" t="s">
        <v>1101</v>
      </c>
      <c r="G250" s="410" t="s">
        <v>1102</v>
      </c>
      <c r="H250" s="417">
        <f>'5. Meetings, Trainings, Events'!L17</f>
        <v>0</v>
      </c>
    </row>
    <row r="251" spans="1:22" x14ac:dyDescent="0.2">
      <c r="A251" s="409">
        <v>250</v>
      </c>
      <c r="B251" s="409" t="str">
        <f t="shared" si="19"/>
        <v>0-0--5.03a-E5</v>
      </c>
      <c r="C251" s="410">
        <f>'1. General information'!$O$8</f>
        <v>0</v>
      </c>
      <c r="D251" s="410">
        <f>'1. General information'!$O$10</f>
        <v>0</v>
      </c>
      <c r="E251" s="410" t="s">
        <v>658</v>
      </c>
      <c r="F251" s="411" t="s">
        <v>1103</v>
      </c>
      <c r="G251" s="410" t="s">
        <v>1104</v>
      </c>
      <c r="H251" s="417">
        <f>'5. Meetings, Trainings, Events'!M17</f>
        <v>0</v>
      </c>
    </row>
    <row r="252" spans="1:22" x14ac:dyDescent="0.2">
      <c r="A252" s="409">
        <v>251</v>
      </c>
      <c r="B252" s="409" t="str">
        <f t="shared" si="19"/>
        <v>0-0--5.03a-E6</v>
      </c>
      <c r="C252" s="410">
        <f>'1. General information'!$O$8</f>
        <v>0</v>
      </c>
      <c r="D252" s="410">
        <f>'1. General information'!$O$10</f>
        <v>0</v>
      </c>
      <c r="E252" s="410" t="s">
        <v>658</v>
      </c>
      <c r="F252" s="411" t="s">
        <v>1105</v>
      </c>
      <c r="G252" s="410" t="s">
        <v>1106</v>
      </c>
      <c r="H252" s="417">
        <f>'5. Meetings, Trainings, Events'!N17</f>
        <v>0</v>
      </c>
    </row>
    <row r="253" spans="1:22" x14ac:dyDescent="0.2">
      <c r="A253" s="409">
        <v>252</v>
      </c>
      <c r="B253" s="409" t="str">
        <f t="shared" si="19"/>
        <v>0-0--5.03a-E7</v>
      </c>
      <c r="C253" s="410">
        <f>'1. General information'!$O$8</f>
        <v>0</v>
      </c>
      <c r="D253" s="410">
        <f>'1. General information'!$O$10</f>
        <v>0</v>
      </c>
      <c r="E253" s="410" t="s">
        <v>658</v>
      </c>
      <c r="F253" s="411" t="s">
        <v>1107</v>
      </c>
      <c r="G253" s="410" t="s">
        <v>1108</v>
      </c>
      <c r="H253" s="417">
        <f>'5. Meetings, Trainings, Events'!O17</f>
        <v>0</v>
      </c>
    </row>
    <row r="254" spans="1:22" x14ac:dyDescent="0.2">
      <c r="A254" s="409">
        <v>253</v>
      </c>
      <c r="B254" s="409" t="str">
        <f t="shared" si="19"/>
        <v>0-0--5.03a-E8</v>
      </c>
      <c r="C254" s="410">
        <f>'1. General information'!$O$8</f>
        <v>0</v>
      </c>
      <c r="D254" s="410">
        <f>'1. General information'!$O$10</f>
        <v>0</v>
      </c>
      <c r="E254" s="410" t="s">
        <v>658</v>
      </c>
      <c r="F254" s="411" t="s">
        <v>1109</v>
      </c>
      <c r="G254" s="410" t="s">
        <v>1110</v>
      </c>
      <c r="H254" s="417">
        <f>'5. Meetings, Trainings, Events'!P17</f>
        <v>0</v>
      </c>
    </row>
    <row r="255" spans="1:22" x14ac:dyDescent="0.2">
      <c r="A255" s="409">
        <v>254</v>
      </c>
      <c r="B255" s="409" t="str">
        <f t="shared" si="19"/>
        <v>0-0--5.03a-E9</v>
      </c>
      <c r="C255" s="410">
        <f>'1. General information'!$O$8</f>
        <v>0</v>
      </c>
      <c r="D255" s="410">
        <f>'1. General information'!$O$10</f>
        <v>0</v>
      </c>
      <c r="E255" s="410" t="s">
        <v>658</v>
      </c>
      <c r="F255" s="411" t="s">
        <v>1111</v>
      </c>
      <c r="G255" s="410" t="s">
        <v>1112</v>
      </c>
      <c r="H255" s="417">
        <f>'5. Meetings, Trainings, Events'!Q17</f>
        <v>0</v>
      </c>
    </row>
    <row r="256" spans="1:22" x14ac:dyDescent="0.2">
      <c r="A256" s="409">
        <v>255</v>
      </c>
      <c r="B256" s="409" t="str">
        <f t="shared" si="19"/>
        <v>0-0--5.03a-E10</v>
      </c>
      <c r="C256" s="410">
        <f>'1. General information'!$O$8</f>
        <v>0</v>
      </c>
      <c r="D256" s="410">
        <f>'1. General information'!$O$10</f>
        <v>0</v>
      </c>
      <c r="E256" s="410" t="s">
        <v>658</v>
      </c>
      <c r="F256" s="411" t="s">
        <v>1113</v>
      </c>
      <c r="G256" s="410" t="s">
        <v>1114</v>
      </c>
      <c r="H256" s="417">
        <f>'5. Meetings, Trainings, Events'!R17</f>
        <v>0</v>
      </c>
    </row>
    <row r="257" spans="1:20" x14ac:dyDescent="0.2">
      <c r="A257" s="409">
        <v>256</v>
      </c>
      <c r="B257" s="409" t="str">
        <f t="shared" si="19"/>
        <v>0-0--5.04-E1</v>
      </c>
      <c r="C257" s="410">
        <f>'1. General information'!$O$8</f>
        <v>0</v>
      </c>
      <c r="D257" s="410">
        <f>'1. General information'!$O$10</f>
        <v>0</v>
      </c>
      <c r="E257" s="410" t="s">
        <v>658</v>
      </c>
      <c r="F257" s="411" t="s">
        <v>1115</v>
      </c>
      <c r="G257" s="410" t="s">
        <v>1116</v>
      </c>
      <c r="H257" s="417">
        <f>'5. Meetings, Trainings, Events'!I18</f>
        <v>0</v>
      </c>
      <c r="I257" s="417"/>
      <c r="J257" s="417"/>
      <c r="K257" s="417"/>
      <c r="L257" s="417"/>
      <c r="M257" s="417"/>
      <c r="N257" s="417"/>
      <c r="O257" s="417"/>
      <c r="P257" s="417"/>
      <c r="Q257" s="417"/>
      <c r="R257" s="417"/>
      <c r="S257" s="417"/>
      <c r="T257" s="417"/>
    </row>
    <row r="258" spans="1:20" x14ac:dyDescent="0.2">
      <c r="A258" s="409">
        <v>257</v>
      </c>
      <c r="B258" s="409" t="str">
        <f t="shared" si="19"/>
        <v>0-0--5.04-E2</v>
      </c>
      <c r="C258" s="410">
        <f>'1. General information'!$O$8</f>
        <v>0</v>
      </c>
      <c r="D258" s="410">
        <f>'1. General information'!$O$10</f>
        <v>0</v>
      </c>
      <c r="E258" s="410" t="s">
        <v>658</v>
      </c>
      <c r="F258" s="411" t="s">
        <v>1117</v>
      </c>
      <c r="G258" s="410" t="s">
        <v>1118</v>
      </c>
      <c r="H258" s="417">
        <f>'5. Meetings, Trainings, Events'!$J$18</f>
        <v>0</v>
      </c>
    </row>
    <row r="259" spans="1:20" x14ac:dyDescent="0.2">
      <c r="A259" s="409">
        <v>258</v>
      </c>
      <c r="B259" s="409" t="str">
        <f t="shared" si="19"/>
        <v>0-0--5.04-E3</v>
      </c>
      <c r="C259" s="410">
        <f>'1. General information'!$O$8</f>
        <v>0</v>
      </c>
      <c r="D259" s="410">
        <f>'1. General information'!$O$10</f>
        <v>0</v>
      </c>
      <c r="E259" s="410" t="s">
        <v>658</v>
      </c>
      <c r="F259" s="411" t="s">
        <v>1119</v>
      </c>
      <c r="G259" s="410" t="s">
        <v>1120</v>
      </c>
      <c r="H259" s="417">
        <f>'5. Meetings, Trainings, Events'!$K$18</f>
        <v>0</v>
      </c>
    </row>
    <row r="260" spans="1:20" x14ac:dyDescent="0.2">
      <c r="A260" s="409">
        <v>259</v>
      </c>
      <c r="B260" s="409" t="str">
        <f t="shared" si="19"/>
        <v>0-0--5.04-E4</v>
      </c>
      <c r="C260" s="410">
        <f>'1. General information'!$O$8</f>
        <v>0</v>
      </c>
      <c r="D260" s="410">
        <f>'1. General information'!$O$10</f>
        <v>0</v>
      </c>
      <c r="E260" s="410" t="s">
        <v>658</v>
      </c>
      <c r="F260" s="411" t="s">
        <v>1121</v>
      </c>
      <c r="G260" s="410" t="s">
        <v>1122</v>
      </c>
      <c r="H260" s="417">
        <f>'5. Meetings, Trainings, Events'!$L$18</f>
        <v>0</v>
      </c>
    </row>
    <row r="261" spans="1:20" x14ac:dyDescent="0.2">
      <c r="A261" s="409">
        <v>260</v>
      </c>
      <c r="B261" s="409" t="str">
        <f t="shared" si="19"/>
        <v>0-0--5.04-E5</v>
      </c>
      <c r="C261" s="410">
        <f>'1. General information'!$O$8</f>
        <v>0</v>
      </c>
      <c r="D261" s="410">
        <f>'1. General information'!$O$10</f>
        <v>0</v>
      </c>
      <c r="E261" s="410" t="s">
        <v>658</v>
      </c>
      <c r="F261" s="411" t="s">
        <v>1123</v>
      </c>
      <c r="G261" s="410" t="s">
        <v>1124</v>
      </c>
      <c r="H261" s="417">
        <f>'5. Meetings, Trainings, Events'!$M$18</f>
        <v>0</v>
      </c>
    </row>
    <row r="262" spans="1:20" x14ac:dyDescent="0.2">
      <c r="A262" s="409">
        <v>261</v>
      </c>
      <c r="B262" s="409" t="str">
        <f t="shared" si="19"/>
        <v>0-0--5.04-E6</v>
      </c>
      <c r="C262" s="410">
        <f>'1. General information'!$O$8</f>
        <v>0</v>
      </c>
      <c r="D262" s="410">
        <f>'1. General information'!$O$10</f>
        <v>0</v>
      </c>
      <c r="E262" s="410" t="s">
        <v>658</v>
      </c>
      <c r="F262" s="411" t="s">
        <v>1125</v>
      </c>
      <c r="G262" s="410" t="s">
        <v>1126</v>
      </c>
      <c r="H262" s="417">
        <f>'5. Meetings, Trainings, Events'!$N$18</f>
        <v>0</v>
      </c>
    </row>
    <row r="263" spans="1:20" x14ac:dyDescent="0.2">
      <c r="A263" s="409">
        <v>262</v>
      </c>
      <c r="B263" s="409" t="str">
        <f t="shared" si="19"/>
        <v>0-0--5.04-E7</v>
      </c>
      <c r="C263" s="410">
        <f>'1. General information'!$O$8</f>
        <v>0</v>
      </c>
      <c r="D263" s="410">
        <f>'1. General information'!$O$10</f>
        <v>0</v>
      </c>
      <c r="E263" s="410" t="s">
        <v>658</v>
      </c>
      <c r="F263" s="411" t="s">
        <v>1127</v>
      </c>
      <c r="G263" s="410" t="s">
        <v>1128</v>
      </c>
      <c r="H263" s="417">
        <f>'5. Meetings, Trainings, Events'!$O$18</f>
        <v>0</v>
      </c>
    </row>
    <row r="264" spans="1:20" x14ac:dyDescent="0.2">
      <c r="A264" s="409">
        <v>263</v>
      </c>
      <c r="B264" s="409" t="str">
        <f t="shared" si="19"/>
        <v>0-0--5.04-E8</v>
      </c>
      <c r="C264" s="410">
        <f>'1. General information'!$O$8</f>
        <v>0</v>
      </c>
      <c r="D264" s="410">
        <f>'1. General information'!$O$10</f>
        <v>0</v>
      </c>
      <c r="E264" s="410" t="s">
        <v>658</v>
      </c>
      <c r="F264" s="411" t="s">
        <v>1129</v>
      </c>
      <c r="G264" s="410" t="s">
        <v>1130</v>
      </c>
      <c r="H264" s="417">
        <f>'5. Meetings, Trainings, Events'!$P$18</f>
        <v>0</v>
      </c>
    </row>
    <row r="265" spans="1:20" x14ac:dyDescent="0.2">
      <c r="A265" s="409">
        <v>264</v>
      </c>
      <c r="B265" s="409" t="str">
        <f t="shared" si="19"/>
        <v>0-0--5.04-E9</v>
      </c>
      <c r="C265" s="410">
        <f>'1. General information'!$O$8</f>
        <v>0</v>
      </c>
      <c r="D265" s="410">
        <f>'1. General information'!$O$10</f>
        <v>0</v>
      </c>
      <c r="E265" s="410" t="s">
        <v>658</v>
      </c>
      <c r="F265" s="411" t="s">
        <v>1131</v>
      </c>
      <c r="G265" s="410" t="s">
        <v>1132</v>
      </c>
      <c r="H265" s="417">
        <f>'5. Meetings, Trainings, Events'!$Q$18</f>
        <v>0</v>
      </c>
    </row>
    <row r="266" spans="1:20" x14ac:dyDescent="0.2">
      <c r="A266" s="409">
        <v>265</v>
      </c>
      <c r="B266" s="409" t="str">
        <f t="shared" si="19"/>
        <v>0-0--5.04-E10</v>
      </c>
      <c r="C266" s="410">
        <f>'1. General information'!$O$8</f>
        <v>0</v>
      </c>
      <c r="D266" s="410">
        <f>'1. General information'!$O$10</f>
        <v>0</v>
      </c>
      <c r="E266" s="410" t="s">
        <v>658</v>
      </c>
      <c r="F266" s="411" t="s">
        <v>1133</v>
      </c>
      <c r="G266" s="410" t="s">
        <v>1134</v>
      </c>
      <c r="H266" s="417">
        <f>'5. Meetings, Trainings, Events'!$R$18</f>
        <v>0</v>
      </c>
    </row>
    <row r="267" spans="1:20" x14ac:dyDescent="0.2">
      <c r="A267" s="409">
        <v>266</v>
      </c>
      <c r="B267" s="409" t="str">
        <f t="shared" si="19"/>
        <v>0-0--5.05-E1</v>
      </c>
      <c r="C267" s="410">
        <f>'1. General information'!$O$8</f>
        <v>0</v>
      </c>
      <c r="D267" s="410">
        <f>'1. General information'!$O$10</f>
        <v>0</v>
      </c>
      <c r="E267" s="410" t="s">
        <v>658</v>
      </c>
      <c r="F267" s="411" t="s">
        <v>1135</v>
      </c>
      <c r="G267" s="410" t="s">
        <v>1136</v>
      </c>
      <c r="H267" s="417">
        <f>'5. Meetings, Trainings, Events'!$I$19</f>
        <v>0</v>
      </c>
      <c r="I267" s="417"/>
      <c r="J267" s="417"/>
      <c r="K267" s="417"/>
      <c r="L267" s="417"/>
      <c r="M267" s="417"/>
      <c r="N267" s="417"/>
      <c r="O267" s="417"/>
      <c r="P267" s="417"/>
      <c r="Q267" s="417"/>
      <c r="R267" s="417"/>
    </row>
    <row r="268" spans="1:20" x14ac:dyDescent="0.2">
      <c r="A268" s="409">
        <v>267</v>
      </c>
      <c r="B268" s="409" t="str">
        <f t="shared" si="19"/>
        <v>0-0--5.05-E2</v>
      </c>
      <c r="C268" s="410">
        <f>'1. General information'!$O$8</f>
        <v>0</v>
      </c>
      <c r="D268" s="410">
        <f>'1. General information'!$O$10</f>
        <v>0</v>
      </c>
      <c r="E268" s="410" t="s">
        <v>658</v>
      </c>
      <c r="F268" s="411" t="s">
        <v>1137</v>
      </c>
      <c r="G268" s="410" t="s">
        <v>1138</v>
      </c>
      <c r="H268" s="417">
        <f>'5. Meetings, Trainings, Events'!$J$19</f>
        <v>0</v>
      </c>
    </row>
    <row r="269" spans="1:20" x14ac:dyDescent="0.2">
      <c r="A269" s="409">
        <v>268</v>
      </c>
      <c r="B269" s="409" t="str">
        <f t="shared" si="19"/>
        <v>0-0--5.05-E3</v>
      </c>
      <c r="C269" s="410">
        <f>'1. General information'!$O$8</f>
        <v>0</v>
      </c>
      <c r="D269" s="410">
        <f>'1. General information'!$O$10</f>
        <v>0</v>
      </c>
      <c r="E269" s="410" t="s">
        <v>658</v>
      </c>
      <c r="F269" s="411" t="s">
        <v>1139</v>
      </c>
      <c r="G269" s="410" t="s">
        <v>1140</v>
      </c>
      <c r="H269" s="417">
        <f>'5. Meetings, Trainings, Events'!$K$19</f>
        <v>0</v>
      </c>
    </row>
    <row r="270" spans="1:20" x14ac:dyDescent="0.2">
      <c r="A270" s="409">
        <v>269</v>
      </c>
      <c r="B270" s="409" t="str">
        <f t="shared" si="19"/>
        <v>0-0--5.05-E4</v>
      </c>
      <c r="C270" s="410">
        <f>'1. General information'!$O$8</f>
        <v>0</v>
      </c>
      <c r="D270" s="410">
        <f>'1. General information'!$O$10</f>
        <v>0</v>
      </c>
      <c r="E270" s="410" t="s">
        <v>658</v>
      </c>
      <c r="F270" s="411" t="s">
        <v>1141</v>
      </c>
      <c r="G270" s="410" t="s">
        <v>1142</v>
      </c>
      <c r="H270" s="417">
        <f>'5. Meetings, Trainings, Events'!$L$19</f>
        <v>0</v>
      </c>
    </row>
    <row r="271" spans="1:20" x14ac:dyDescent="0.2">
      <c r="A271" s="409">
        <v>270</v>
      </c>
      <c r="B271" s="409" t="str">
        <f t="shared" si="19"/>
        <v>0-0--5.05-E5</v>
      </c>
      <c r="C271" s="410">
        <f>'1. General information'!$O$8</f>
        <v>0</v>
      </c>
      <c r="D271" s="410">
        <f>'1. General information'!$O$10</f>
        <v>0</v>
      </c>
      <c r="E271" s="410" t="s">
        <v>658</v>
      </c>
      <c r="F271" s="411" t="s">
        <v>1143</v>
      </c>
      <c r="G271" s="410" t="s">
        <v>1144</v>
      </c>
      <c r="H271" s="417">
        <f>'5. Meetings, Trainings, Events'!$M$19</f>
        <v>0</v>
      </c>
    </row>
    <row r="272" spans="1:20" x14ac:dyDescent="0.2">
      <c r="A272" s="409">
        <v>271</v>
      </c>
      <c r="B272" s="409" t="str">
        <f t="shared" si="19"/>
        <v>0-0--5.05-E6</v>
      </c>
      <c r="C272" s="410">
        <f>'1. General information'!$O$8</f>
        <v>0</v>
      </c>
      <c r="D272" s="410">
        <f>'1. General information'!$O$10</f>
        <v>0</v>
      </c>
      <c r="E272" s="410" t="s">
        <v>658</v>
      </c>
      <c r="F272" s="411" t="s">
        <v>1145</v>
      </c>
      <c r="G272" s="410" t="s">
        <v>1146</v>
      </c>
      <c r="H272" s="417">
        <f>'5. Meetings, Trainings, Events'!$N$19</f>
        <v>0</v>
      </c>
    </row>
    <row r="273" spans="1:8" x14ac:dyDescent="0.2">
      <c r="A273" s="409">
        <v>272</v>
      </c>
      <c r="B273" s="409" t="str">
        <f t="shared" si="19"/>
        <v>0-0--5.05-E7</v>
      </c>
      <c r="C273" s="410">
        <f>'1. General information'!$O$8</f>
        <v>0</v>
      </c>
      <c r="D273" s="410">
        <f>'1. General information'!$O$10</f>
        <v>0</v>
      </c>
      <c r="E273" s="410" t="s">
        <v>658</v>
      </c>
      <c r="F273" s="411" t="s">
        <v>1147</v>
      </c>
      <c r="G273" s="410" t="s">
        <v>1148</v>
      </c>
      <c r="H273" s="417">
        <f>'5. Meetings, Trainings, Events'!$O$19</f>
        <v>0</v>
      </c>
    </row>
    <row r="274" spans="1:8" x14ac:dyDescent="0.2">
      <c r="A274" s="409">
        <v>273</v>
      </c>
      <c r="B274" s="409" t="str">
        <f t="shared" si="19"/>
        <v>0-0--5.05-E8</v>
      </c>
      <c r="C274" s="410">
        <f>'1. General information'!$O$8</f>
        <v>0</v>
      </c>
      <c r="D274" s="410">
        <f>'1. General information'!$O$10</f>
        <v>0</v>
      </c>
      <c r="E274" s="410" t="s">
        <v>658</v>
      </c>
      <c r="F274" s="411" t="s">
        <v>1149</v>
      </c>
      <c r="G274" s="410" t="s">
        <v>1150</v>
      </c>
      <c r="H274" s="417">
        <f>'5. Meetings, Trainings, Events'!$P$19</f>
        <v>0</v>
      </c>
    </row>
    <row r="275" spans="1:8" x14ac:dyDescent="0.2">
      <c r="A275" s="409">
        <v>274</v>
      </c>
      <c r="B275" s="409" t="str">
        <f t="shared" si="19"/>
        <v>0-0--5.05-E9</v>
      </c>
      <c r="C275" s="410">
        <f>'1. General information'!$O$8</f>
        <v>0</v>
      </c>
      <c r="D275" s="410">
        <f>'1. General information'!$O$10</f>
        <v>0</v>
      </c>
      <c r="E275" s="410" t="s">
        <v>658</v>
      </c>
      <c r="F275" s="411" t="s">
        <v>1151</v>
      </c>
      <c r="G275" s="410" t="s">
        <v>1152</v>
      </c>
      <c r="H275" s="417">
        <f>'5. Meetings, Trainings, Events'!$Q$19</f>
        <v>0</v>
      </c>
    </row>
    <row r="276" spans="1:8" x14ac:dyDescent="0.2">
      <c r="A276" s="409">
        <v>275</v>
      </c>
      <c r="B276" s="409" t="str">
        <f t="shared" si="19"/>
        <v>0-0--5.05-E10</v>
      </c>
      <c r="C276" s="410">
        <f>'1. General information'!$O$8</f>
        <v>0</v>
      </c>
      <c r="D276" s="410">
        <f>'1. General information'!$O$10</f>
        <v>0</v>
      </c>
      <c r="E276" s="410" t="s">
        <v>658</v>
      </c>
      <c r="F276" s="411" t="s">
        <v>1153</v>
      </c>
      <c r="G276" s="410" t="s">
        <v>1154</v>
      </c>
      <c r="H276" s="417">
        <f>'5. Meetings, Trainings, Events'!$R$19</f>
        <v>0</v>
      </c>
    </row>
    <row r="277" spans="1:8" x14ac:dyDescent="0.2">
      <c r="A277" s="409">
        <v>276</v>
      </c>
      <c r="B277" s="409" t="str">
        <f t="shared" si="19"/>
        <v>0-0--5.05a-E1</v>
      </c>
      <c r="C277" s="410">
        <f>'1. General information'!$O$8</f>
        <v>0</v>
      </c>
      <c r="D277" s="410">
        <f>'1. General information'!$O$10</f>
        <v>0</v>
      </c>
      <c r="E277" s="410" t="s">
        <v>658</v>
      </c>
      <c r="F277" s="411" t="s">
        <v>1155</v>
      </c>
      <c r="G277" s="410" t="s">
        <v>1156</v>
      </c>
      <c r="H277" s="417">
        <f>'5. Meetings, Trainings, Events'!$I$20</f>
        <v>0</v>
      </c>
    </row>
    <row r="278" spans="1:8" x14ac:dyDescent="0.2">
      <c r="A278" s="409">
        <v>277</v>
      </c>
      <c r="B278" s="409" t="str">
        <f t="shared" si="19"/>
        <v>0-0--5.05a-E2</v>
      </c>
      <c r="C278" s="410">
        <f>'1. General information'!$O$8</f>
        <v>0</v>
      </c>
      <c r="D278" s="410">
        <f>'1. General information'!$O$10</f>
        <v>0</v>
      </c>
      <c r="E278" s="410" t="s">
        <v>658</v>
      </c>
      <c r="F278" s="411" t="s">
        <v>1157</v>
      </c>
      <c r="G278" s="410" t="s">
        <v>1158</v>
      </c>
      <c r="H278" s="417">
        <f>'5. Meetings, Trainings, Events'!$J$20</f>
        <v>0</v>
      </c>
    </row>
    <row r="279" spans="1:8" x14ac:dyDescent="0.2">
      <c r="A279" s="409">
        <v>278</v>
      </c>
      <c r="B279" s="409" t="str">
        <f t="shared" si="19"/>
        <v>0-0--5.05a-E3</v>
      </c>
      <c r="C279" s="410">
        <f>'1. General information'!$O$8</f>
        <v>0</v>
      </c>
      <c r="D279" s="410">
        <f>'1. General information'!$O$10</f>
        <v>0</v>
      </c>
      <c r="E279" s="410" t="s">
        <v>658</v>
      </c>
      <c r="F279" s="411" t="s">
        <v>1159</v>
      </c>
      <c r="G279" s="410" t="s">
        <v>1160</v>
      </c>
      <c r="H279" s="417">
        <f>'5. Meetings, Trainings, Events'!$K$20</f>
        <v>0</v>
      </c>
    </row>
    <row r="280" spans="1:8" x14ac:dyDescent="0.2">
      <c r="A280" s="409">
        <v>279</v>
      </c>
      <c r="B280" s="409" t="str">
        <f t="shared" si="19"/>
        <v>0-0--5.05a-E4</v>
      </c>
      <c r="C280" s="410">
        <f>'1. General information'!$O$8</f>
        <v>0</v>
      </c>
      <c r="D280" s="410">
        <f>'1. General information'!$O$10</f>
        <v>0</v>
      </c>
      <c r="E280" s="410" t="s">
        <v>658</v>
      </c>
      <c r="F280" s="411" t="s">
        <v>1161</v>
      </c>
      <c r="G280" s="410" t="s">
        <v>1162</v>
      </c>
      <c r="H280" s="417">
        <f>'5. Meetings, Trainings, Events'!$L$20</f>
        <v>0</v>
      </c>
    </row>
    <row r="281" spans="1:8" x14ac:dyDescent="0.2">
      <c r="A281" s="409">
        <v>280</v>
      </c>
      <c r="B281" s="409" t="str">
        <f t="shared" si="19"/>
        <v>0-0--5.05a-E5</v>
      </c>
      <c r="C281" s="410">
        <f>'1. General information'!$O$8</f>
        <v>0</v>
      </c>
      <c r="D281" s="410">
        <f>'1. General information'!$O$10</f>
        <v>0</v>
      </c>
      <c r="E281" s="410" t="s">
        <v>658</v>
      </c>
      <c r="F281" s="411" t="s">
        <v>1163</v>
      </c>
      <c r="G281" s="410" t="s">
        <v>1164</v>
      </c>
      <c r="H281" s="417">
        <f>'5. Meetings, Trainings, Events'!$M$20</f>
        <v>0</v>
      </c>
    </row>
    <row r="282" spans="1:8" x14ac:dyDescent="0.2">
      <c r="A282" s="409">
        <v>281</v>
      </c>
      <c r="B282" s="409" t="str">
        <f t="shared" si="19"/>
        <v>0-0--5.05a-E6</v>
      </c>
      <c r="C282" s="410">
        <f>'1. General information'!$O$8</f>
        <v>0</v>
      </c>
      <c r="D282" s="410">
        <f>'1. General information'!$O$10</f>
        <v>0</v>
      </c>
      <c r="E282" s="410" t="s">
        <v>658</v>
      </c>
      <c r="F282" s="411" t="s">
        <v>1165</v>
      </c>
      <c r="G282" s="410" t="s">
        <v>1166</v>
      </c>
      <c r="H282" s="417">
        <f>'5. Meetings, Trainings, Events'!$N$20</f>
        <v>0</v>
      </c>
    </row>
    <row r="283" spans="1:8" x14ac:dyDescent="0.2">
      <c r="A283" s="409">
        <v>282</v>
      </c>
      <c r="B283" s="409" t="str">
        <f t="shared" si="19"/>
        <v>0-0--5.05a-E7</v>
      </c>
      <c r="C283" s="410">
        <f>'1. General information'!$O$8</f>
        <v>0</v>
      </c>
      <c r="D283" s="410">
        <f>'1. General information'!$O$10</f>
        <v>0</v>
      </c>
      <c r="E283" s="410" t="s">
        <v>658</v>
      </c>
      <c r="F283" s="411" t="s">
        <v>1167</v>
      </c>
      <c r="G283" s="410" t="s">
        <v>1168</v>
      </c>
      <c r="H283" s="417">
        <f>'5. Meetings, Trainings, Events'!$O$20</f>
        <v>0</v>
      </c>
    </row>
    <row r="284" spans="1:8" x14ac:dyDescent="0.2">
      <c r="A284" s="409">
        <v>283</v>
      </c>
      <c r="B284" s="409" t="str">
        <f t="shared" si="19"/>
        <v>0-0--5.05a-E8</v>
      </c>
      <c r="C284" s="410">
        <f>'1. General information'!$O$8</f>
        <v>0</v>
      </c>
      <c r="D284" s="410">
        <f>'1. General information'!$O$10</f>
        <v>0</v>
      </c>
      <c r="E284" s="410" t="s">
        <v>658</v>
      </c>
      <c r="F284" s="411" t="s">
        <v>1169</v>
      </c>
      <c r="G284" s="410" t="s">
        <v>1170</v>
      </c>
      <c r="H284" s="417">
        <f>'5. Meetings, Trainings, Events'!$P$20</f>
        <v>0</v>
      </c>
    </row>
    <row r="285" spans="1:8" x14ac:dyDescent="0.2">
      <c r="A285" s="409">
        <v>284</v>
      </c>
      <c r="B285" s="409" t="str">
        <f t="shared" si="19"/>
        <v>0-0--5.05a-E9</v>
      </c>
      <c r="C285" s="410">
        <f>'1. General information'!$O$8</f>
        <v>0</v>
      </c>
      <c r="D285" s="410">
        <f>'1. General information'!$O$10</f>
        <v>0</v>
      </c>
      <c r="E285" s="410" t="s">
        <v>658</v>
      </c>
      <c r="F285" s="411" t="s">
        <v>1171</v>
      </c>
      <c r="G285" s="410" t="s">
        <v>1172</v>
      </c>
      <c r="H285" s="417">
        <f>'5. Meetings, Trainings, Events'!$Q$20</f>
        <v>0</v>
      </c>
    </row>
    <row r="286" spans="1:8" x14ac:dyDescent="0.2">
      <c r="A286" s="409">
        <v>285</v>
      </c>
      <c r="B286" s="409" t="str">
        <f t="shared" si="19"/>
        <v>0-0--5.05a-E10</v>
      </c>
      <c r="C286" s="410">
        <f>'1. General information'!$O$8</f>
        <v>0</v>
      </c>
      <c r="D286" s="410">
        <f>'1. General information'!$O$10</f>
        <v>0</v>
      </c>
      <c r="E286" s="410" t="s">
        <v>658</v>
      </c>
      <c r="F286" s="411" t="s">
        <v>1173</v>
      </c>
      <c r="G286" s="410" t="s">
        <v>1174</v>
      </c>
      <c r="H286" s="417">
        <f>'5. Meetings, Trainings, Events'!$R$20</f>
        <v>0</v>
      </c>
    </row>
    <row r="287" spans="1:8" x14ac:dyDescent="0.2">
      <c r="A287" s="409">
        <v>286</v>
      </c>
      <c r="B287" s="409" t="str">
        <f t="shared" si="19"/>
        <v>0-0--5.06-E1</v>
      </c>
      <c r="C287" s="410">
        <f>'1. General information'!$O$8</f>
        <v>0</v>
      </c>
      <c r="D287" s="410">
        <f>'1. General information'!$O$10</f>
        <v>0</v>
      </c>
      <c r="E287" s="410" t="s">
        <v>658</v>
      </c>
      <c r="F287" s="411" t="s">
        <v>1175</v>
      </c>
      <c r="G287" s="410" t="s">
        <v>1176</v>
      </c>
      <c r="H287" s="417">
        <f>'5. Meetings, Trainings, Events'!$I$21</f>
        <v>0</v>
      </c>
    </row>
    <row r="288" spans="1:8" x14ac:dyDescent="0.2">
      <c r="A288" s="409">
        <v>287</v>
      </c>
      <c r="B288" s="409" t="str">
        <f t="shared" si="19"/>
        <v>0-0--5.06-E2</v>
      </c>
      <c r="C288" s="410">
        <f>'1. General information'!$O$8</f>
        <v>0</v>
      </c>
      <c r="D288" s="410">
        <f>'1. General information'!$O$10</f>
        <v>0</v>
      </c>
      <c r="E288" s="410" t="s">
        <v>658</v>
      </c>
      <c r="F288" s="411" t="s">
        <v>1177</v>
      </c>
      <c r="G288" s="410" t="s">
        <v>1178</v>
      </c>
      <c r="H288" s="417">
        <f>'5. Meetings, Trainings, Events'!$J$21</f>
        <v>0</v>
      </c>
    </row>
    <row r="289" spans="1:8" x14ac:dyDescent="0.2">
      <c r="A289" s="409">
        <v>288</v>
      </c>
      <c r="B289" s="409" t="str">
        <f t="shared" si="19"/>
        <v>0-0--5.06-E3</v>
      </c>
      <c r="C289" s="410">
        <f>'1. General information'!$O$8</f>
        <v>0</v>
      </c>
      <c r="D289" s="410">
        <f>'1. General information'!$O$10</f>
        <v>0</v>
      </c>
      <c r="E289" s="410" t="s">
        <v>658</v>
      </c>
      <c r="F289" s="411" t="s">
        <v>1179</v>
      </c>
      <c r="G289" s="410" t="s">
        <v>1180</v>
      </c>
      <c r="H289" s="417">
        <f>'5. Meetings, Trainings, Events'!$K$21</f>
        <v>0</v>
      </c>
    </row>
    <row r="290" spans="1:8" x14ac:dyDescent="0.2">
      <c r="A290" s="409">
        <v>289</v>
      </c>
      <c r="B290" s="409" t="str">
        <f t="shared" si="19"/>
        <v>0-0--5.06-E4</v>
      </c>
      <c r="C290" s="410">
        <f>'1. General information'!$O$8</f>
        <v>0</v>
      </c>
      <c r="D290" s="410">
        <f>'1. General information'!$O$10</f>
        <v>0</v>
      </c>
      <c r="E290" s="410" t="s">
        <v>658</v>
      </c>
      <c r="F290" s="411" t="s">
        <v>1181</v>
      </c>
      <c r="G290" s="410" t="s">
        <v>1182</v>
      </c>
      <c r="H290" s="417">
        <f>'5. Meetings, Trainings, Events'!$L$21</f>
        <v>0</v>
      </c>
    </row>
    <row r="291" spans="1:8" x14ac:dyDescent="0.2">
      <c r="A291" s="409">
        <v>290</v>
      </c>
      <c r="B291" s="409" t="str">
        <f t="shared" si="19"/>
        <v>0-0--5.06-E5</v>
      </c>
      <c r="C291" s="410">
        <f>'1. General information'!$O$8</f>
        <v>0</v>
      </c>
      <c r="D291" s="410">
        <f>'1. General information'!$O$10</f>
        <v>0</v>
      </c>
      <c r="E291" s="410" t="s">
        <v>658</v>
      </c>
      <c r="F291" s="411" t="s">
        <v>1183</v>
      </c>
      <c r="G291" s="410" t="s">
        <v>1184</v>
      </c>
      <c r="H291" s="417">
        <f>'5. Meetings, Trainings, Events'!$M$21</f>
        <v>0</v>
      </c>
    </row>
    <row r="292" spans="1:8" x14ac:dyDescent="0.2">
      <c r="A292" s="409">
        <v>291</v>
      </c>
      <c r="B292" s="409" t="str">
        <f t="shared" si="19"/>
        <v>0-0--5.06-E6</v>
      </c>
      <c r="C292" s="410">
        <f>'1. General information'!$O$8</f>
        <v>0</v>
      </c>
      <c r="D292" s="410">
        <f>'1. General information'!$O$10</f>
        <v>0</v>
      </c>
      <c r="E292" s="410" t="s">
        <v>658</v>
      </c>
      <c r="F292" s="411" t="s">
        <v>1185</v>
      </c>
      <c r="G292" s="410" t="s">
        <v>1186</v>
      </c>
      <c r="H292" s="417">
        <f>'5. Meetings, Trainings, Events'!$N$21</f>
        <v>0</v>
      </c>
    </row>
    <row r="293" spans="1:8" x14ac:dyDescent="0.2">
      <c r="A293" s="409">
        <v>292</v>
      </c>
      <c r="B293" s="409" t="str">
        <f t="shared" si="19"/>
        <v>0-0--5.06-E7</v>
      </c>
      <c r="C293" s="410">
        <f>'1. General information'!$O$8</f>
        <v>0</v>
      </c>
      <c r="D293" s="410">
        <f>'1. General information'!$O$10</f>
        <v>0</v>
      </c>
      <c r="E293" s="410" t="s">
        <v>658</v>
      </c>
      <c r="F293" s="411" t="s">
        <v>1187</v>
      </c>
      <c r="G293" s="410" t="s">
        <v>1188</v>
      </c>
      <c r="H293" s="417">
        <f>'5. Meetings, Trainings, Events'!$O$21</f>
        <v>0</v>
      </c>
    </row>
    <row r="294" spans="1:8" x14ac:dyDescent="0.2">
      <c r="A294" s="409">
        <v>293</v>
      </c>
      <c r="B294" s="409" t="str">
        <f t="shared" si="19"/>
        <v>0-0--5.06-E8</v>
      </c>
      <c r="C294" s="410">
        <f>'1. General information'!$O$8</f>
        <v>0</v>
      </c>
      <c r="D294" s="410">
        <f>'1. General information'!$O$10</f>
        <v>0</v>
      </c>
      <c r="E294" s="410" t="s">
        <v>658</v>
      </c>
      <c r="F294" s="411" t="s">
        <v>1189</v>
      </c>
      <c r="G294" s="410" t="s">
        <v>1190</v>
      </c>
      <c r="H294" s="417">
        <f>'5. Meetings, Trainings, Events'!$P$21</f>
        <v>0</v>
      </c>
    </row>
    <row r="295" spans="1:8" x14ac:dyDescent="0.2">
      <c r="A295" s="409">
        <v>294</v>
      </c>
      <c r="B295" s="409" t="str">
        <f t="shared" si="19"/>
        <v>0-0--5.06-E9</v>
      </c>
      <c r="C295" s="410">
        <f>'1. General information'!$O$8</f>
        <v>0</v>
      </c>
      <c r="D295" s="410">
        <f>'1. General information'!$O$10</f>
        <v>0</v>
      </c>
      <c r="E295" s="410" t="s">
        <v>658</v>
      </c>
      <c r="F295" s="411" t="s">
        <v>1191</v>
      </c>
      <c r="G295" s="410" t="s">
        <v>1192</v>
      </c>
      <c r="H295" s="417">
        <f>'5. Meetings, Trainings, Events'!$Q$21</f>
        <v>0</v>
      </c>
    </row>
    <row r="296" spans="1:8" x14ac:dyDescent="0.2">
      <c r="A296" s="409">
        <v>295</v>
      </c>
      <c r="B296" s="409" t="str">
        <f t="shared" si="19"/>
        <v>0-0--5.06-E10</v>
      </c>
      <c r="C296" s="410">
        <f>'1. General information'!$O$8</f>
        <v>0</v>
      </c>
      <c r="D296" s="410">
        <f>'1. General information'!$O$10</f>
        <v>0</v>
      </c>
      <c r="E296" s="410" t="s">
        <v>658</v>
      </c>
      <c r="F296" s="411" t="s">
        <v>1193</v>
      </c>
      <c r="G296" s="410" t="s">
        <v>1194</v>
      </c>
      <c r="H296" s="417">
        <f>'5. Meetings, Trainings, Events'!$R$21</f>
        <v>0</v>
      </c>
    </row>
    <row r="297" spans="1:8" x14ac:dyDescent="0.2">
      <c r="A297" s="409">
        <v>296</v>
      </c>
      <c r="B297" s="409" t="str">
        <f t="shared" si="19"/>
        <v>0-0--5.06a-E1</v>
      </c>
      <c r="C297" s="410">
        <f>'1. General information'!$O$8</f>
        <v>0</v>
      </c>
      <c r="D297" s="410">
        <f>'1. General information'!$O$10</f>
        <v>0</v>
      </c>
      <c r="E297" s="410" t="s">
        <v>658</v>
      </c>
      <c r="F297" s="411" t="s">
        <v>1195</v>
      </c>
      <c r="G297" s="410" t="s">
        <v>1196</v>
      </c>
      <c r="H297" s="417">
        <f>'5. Meetings, Trainings, Events'!$I$22</f>
        <v>0</v>
      </c>
    </row>
    <row r="298" spans="1:8" x14ac:dyDescent="0.2">
      <c r="A298" s="409">
        <v>297</v>
      </c>
      <c r="B298" s="409" t="str">
        <f t="shared" si="19"/>
        <v>0-0--5.06a-E2</v>
      </c>
      <c r="C298" s="410">
        <f>'1. General information'!$O$8</f>
        <v>0</v>
      </c>
      <c r="D298" s="410">
        <f>'1. General information'!$O$10</f>
        <v>0</v>
      </c>
      <c r="E298" s="410" t="s">
        <v>658</v>
      </c>
      <c r="F298" s="411" t="s">
        <v>1197</v>
      </c>
      <c r="G298" s="410" t="s">
        <v>1198</v>
      </c>
      <c r="H298" s="417">
        <f>'5. Meetings, Trainings, Events'!$J$22</f>
        <v>0</v>
      </c>
    </row>
    <row r="299" spans="1:8" x14ac:dyDescent="0.2">
      <c r="A299" s="409">
        <v>298</v>
      </c>
      <c r="B299" s="409" t="str">
        <f t="shared" si="19"/>
        <v>0-0--5.06a-E3</v>
      </c>
      <c r="C299" s="410">
        <f>'1. General information'!$O$8</f>
        <v>0</v>
      </c>
      <c r="D299" s="410">
        <f>'1. General information'!$O$10</f>
        <v>0</v>
      </c>
      <c r="E299" s="410" t="s">
        <v>658</v>
      </c>
      <c r="F299" s="411" t="s">
        <v>1199</v>
      </c>
      <c r="G299" s="410" t="s">
        <v>1200</v>
      </c>
      <c r="H299" s="417">
        <f>'5. Meetings, Trainings, Events'!$K$22</f>
        <v>0</v>
      </c>
    </row>
    <row r="300" spans="1:8" x14ac:dyDescent="0.2">
      <c r="A300" s="409">
        <v>299</v>
      </c>
      <c r="B300" s="409" t="str">
        <f t="shared" si="19"/>
        <v>0-0--5.06a-E4</v>
      </c>
      <c r="C300" s="410">
        <f>'1. General information'!$O$8</f>
        <v>0</v>
      </c>
      <c r="D300" s="410">
        <f>'1. General information'!$O$10</f>
        <v>0</v>
      </c>
      <c r="E300" s="410" t="s">
        <v>658</v>
      </c>
      <c r="F300" s="411" t="s">
        <v>1201</v>
      </c>
      <c r="G300" s="410" t="s">
        <v>1202</v>
      </c>
      <c r="H300" s="417">
        <f>'5. Meetings, Trainings, Events'!$L$22</f>
        <v>0</v>
      </c>
    </row>
    <row r="301" spans="1:8" x14ac:dyDescent="0.2">
      <c r="A301" s="409">
        <v>300</v>
      </c>
      <c r="B301" s="409" t="str">
        <f t="shared" si="19"/>
        <v>0-0--5.06a-E5</v>
      </c>
      <c r="C301" s="410">
        <f>'1. General information'!$O$8</f>
        <v>0</v>
      </c>
      <c r="D301" s="410">
        <f>'1. General information'!$O$10</f>
        <v>0</v>
      </c>
      <c r="E301" s="410" t="s">
        <v>658</v>
      </c>
      <c r="F301" s="411" t="s">
        <v>1203</v>
      </c>
      <c r="G301" s="410" t="s">
        <v>1204</v>
      </c>
      <c r="H301" s="417">
        <f>'5. Meetings, Trainings, Events'!$M$22</f>
        <v>0</v>
      </c>
    </row>
    <row r="302" spans="1:8" x14ac:dyDescent="0.2">
      <c r="A302" s="409">
        <v>301</v>
      </c>
      <c r="B302" s="409" t="str">
        <f t="shared" si="19"/>
        <v>0-0--5.06a-E6</v>
      </c>
      <c r="C302" s="410">
        <f>'1. General information'!$O$8</f>
        <v>0</v>
      </c>
      <c r="D302" s="410">
        <f>'1. General information'!$O$10</f>
        <v>0</v>
      </c>
      <c r="E302" s="410" t="s">
        <v>658</v>
      </c>
      <c r="F302" s="411" t="s">
        <v>1205</v>
      </c>
      <c r="G302" s="410" t="s">
        <v>1206</v>
      </c>
      <c r="H302" s="417">
        <f>'5. Meetings, Trainings, Events'!$N$22</f>
        <v>0</v>
      </c>
    </row>
    <row r="303" spans="1:8" x14ac:dyDescent="0.2">
      <c r="A303" s="409">
        <v>302</v>
      </c>
      <c r="B303" s="409" t="str">
        <f t="shared" si="19"/>
        <v>0-0--5.06a-E7</v>
      </c>
      <c r="C303" s="410">
        <f>'1. General information'!$O$8</f>
        <v>0</v>
      </c>
      <c r="D303" s="410">
        <f>'1. General information'!$O$10</f>
        <v>0</v>
      </c>
      <c r="E303" s="410" t="s">
        <v>658</v>
      </c>
      <c r="F303" s="411" t="s">
        <v>1207</v>
      </c>
      <c r="G303" s="410" t="s">
        <v>1208</v>
      </c>
      <c r="H303" s="417">
        <f>'5. Meetings, Trainings, Events'!$O$22</f>
        <v>0</v>
      </c>
    </row>
    <row r="304" spans="1:8" x14ac:dyDescent="0.2">
      <c r="A304" s="409">
        <v>303</v>
      </c>
      <c r="B304" s="409" t="str">
        <f t="shared" si="19"/>
        <v>0-0--5.06a-E8</v>
      </c>
      <c r="C304" s="410">
        <f>'1. General information'!$O$8</f>
        <v>0</v>
      </c>
      <c r="D304" s="410">
        <f>'1. General information'!$O$10</f>
        <v>0</v>
      </c>
      <c r="E304" s="410" t="s">
        <v>658</v>
      </c>
      <c r="F304" s="411" t="s">
        <v>1209</v>
      </c>
      <c r="G304" s="410" t="s">
        <v>1210</v>
      </c>
      <c r="H304" s="417">
        <f>'5. Meetings, Trainings, Events'!$P$22</f>
        <v>0</v>
      </c>
    </row>
    <row r="305" spans="1:8" x14ac:dyDescent="0.2">
      <c r="A305" s="409">
        <v>304</v>
      </c>
      <c r="B305" s="409" t="str">
        <f t="shared" si="19"/>
        <v>0-0--5.06a-E9</v>
      </c>
      <c r="C305" s="410">
        <f>'1. General information'!$O$8</f>
        <v>0</v>
      </c>
      <c r="D305" s="410">
        <f>'1. General information'!$O$10</f>
        <v>0</v>
      </c>
      <c r="E305" s="410" t="s">
        <v>658</v>
      </c>
      <c r="F305" s="411" t="s">
        <v>1211</v>
      </c>
      <c r="G305" s="410" t="s">
        <v>1212</v>
      </c>
      <c r="H305" s="417">
        <f>'5. Meetings, Trainings, Events'!$Q$22</f>
        <v>0</v>
      </c>
    </row>
    <row r="306" spans="1:8" x14ac:dyDescent="0.2">
      <c r="A306" s="409">
        <v>305</v>
      </c>
      <c r="B306" s="409" t="str">
        <f t="shared" si="19"/>
        <v>0-0--5.06a-E10</v>
      </c>
      <c r="C306" s="410">
        <f>'1. General information'!$O$8</f>
        <v>0</v>
      </c>
      <c r="D306" s="410">
        <f>'1. General information'!$O$10</f>
        <v>0</v>
      </c>
      <c r="E306" s="410" t="s">
        <v>658</v>
      </c>
      <c r="F306" s="411" t="s">
        <v>1213</v>
      </c>
      <c r="G306" s="410" t="s">
        <v>1214</v>
      </c>
      <c r="H306" s="417">
        <f>'5. Meetings, Trainings, Events'!$R$22</f>
        <v>0</v>
      </c>
    </row>
    <row r="307" spans="1:8" x14ac:dyDescent="0.2">
      <c r="A307" s="409">
        <v>306</v>
      </c>
      <c r="B307" s="409" t="str">
        <f t="shared" si="19"/>
        <v>0-0--5.07-E1</v>
      </c>
      <c r="C307" s="410">
        <f>'1. General information'!$O$8</f>
        <v>0</v>
      </c>
      <c r="D307" s="410">
        <f>'1. General information'!$O$10</f>
        <v>0</v>
      </c>
      <c r="E307" s="410" t="s">
        <v>658</v>
      </c>
      <c r="F307" s="411" t="s">
        <v>1215</v>
      </c>
      <c r="G307" s="410" t="s">
        <v>1216</v>
      </c>
      <c r="H307" s="417">
        <f>'5. Meetings, Trainings, Events'!$I$23</f>
        <v>0</v>
      </c>
    </row>
    <row r="308" spans="1:8" x14ac:dyDescent="0.2">
      <c r="A308" s="409">
        <v>307</v>
      </c>
      <c r="B308" s="409" t="str">
        <f t="shared" si="19"/>
        <v>0-0--5.07-E2</v>
      </c>
      <c r="C308" s="410">
        <f>'1. General information'!$O$8</f>
        <v>0</v>
      </c>
      <c r="D308" s="410">
        <f>'1. General information'!$O$10</f>
        <v>0</v>
      </c>
      <c r="E308" s="410" t="s">
        <v>658</v>
      </c>
      <c r="F308" s="411" t="s">
        <v>1217</v>
      </c>
      <c r="G308" s="410" t="s">
        <v>1218</v>
      </c>
      <c r="H308" s="417">
        <f>'5. Meetings, Trainings, Events'!$J$23</f>
        <v>0</v>
      </c>
    </row>
    <row r="309" spans="1:8" x14ac:dyDescent="0.2">
      <c r="A309" s="409">
        <v>308</v>
      </c>
      <c r="B309" s="409" t="str">
        <f t="shared" si="19"/>
        <v>0-0--5.07-E3</v>
      </c>
      <c r="C309" s="410">
        <f>'1. General information'!$O$8</f>
        <v>0</v>
      </c>
      <c r="D309" s="410">
        <f>'1. General information'!$O$10</f>
        <v>0</v>
      </c>
      <c r="E309" s="410" t="s">
        <v>658</v>
      </c>
      <c r="F309" s="411" t="s">
        <v>1219</v>
      </c>
      <c r="G309" s="410" t="s">
        <v>1220</v>
      </c>
      <c r="H309" s="417">
        <f>'5. Meetings, Trainings, Events'!$K$23</f>
        <v>0</v>
      </c>
    </row>
    <row r="310" spans="1:8" x14ac:dyDescent="0.2">
      <c r="A310" s="409">
        <v>309</v>
      </c>
      <c r="B310" s="409" t="str">
        <f t="shared" si="19"/>
        <v>0-0--5.07-E4</v>
      </c>
      <c r="C310" s="410">
        <f>'1. General information'!$O$8</f>
        <v>0</v>
      </c>
      <c r="D310" s="410">
        <f>'1. General information'!$O$10</f>
        <v>0</v>
      </c>
      <c r="E310" s="410" t="s">
        <v>658</v>
      </c>
      <c r="F310" s="411" t="s">
        <v>1221</v>
      </c>
      <c r="G310" s="410" t="s">
        <v>1222</v>
      </c>
      <c r="H310" s="417">
        <f>'5. Meetings, Trainings, Events'!$L$23</f>
        <v>0</v>
      </c>
    </row>
    <row r="311" spans="1:8" x14ac:dyDescent="0.2">
      <c r="A311" s="409">
        <v>310</v>
      </c>
      <c r="B311" s="409" t="str">
        <f t="shared" si="19"/>
        <v>0-0--5.07-E5</v>
      </c>
      <c r="C311" s="410">
        <f>'1. General information'!$O$8</f>
        <v>0</v>
      </c>
      <c r="D311" s="410">
        <f>'1. General information'!$O$10</f>
        <v>0</v>
      </c>
      <c r="E311" s="410" t="s">
        <v>658</v>
      </c>
      <c r="F311" s="411" t="s">
        <v>1223</v>
      </c>
      <c r="G311" s="410" t="s">
        <v>1224</v>
      </c>
      <c r="H311" s="417">
        <f>'5. Meetings, Trainings, Events'!$M$23</f>
        <v>0</v>
      </c>
    </row>
    <row r="312" spans="1:8" x14ac:dyDescent="0.2">
      <c r="A312" s="409">
        <v>311</v>
      </c>
      <c r="B312" s="409" t="str">
        <f t="shared" si="19"/>
        <v>0-0--5.07-E6</v>
      </c>
      <c r="C312" s="410">
        <f>'1. General information'!$O$8</f>
        <v>0</v>
      </c>
      <c r="D312" s="410">
        <f>'1. General information'!$O$10</f>
        <v>0</v>
      </c>
      <c r="E312" s="410" t="s">
        <v>658</v>
      </c>
      <c r="F312" s="411" t="s">
        <v>1225</v>
      </c>
      <c r="G312" s="410" t="s">
        <v>1226</v>
      </c>
      <c r="H312" s="417">
        <f>'5. Meetings, Trainings, Events'!$N$23</f>
        <v>0</v>
      </c>
    </row>
    <row r="313" spans="1:8" x14ac:dyDescent="0.2">
      <c r="A313" s="409">
        <v>312</v>
      </c>
      <c r="B313" s="409" t="str">
        <f t="shared" si="19"/>
        <v>0-0--5.07-E7</v>
      </c>
      <c r="C313" s="410">
        <f>'1. General information'!$O$8</f>
        <v>0</v>
      </c>
      <c r="D313" s="410">
        <f>'1. General information'!$O$10</f>
        <v>0</v>
      </c>
      <c r="E313" s="410" t="s">
        <v>658</v>
      </c>
      <c r="F313" s="411" t="s">
        <v>1227</v>
      </c>
      <c r="G313" s="410" t="s">
        <v>1228</v>
      </c>
      <c r="H313" s="417">
        <f>'5. Meetings, Trainings, Events'!$O$23</f>
        <v>0</v>
      </c>
    </row>
    <row r="314" spans="1:8" x14ac:dyDescent="0.2">
      <c r="A314" s="409">
        <v>313</v>
      </c>
      <c r="B314" s="409" t="str">
        <f t="shared" si="19"/>
        <v>0-0--5.07-E8</v>
      </c>
      <c r="C314" s="410">
        <f>'1. General information'!$O$8</f>
        <v>0</v>
      </c>
      <c r="D314" s="410">
        <f>'1. General information'!$O$10</f>
        <v>0</v>
      </c>
      <c r="E314" s="410" t="s">
        <v>658</v>
      </c>
      <c r="F314" s="411" t="s">
        <v>1229</v>
      </c>
      <c r="G314" s="410" t="s">
        <v>1230</v>
      </c>
      <c r="H314" s="417">
        <f>'5. Meetings, Trainings, Events'!$P$23</f>
        <v>0</v>
      </c>
    </row>
    <row r="315" spans="1:8" x14ac:dyDescent="0.2">
      <c r="A315" s="409">
        <v>314</v>
      </c>
      <c r="B315" s="409" t="str">
        <f t="shared" si="19"/>
        <v>0-0--5.07-E9</v>
      </c>
      <c r="C315" s="410">
        <f>'1. General information'!$O$8</f>
        <v>0</v>
      </c>
      <c r="D315" s="410">
        <f>'1. General information'!$O$10</f>
        <v>0</v>
      </c>
      <c r="E315" s="410" t="s">
        <v>658</v>
      </c>
      <c r="F315" s="411" t="s">
        <v>1231</v>
      </c>
      <c r="G315" s="410" t="s">
        <v>1232</v>
      </c>
      <c r="H315" s="417">
        <f>'5. Meetings, Trainings, Events'!$Q$23</f>
        <v>0</v>
      </c>
    </row>
    <row r="316" spans="1:8" x14ac:dyDescent="0.2">
      <c r="A316" s="409">
        <v>315</v>
      </c>
      <c r="B316" s="409" t="str">
        <f t="shared" si="19"/>
        <v>0-0--5.07-E10</v>
      </c>
      <c r="C316" s="410">
        <f>'1. General information'!$O$8</f>
        <v>0</v>
      </c>
      <c r="D316" s="410">
        <f>'1. General information'!$O$10</f>
        <v>0</v>
      </c>
      <c r="E316" s="410" t="s">
        <v>658</v>
      </c>
      <c r="F316" s="411" t="s">
        <v>1233</v>
      </c>
      <c r="G316" s="410" t="s">
        <v>1234</v>
      </c>
      <c r="H316" s="417">
        <f>'5. Meetings, Trainings, Events'!$R$23</f>
        <v>0</v>
      </c>
    </row>
    <row r="317" spans="1:8" x14ac:dyDescent="0.2">
      <c r="A317" s="409">
        <v>316</v>
      </c>
      <c r="B317" s="409" t="str">
        <f t="shared" si="19"/>
        <v>0-0--5.07a-E1</v>
      </c>
      <c r="C317" s="410">
        <f>'1. General information'!$O$8</f>
        <v>0</v>
      </c>
      <c r="D317" s="410">
        <f>'1. General information'!$O$10</f>
        <v>0</v>
      </c>
      <c r="E317" s="410" t="s">
        <v>658</v>
      </c>
      <c r="F317" s="411" t="s">
        <v>1235</v>
      </c>
      <c r="G317" s="410" t="s">
        <v>1236</v>
      </c>
      <c r="H317" s="417">
        <f>'5. Meetings, Trainings, Events'!$I$24</f>
        <v>0</v>
      </c>
    </row>
    <row r="318" spans="1:8" x14ac:dyDescent="0.2">
      <c r="A318" s="409">
        <v>317</v>
      </c>
      <c r="B318" s="409" t="str">
        <f t="shared" si="19"/>
        <v>0-0--5.07a-E2</v>
      </c>
      <c r="C318" s="410">
        <f>'1. General information'!$O$8</f>
        <v>0</v>
      </c>
      <c r="D318" s="410">
        <f>'1. General information'!$O$10</f>
        <v>0</v>
      </c>
      <c r="E318" s="410" t="s">
        <v>658</v>
      </c>
      <c r="F318" s="411" t="s">
        <v>1237</v>
      </c>
      <c r="G318" s="410" t="s">
        <v>1238</v>
      </c>
      <c r="H318" s="417">
        <f>'5. Meetings, Trainings, Events'!$J$24</f>
        <v>0</v>
      </c>
    </row>
    <row r="319" spans="1:8" x14ac:dyDescent="0.2">
      <c r="A319" s="409">
        <v>318</v>
      </c>
      <c r="B319" s="409" t="str">
        <f t="shared" si="19"/>
        <v>0-0--5.07a-E3</v>
      </c>
      <c r="C319" s="410">
        <f>'1. General information'!$O$8</f>
        <v>0</v>
      </c>
      <c r="D319" s="410">
        <f>'1. General information'!$O$10</f>
        <v>0</v>
      </c>
      <c r="E319" s="410" t="s">
        <v>658</v>
      </c>
      <c r="F319" s="411" t="s">
        <v>1239</v>
      </c>
      <c r="G319" s="410" t="s">
        <v>1240</v>
      </c>
      <c r="H319" s="417">
        <f>'5. Meetings, Trainings, Events'!$K$24</f>
        <v>0</v>
      </c>
    </row>
    <row r="320" spans="1:8" x14ac:dyDescent="0.2">
      <c r="A320" s="409">
        <v>319</v>
      </c>
      <c r="B320" s="409" t="str">
        <f t="shared" si="19"/>
        <v>0-0--5.07a-E4</v>
      </c>
      <c r="C320" s="410">
        <f>'1. General information'!$O$8</f>
        <v>0</v>
      </c>
      <c r="D320" s="410">
        <f>'1. General information'!$O$10</f>
        <v>0</v>
      </c>
      <c r="E320" s="410" t="s">
        <v>658</v>
      </c>
      <c r="F320" s="411" t="s">
        <v>1241</v>
      </c>
      <c r="G320" s="410" t="s">
        <v>1242</v>
      </c>
      <c r="H320" s="417">
        <f>'5. Meetings, Trainings, Events'!$L$24</f>
        <v>0</v>
      </c>
    </row>
    <row r="321" spans="1:8" x14ac:dyDescent="0.2">
      <c r="A321" s="409">
        <v>320</v>
      </c>
      <c r="B321" s="409" t="str">
        <f t="shared" si="19"/>
        <v>0-0--5.07a-E5</v>
      </c>
      <c r="C321" s="410">
        <f>'1. General information'!$O$8</f>
        <v>0</v>
      </c>
      <c r="D321" s="410">
        <f>'1. General information'!$O$10</f>
        <v>0</v>
      </c>
      <c r="E321" s="410" t="s">
        <v>658</v>
      </c>
      <c r="F321" s="411" t="s">
        <v>1243</v>
      </c>
      <c r="G321" s="410" t="s">
        <v>1244</v>
      </c>
      <c r="H321" s="417">
        <f>'5. Meetings, Trainings, Events'!$M$24</f>
        <v>0</v>
      </c>
    </row>
    <row r="322" spans="1:8" x14ac:dyDescent="0.2">
      <c r="A322" s="409">
        <v>321</v>
      </c>
      <c r="B322" s="409" t="str">
        <f t="shared" si="19"/>
        <v>0-0--5.07a-E6</v>
      </c>
      <c r="C322" s="410">
        <f>'1. General information'!$O$8</f>
        <v>0</v>
      </c>
      <c r="D322" s="410">
        <f>'1. General information'!$O$10</f>
        <v>0</v>
      </c>
      <c r="E322" s="410" t="s">
        <v>658</v>
      </c>
      <c r="F322" s="411" t="s">
        <v>1245</v>
      </c>
      <c r="G322" s="410" t="s">
        <v>1246</v>
      </c>
      <c r="H322" s="417">
        <f>'5. Meetings, Trainings, Events'!$N$24</f>
        <v>0</v>
      </c>
    </row>
    <row r="323" spans="1:8" x14ac:dyDescent="0.2">
      <c r="A323" s="409">
        <v>322</v>
      </c>
      <c r="B323" s="409" t="str">
        <f t="shared" si="19"/>
        <v>0-0--5.07a-E7</v>
      </c>
      <c r="C323" s="410">
        <f>'1. General information'!$O$8</f>
        <v>0</v>
      </c>
      <c r="D323" s="410">
        <f>'1. General information'!$O$10</f>
        <v>0</v>
      </c>
      <c r="E323" s="410" t="s">
        <v>658</v>
      </c>
      <c r="F323" s="411" t="s">
        <v>1247</v>
      </c>
      <c r="G323" s="410" t="s">
        <v>1248</v>
      </c>
      <c r="H323" s="417">
        <f>'5. Meetings, Trainings, Events'!$O$24</f>
        <v>0</v>
      </c>
    </row>
    <row r="324" spans="1:8" x14ac:dyDescent="0.2">
      <c r="A324" s="409">
        <v>323</v>
      </c>
      <c r="B324" s="409" t="str">
        <f t="shared" si="19"/>
        <v>0-0--5.07a-E8</v>
      </c>
      <c r="C324" s="410">
        <f>'1. General information'!$O$8</f>
        <v>0</v>
      </c>
      <c r="D324" s="410">
        <f>'1. General information'!$O$10</f>
        <v>0</v>
      </c>
      <c r="E324" s="410" t="s">
        <v>658</v>
      </c>
      <c r="F324" s="411" t="s">
        <v>1249</v>
      </c>
      <c r="G324" s="410" t="s">
        <v>1250</v>
      </c>
      <c r="H324" s="417">
        <f>'5. Meetings, Trainings, Events'!$P$24</f>
        <v>0</v>
      </c>
    </row>
    <row r="325" spans="1:8" x14ac:dyDescent="0.2">
      <c r="A325" s="409">
        <v>324</v>
      </c>
      <c r="B325" s="409" t="str">
        <f t="shared" si="19"/>
        <v>0-0--5.07a-E9</v>
      </c>
      <c r="C325" s="410">
        <f>'1. General information'!$O$8</f>
        <v>0</v>
      </c>
      <c r="D325" s="410">
        <f>'1. General information'!$O$10</f>
        <v>0</v>
      </c>
      <c r="E325" s="410" t="s">
        <v>658</v>
      </c>
      <c r="F325" s="411" t="s">
        <v>1251</v>
      </c>
      <c r="G325" s="410" t="s">
        <v>1252</v>
      </c>
      <c r="H325" s="417">
        <f>'5. Meetings, Trainings, Events'!$Q$24</f>
        <v>0</v>
      </c>
    </row>
    <row r="326" spans="1:8" x14ac:dyDescent="0.2">
      <c r="A326" s="409">
        <v>325</v>
      </c>
      <c r="B326" s="409" t="str">
        <f t="shared" si="19"/>
        <v>0-0--5.07a-E10</v>
      </c>
      <c r="C326" s="410">
        <f>'1. General information'!$O$8</f>
        <v>0</v>
      </c>
      <c r="D326" s="410">
        <f>'1. General information'!$O$10</f>
        <v>0</v>
      </c>
      <c r="E326" s="410" t="s">
        <v>658</v>
      </c>
      <c r="F326" s="411" t="s">
        <v>1253</v>
      </c>
      <c r="G326" s="410" t="s">
        <v>1254</v>
      </c>
      <c r="H326" s="417">
        <f>'5. Meetings, Trainings, Events'!$R$24</f>
        <v>0</v>
      </c>
    </row>
    <row r="327" spans="1:8" x14ac:dyDescent="0.2">
      <c r="A327" s="409">
        <v>326</v>
      </c>
      <c r="B327" s="409" t="str">
        <f t="shared" ref="B327:B336" si="20">CONCATENATE(LEFT(C327,2),"-",D327,"-","-",F327)</f>
        <v>0-0--5.07b-E1</v>
      </c>
      <c r="C327" s="410">
        <f>'1. General information'!$O$8</f>
        <v>0</v>
      </c>
      <c r="D327" s="410">
        <f>'1. General information'!$O$10</f>
        <v>0</v>
      </c>
      <c r="E327" s="410" t="s">
        <v>658</v>
      </c>
      <c r="F327" s="411" t="s">
        <v>4443</v>
      </c>
      <c r="G327" s="410" t="s">
        <v>4584</v>
      </c>
      <c r="H327" s="417">
        <f>'5. Meetings, Trainings, Events'!$I$25</f>
        <v>0</v>
      </c>
    </row>
    <row r="328" spans="1:8" x14ac:dyDescent="0.2">
      <c r="A328" s="409">
        <v>327</v>
      </c>
      <c r="B328" s="409" t="str">
        <f t="shared" si="20"/>
        <v>0-0--5.07b-E2</v>
      </c>
      <c r="C328" s="410">
        <f>'1. General information'!$O$8</f>
        <v>0</v>
      </c>
      <c r="D328" s="410">
        <f>'1. General information'!$O$10</f>
        <v>0</v>
      </c>
      <c r="E328" s="410" t="s">
        <v>658</v>
      </c>
      <c r="F328" s="411" t="s">
        <v>4444</v>
      </c>
      <c r="G328" s="410" t="s">
        <v>4585</v>
      </c>
      <c r="H328" s="417">
        <f>'5. Meetings, Trainings, Events'!$J$25</f>
        <v>0</v>
      </c>
    </row>
    <row r="329" spans="1:8" x14ac:dyDescent="0.2">
      <c r="A329" s="409">
        <v>328</v>
      </c>
      <c r="B329" s="409" t="str">
        <f t="shared" si="20"/>
        <v>0-0--5.07b-E3</v>
      </c>
      <c r="C329" s="410">
        <f>'1. General information'!$O$8</f>
        <v>0</v>
      </c>
      <c r="D329" s="410">
        <f>'1. General information'!$O$10</f>
        <v>0</v>
      </c>
      <c r="E329" s="410" t="s">
        <v>658</v>
      </c>
      <c r="F329" s="411" t="s">
        <v>4445</v>
      </c>
      <c r="G329" s="410" t="s">
        <v>4586</v>
      </c>
      <c r="H329" s="417">
        <f>'5. Meetings, Trainings, Events'!$K$25</f>
        <v>0</v>
      </c>
    </row>
    <row r="330" spans="1:8" x14ac:dyDescent="0.2">
      <c r="A330" s="409">
        <v>329</v>
      </c>
      <c r="B330" s="409" t="str">
        <f t="shared" si="20"/>
        <v>0-0--5.07b-E4</v>
      </c>
      <c r="C330" s="410">
        <f>'1. General information'!$O$8</f>
        <v>0</v>
      </c>
      <c r="D330" s="410">
        <f>'1. General information'!$O$10</f>
        <v>0</v>
      </c>
      <c r="E330" s="410" t="s">
        <v>658</v>
      </c>
      <c r="F330" s="411" t="s">
        <v>4446</v>
      </c>
      <c r="G330" s="410" t="s">
        <v>4587</v>
      </c>
      <c r="H330" s="417">
        <f>'5. Meetings, Trainings, Events'!$L$25</f>
        <v>0</v>
      </c>
    </row>
    <row r="331" spans="1:8" x14ac:dyDescent="0.2">
      <c r="A331" s="409">
        <v>330</v>
      </c>
      <c r="B331" s="409" t="str">
        <f t="shared" si="20"/>
        <v>0-0--5.07b-E5</v>
      </c>
      <c r="C331" s="410">
        <f>'1. General information'!$O$8</f>
        <v>0</v>
      </c>
      <c r="D331" s="410">
        <f>'1. General information'!$O$10</f>
        <v>0</v>
      </c>
      <c r="E331" s="410" t="s">
        <v>658</v>
      </c>
      <c r="F331" s="411" t="s">
        <v>4447</v>
      </c>
      <c r="G331" s="410" t="s">
        <v>4588</v>
      </c>
      <c r="H331" s="417">
        <f>'5. Meetings, Trainings, Events'!$M$25</f>
        <v>0</v>
      </c>
    </row>
    <row r="332" spans="1:8" x14ac:dyDescent="0.2">
      <c r="A332" s="409">
        <v>331</v>
      </c>
      <c r="B332" s="409" t="str">
        <f t="shared" si="20"/>
        <v>0-0--5.07b-E6</v>
      </c>
      <c r="C332" s="410">
        <f>'1. General information'!$O$8</f>
        <v>0</v>
      </c>
      <c r="D332" s="410">
        <f>'1. General information'!$O$10</f>
        <v>0</v>
      </c>
      <c r="E332" s="410" t="s">
        <v>658</v>
      </c>
      <c r="F332" s="411" t="s">
        <v>4448</v>
      </c>
      <c r="G332" s="410" t="s">
        <v>4589</v>
      </c>
      <c r="H332" s="417">
        <f>'5. Meetings, Trainings, Events'!$N$25</f>
        <v>0</v>
      </c>
    </row>
    <row r="333" spans="1:8" x14ac:dyDescent="0.2">
      <c r="A333" s="409">
        <v>332</v>
      </c>
      <c r="B333" s="409" t="str">
        <f t="shared" si="20"/>
        <v>0-0--5.07b-E7</v>
      </c>
      <c r="C333" s="410">
        <f>'1. General information'!$O$8</f>
        <v>0</v>
      </c>
      <c r="D333" s="410">
        <f>'1. General information'!$O$10</f>
        <v>0</v>
      </c>
      <c r="E333" s="410" t="s">
        <v>658</v>
      </c>
      <c r="F333" s="411" t="s">
        <v>4449</v>
      </c>
      <c r="G333" s="410" t="s">
        <v>4590</v>
      </c>
      <c r="H333" s="417">
        <f>'5. Meetings, Trainings, Events'!$O$25</f>
        <v>0</v>
      </c>
    </row>
    <row r="334" spans="1:8" x14ac:dyDescent="0.2">
      <c r="A334" s="409">
        <v>333</v>
      </c>
      <c r="B334" s="409" t="str">
        <f t="shared" si="20"/>
        <v>0-0--5.07b-E8</v>
      </c>
      <c r="C334" s="410">
        <f>'1. General information'!$O$8</f>
        <v>0</v>
      </c>
      <c r="D334" s="410">
        <f>'1. General information'!$O$10</f>
        <v>0</v>
      </c>
      <c r="E334" s="410" t="s">
        <v>658</v>
      </c>
      <c r="F334" s="411" t="s">
        <v>4450</v>
      </c>
      <c r="G334" s="410" t="s">
        <v>4591</v>
      </c>
      <c r="H334" s="417">
        <f>'5. Meetings, Trainings, Events'!$P$25</f>
        <v>0</v>
      </c>
    </row>
    <row r="335" spans="1:8" x14ac:dyDescent="0.2">
      <c r="A335" s="409">
        <v>334</v>
      </c>
      <c r="B335" s="409" t="str">
        <f t="shared" si="20"/>
        <v>0-0--5.07b-E9</v>
      </c>
      <c r="C335" s="410">
        <f>'1. General information'!$O$8</f>
        <v>0</v>
      </c>
      <c r="D335" s="410">
        <f>'1. General information'!$O$10</f>
        <v>0</v>
      </c>
      <c r="E335" s="410" t="s">
        <v>658</v>
      </c>
      <c r="F335" s="411" t="s">
        <v>4451</v>
      </c>
      <c r="G335" s="410" t="s">
        <v>4592</v>
      </c>
      <c r="H335" s="417">
        <f>'5. Meetings, Trainings, Events'!$Q$25</f>
        <v>0</v>
      </c>
    </row>
    <row r="336" spans="1:8" x14ac:dyDescent="0.2">
      <c r="A336" s="409">
        <v>335</v>
      </c>
      <c r="B336" s="409" t="str">
        <f t="shared" si="20"/>
        <v>0-0--5.07b-E10</v>
      </c>
      <c r="C336" s="410">
        <f>'1. General information'!$O$8</f>
        <v>0</v>
      </c>
      <c r="D336" s="410">
        <f>'1. General information'!$O$10</f>
        <v>0</v>
      </c>
      <c r="E336" s="410" t="s">
        <v>658</v>
      </c>
      <c r="F336" s="411" t="s">
        <v>4452</v>
      </c>
      <c r="G336" s="410" t="s">
        <v>4593</v>
      </c>
      <c r="H336" s="417">
        <f>'5. Meetings, Trainings, Events'!$R$25</f>
        <v>0</v>
      </c>
    </row>
    <row r="337" spans="1:8" x14ac:dyDescent="0.2">
      <c r="A337" s="409">
        <v>336</v>
      </c>
      <c r="B337" s="409" t="str">
        <f t="shared" si="19"/>
        <v>0-0--5.08a-E1</v>
      </c>
      <c r="C337" s="410">
        <f>'1. General information'!$O$8</f>
        <v>0</v>
      </c>
      <c r="D337" s="410">
        <f>'1. General information'!$O$10</f>
        <v>0</v>
      </c>
      <c r="E337" s="410" t="s">
        <v>658</v>
      </c>
      <c r="F337" s="411" t="s">
        <v>1255</v>
      </c>
      <c r="G337" s="410" t="s">
        <v>1256</v>
      </c>
      <c r="H337" s="417">
        <f>'5. Meetings, Trainings, Events'!$I$28</f>
        <v>0</v>
      </c>
    </row>
    <row r="338" spans="1:8" x14ac:dyDescent="0.2">
      <c r="A338" s="409">
        <v>337</v>
      </c>
      <c r="B338" s="409" t="str">
        <f t="shared" si="19"/>
        <v>0-0--5.08a-E2</v>
      </c>
      <c r="C338" s="410">
        <f>'1. General information'!$O$8</f>
        <v>0</v>
      </c>
      <c r="D338" s="410">
        <f>'1. General information'!$O$10</f>
        <v>0</v>
      </c>
      <c r="E338" s="410" t="s">
        <v>658</v>
      </c>
      <c r="F338" s="411" t="s">
        <v>1257</v>
      </c>
      <c r="G338" s="410" t="s">
        <v>1258</v>
      </c>
      <c r="H338" s="417">
        <f>'5. Meetings, Trainings, Events'!$J$28</f>
        <v>0</v>
      </c>
    </row>
    <row r="339" spans="1:8" x14ac:dyDescent="0.2">
      <c r="A339" s="409">
        <v>338</v>
      </c>
      <c r="B339" s="409" t="str">
        <f t="shared" si="19"/>
        <v>0-0--5.08a-E3</v>
      </c>
      <c r="C339" s="410">
        <f>'1. General information'!$O$8</f>
        <v>0</v>
      </c>
      <c r="D339" s="410">
        <f>'1. General information'!$O$10</f>
        <v>0</v>
      </c>
      <c r="E339" s="410" t="s">
        <v>658</v>
      </c>
      <c r="F339" s="411" t="s">
        <v>1259</v>
      </c>
      <c r="G339" s="410" t="s">
        <v>1260</v>
      </c>
      <c r="H339" s="417">
        <f>'5. Meetings, Trainings, Events'!$K$28</f>
        <v>0</v>
      </c>
    </row>
    <row r="340" spans="1:8" x14ac:dyDescent="0.2">
      <c r="A340" s="409">
        <v>339</v>
      </c>
      <c r="B340" s="409" t="str">
        <f t="shared" si="19"/>
        <v>0-0--5.08a-E4</v>
      </c>
      <c r="C340" s="410">
        <f>'1. General information'!$O$8</f>
        <v>0</v>
      </c>
      <c r="D340" s="410">
        <f>'1. General information'!$O$10</f>
        <v>0</v>
      </c>
      <c r="E340" s="410" t="s">
        <v>658</v>
      </c>
      <c r="F340" s="411" t="s">
        <v>1261</v>
      </c>
      <c r="G340" s="410" t="s">
        <v>1262</v>
      </c>
      <c r="H340" s="417">
        <f>'5. Meetings, Trainings, Events'!$L$28</f>
        <v>0</v>
      </c>
    </row>
    <row r="341" spans="1:8" x14ac:dyDescent="0.2">
      <c r="A341" s="409">
        <v>340</v>
      </c>
      <c r="B341" s="409" t="str">
        <f t="shared" si="19"/>
        <v>0-0--5.08a-E5</v>
      </c>
      <c r="C341" s="410">
        <f>'1. General information'!$O$8</f>
        <v>0</v>
      </c>
      <c r="D341" s="410">
        <f>'1. General information'!$O$10</f>
        <v>0</v>
      </c>
      <c r="E341" s="410" t="s">
        <v>658</v>
      </c>
      <c r="F341" s="411" t="s">
        <v>1263</v>
      </c>
      <c r="G341" s="410" t="s">
        <v>1264</v>
      </c>
      <c r="H341" s="417">
        <f>'5. Meetings, Trainings, Events'!$M$28</f>
        <v>0</v>
      </c>
    </row>
    <row r="342" spans="1:8" x14ac:dyDescent="0.2">
      <c r="A342" s="409">
        <v>341</v>
      </c>
      <c r="B342" s="409" t="str">
        <f t="shared" si="19"/>
        <v>0-0--5.08a-E6</v>
      </c>
      <c r="C342" s="410">
        <f>'1. General information'!$O$8</f>
        <v>0</v>
      </c>
      <c r="D342" s="410">
        <f>'1. General information'!$O$10</f>
        <v>0</v>
      </c>
      <c r="E342" s="410" t="s">
        <v>658</v>
      </c>
      <c r="F342" s="411" t="s">
        <v>1265</v>
      </c>
      <c r="G342" s="410" t="s">
        <v>1266</v>
      </c>
      <c r="H342" s="417">
        <f>'5. Meetings, Trainings, Events'!$N$28</f>
        <v>0</v>
      </c>
    </row>
    <row r="343" spans="1:8" x14ac:dyDescent="0.2">
      <c r="A343" s="409">
        <v>342</v>
      </c>
      <c r="B343" s="409" t="str">
        <f t="shared" si="19"/>
        <v>0-0--5.08a-E7</v>
      </c>
      <c r="C343" s="410">
        <f>'1. General information'!$O$8</f>
        <v>0</v>
      </c>
      <c r="D343" s="410">
        <f>'1. General information'!$O$10</f>
        <v>0</v>
      </c>
      <c r="E343" s="410" t="s">
        <v>658</v>
      </c>
      <c r="F343" s="411" t="s">
        <v>1267</v>
      </c>
      <c r="G343" s="410" t="s">
        <v>1268</v>
      </c>
      <c r="H343" s="417">
        <f>'5. Meetings, Trainings, Events'!$O$28</f>
        <v>0</v>
      </c>
    </row>
    <row r="344" spans="1:8" x14ac:dyDescent="0.2">
      <c r="A344" s="409">
        <v>343</v>
      </c>
      <c r="B344" s="409" t="str">
        <f t="shared" si="19"/>
        <v>0-0--5.08a-E8</v>
      </c>
      <c r="C344" s="410">
        <f>'1. General information'!$O$8</f>
        <v>0</v>
      </c>
      <c r="D344" s="410">
        <f>'1. General information'!$O$10</f>
        <v>0</v>
      </c>
      <c r="E344" s="410" t="s">
        <v>658</v>
      </c>
      <c r="F344" s="411" t="s">
        <v>1269</v>
      </c>
      <c r="G344" s="410" t="s">
        <v>1270</v>
      </c>
      <c r="H344" s="417">
        <f>'5. Meetings, Trainings, Events'!$P$28</f>
        <v>0</v>
      </c>
    </row>
    <row r="345" spans="1:8" x14ac:dyDescent="0.2">
      <c r="A345" s="409">
        <v>344</v>
      </c>
      <c r="B345" s="409" t="str">
        <f t="shared" si="19"/>
        <v>0-0--5.08a-E9</v>
      </c>
      <c r="C345" s="410">
        <f>'1. General information'!$O$8</f>
        <v>0</v>
      </c>
      <c r="D345" s="410">
        <f>'1. General information'!$O$10</f>
        <v>0</v>
      </c>
      <c r="E345" s="410" t="s">
        <v>658</v>
      </c>
      <c r="F345" s="411" t="s">
        <v>1271</v>
      </c>
      <c r="G345" s="410" t="s">
        <v>1272</v>
      </c>
      <c r="H345" s="417">
        <f>'5. Meetings, Trainings, Events'!$Q$28</f>
        <v>0</v>
      </c>
    </row>
    <row r="346" spans="1:8" x14ac:dyDescent="0.2">
      <c r="A346" s="409">
        <v>345</v>
      </c>
      <c r="B346" s="409" t="str">
        <f t="shared" si="19"/>
        <v>0-0--5.08a-E10</v>
      </c>
      <c r="C346" s="410">
        <f>'1. General information'!$O$8</f>
        <v>0</v>
      </c>
      <c r="D346" s="410">
        <f>'1. General information'!$O$10</f>
        <v>0</v>
      </c>
      <c r="E346" s="410" t="s">
        <v>658</v>
      </c>
      <c r="F346" s="411" t="s">
        <v>1273</v>
      </c>
      <c r="G346" s="410" t="s">
        <v>1274</v>
      </c>
      <c r="H346" s="417">
        <f>'5. Meetings, Trainings, Events'!$R$28</f>
        <v>0</v>
      </c>
    </row>
    <row r="347" spans="1:8" x14ac:dyDescent="0.2">
      <c r="A347" s="409">
        <v>346</v>
      </c>
      <c r="B347" s="409" t="str">
        <f t="shared" si="19"/>
        <v>0-0--5.08b-E1</v>
      </c>
      <c r="C347" s="410">
        <f>'1. General information'!$O$8</f>
        <v>0</v>
      </c>
      <c r="D347" s="410">
        <f>'1. General information'!$O$10</f>
        <v>0</v>
      </c>
      <c r="E347" s="410" t="s">
        <v>658</v>
      </c>
      <c r="F347" s="411" t="s">
        <v>1275</v>
      </c>
      <c r="G347" s="410" t="s">
        <v>1276</v>
      </c>
      <c r="H347" s="417">
        <f>'5. Meetings, Trainings, Events'!$I$29</f>
        <v>0</v>
      </c>
    </row>
    <row r="348" spans="1:8" x14ac:dyDescent="0.2">
      <c r="A348" s="409">
        <v>347</v>
      </c>
      <c r="B348" s="409" t="str">
        <f t="shared" si="19"/>
        <v>0-0--5.08b-E2</v>
      </c>
      <c r="C348" s="410">
        <f>'1. General information'!$O$8</f>
        <v>0</v>
      </c>
      <c r="D348" s="410">
        <f>'1. General information'!$O$10</f>
        <v>0</v>
      </c>
      <c r="E348" s="410" t="s">
        <v>658</v>
      </c>
      <c r="F348" s="411" t="s">
        <v>1277</v>
      </c>
      <c r="G348" s="410" t="s">
        <v>1278</v>
      </c>
      <c r="H348" s="417">
        <f>'5. Meetings, Trainings, Events'!$J$29</f>
        <v>0</v>
      </c>
    </row>
    <row r="349" spans="1:8" x14ac:dyDescent="0.2">
      <c r="A349" s="409">
        <v>348</v>
      </c>
      <c r="B349" s="409" t="str">
        <f t="shared" si="19"/>
        <v>0-0--5.08b-E3</v>
      </c>
      <c r="C349" s="410">
        <f>'1. General information'!$O$8</f>
        <v>0</v>
      </c>
      <c r="D349" s="410">
        <f>'1. General information'!$O$10</f>
        <v>0</v>
      </c>
      <c r="E349" s="410" t="s">
        <v>658</v>
      </c>
      <c r="F349" s="411" t="s">
        <v>1279</v>
      </c>
      <c r="G349" s="410" t="s">
        <v>1280</v>
      </c>
      <c r="H349" s="417">
        <f>'5. Meetings, Trainings, Events'!$K$29</f>
        <v>0</v>
      </c>
    </row>
    <row r="350" spans="1:8" x14ac:dyDescent="0.2">
      <c r="A350" s="409">
        <v>349</v>
      </c>
      <c r="B350" s="409" t="str">
        <f t="shared" si="19"/>
        <v>0-0--5.08b-E4</v>
      </c>
      <c r="C350" s="410">
        <f>'1. General information'!$O$8</f>
        <v>0</v>
      </c>
      <c r="D350" s="410">
        <f>'1. General information'!$O$10</f>
        <v>0</v>
      </c>
      <c r="E350" s="410" t="s">
        <v>658</v>
      </c>
      <c r="F350" s="411" t="s">
        <v>1281</v>
      </c>
      <c r="G350" s="410" t="s">
        <v>1282</v>
      </c>
      <c r="H350" s="417">
        <f>'5. Meetings, Trainings, Events'!$L$29</f>
        <v>0</v>
      </c>
    </row>
    <row r="351" spans="1:8" x14ac:dyDescent="0.2">
      <c r="A351" s="409">
        <v>350</v>
      </c>
      <c r="B351" s="409" t="str">
        <f t="shared" si="19"/>
        <v>0-0--5.08b-E5</v>
      </c>
      <c r="C351" s="410">
        <f>'1. General information'!$O$8</f>
        <v>0</v>
      </c>
      <c r="D351" s="410">
        <f>'1. General information'!$O$10</f>
        <v>0</v>
      </c>
      <c r="E351" s="410" t="s">
        <v>658</v>
      </c>
      <c r="F351" s="411" t="s">
        <v>1283</v>
      </c>
      <c r="G351" s="410" t="s">
        <v>1284</v>
      </c>
      <c r="H351" s="417">
        <f>'5. Meetings, Trainings, Events'!$M$29</f>
        <v>0</v>
      </c>
    </row>
    <row r="352" spans="1:8" x14ac:dyDescent="0.2">
      <c r="A352" s="409">
        <v>351</v>
      </c>
      <c r="B352" s="409" t="str">
        <f t="shared" si="19"/>
        <v>0-0--5.08b-E6</v>
      </c>
      <c r="C352" s="410">
        <f>'1. General information'!$O$8</f>
        <v>0</v>
      </c>
      <c r="D352" s="410">
        <f>'1. General information'!$O$10</f>
        <v>0</v>
      </c>
      <c r="E352" s="410" t="s">
        <v>658</v>
      </c>
      <c r="F352" s="411" t="s">
        <v>1285</v>
      </c>
      <c r="G352" s="410" t="s">
        <v>1286</v>
      </c>
      <c r="H352" s="417">
        <f>'5. Meetings, Trainings, Events'!$N$29</f>
        <v>0</v>
      </c>
    </row>
    <row r="353" spans="1:8" x14ac:dyDescent="0.2">
      <c r="A353" s="409">
        <v>352</v>
      </c>
      <c r="B353" s="409" t="str">
        <f t="shared" si="19"/>
        <v>0-0--5.08b-E7</v>
      </c>
      <c r="C353" s="410">
        <f>'1. General information'!$O$8</f>
        <v>0</v>
      </c>
      <c r="D353" s="410">
        <f>'1. General information'!$O$10</f>
        <v>0</v>
      </c>
      <c r="E353" s="410" t="s">
        <v>658</v>
      </c>
      <c r="F353" s="411" t="s">
        <v>1287</v>
      </c>
      <c r="G353" s="410" t="s">
        <v>1288</v>
      </c>
      <c r="H353" s="417">
        <f>'5. Meetings, Trainings, Events'!$O$29</f>
        <v>0</v>
      </c>
    </row>
    <row r="354" spans="1:8" x14ac:dyDescent="0.2">
      <c r="A354" s="409">
        <v>353</v>
      </c>
      <c r="B354" s="409" t="str">
        <f t="shared" si="19"/>
        <v>0-0--5.08b-E8</v>
      </c>
      <c r="C354" s="410">
        <f>'1. General information'!$O$8</f>
        <v>0</v>
      </c>
      <c r="D354" s="410">
        <f>'1. General information'!$O$10</f>
        <v>0</v>
      </c>
      <c r="E354" s="410" t="s">
        <v>658</v>
      </c>
      <c r="F354" s="411" t="s">
        <v>1289</v>
      </c>
      <c r="G354" s="410" t="s">
        <v>1290</v>
      </c>
      <c r="H354" s="417">
        <f>'5. Meetings, Trainings, Events'!$P$29</f>
        <v>0</v>
      </c>
    </row>
    <row r="355" spans="1:8" x14ac:dyDescent="0.2">
      <c r="A355" s="409">
        <v>354</v>
      </c>
      <c r="B355" s="409" t="str">
        <f t="shared" si="19"/>
        <v>0-0--5.08b-E9</v>
      </c>
      <c r="C355" s="410">
        <f>'1. General information'!$O$8</f>
        <v>0</v>
      </c>
      <c r="D355" s="410">
        <f>'1. General information'!$O$10</f>
        <v>0</v>
      </c>
      <c r="E355" s="410" t="s">
        <v>658</v>
      </c>
      <c r="F355" s="411" t="s">
        <v>1291</v>
      </c>
      <c r="G355" s="410" t="s">
        <v>1292</v>
      </c>
      <c r="H355" s="417">
        <f>'5. Meetings, Trainings, Events'!$Q$29</f>
        <v>0</v>
      </c>
    </row>
    <row r="356" spans="1:8" x14ac:dyDescent="0.2">
      <c r="A356" s="409">
        <v>355</v>
      </c>
      <c r="B356" s="409" t="str">
        <f t="shared" si="19"/>
        <v>0-0--5.08b-E10</v>
      </c>
      <c r="C356" s="410">
        <f>'1. General information'!$O$8</f>
        <v>0</v>
      </c>
      <c r="D356" s="410">
        <f>'1. General information'!$O$10</f>
        <v>0</v>
      </c>
      <c r="E356" s="410" t="s">
        <v>658</v>
      </c>
      <c r="F356" s="411" t="s">
        <v>1293</v>
      </c>
      <c r="G356" s="410" t="s">
        <v>1294</v>
      </c>
      <c r="H356" s="417">
        <f>'5. Meetings, Trainings, Events'!$R$29</f>
        <v>0</v>
      </c>
    </row>
    <row r="357" spans="1:8" x14ac:dyDescent="0.2">
      <c r="A357" s="409">
        <v>356</v>
      </c>
      <c r="B357" s="409" t="str">
        <f t="shared" si="19"/>
        <v>0-0--5.08c-E1</v>
      </c>
      <c r="C357" s="410">
        <f>'1. General information'!$O$8</f>
        <v>0</v>
      </c>
      <c r="D357" s="410">
        <f>'1. General information'!$O$10</f>
        <v>0</v>
      </c>
      <c r="E357" s="410" t="s">
        <v>658</v>
      </c>
      <c r="F357" s="411" t="s">
        <v>1295</v>
      </c>
      <c r="G357" s="410" t="s">
        <v>1296</v>
      </c>
      <c r="H357" s="417">
        <f>'5. Meetings, Trainings, Events'!$I$30</f>
        <v>0</v>
      </c>
    </row>
    <row r="358" spans="1:8" x14ac:dyDescent="0.2">
      <c r="A358" s="409">
        <v>357</v>
      </c>
      <c r="B358" s="409" t="str">
        <f t="shared" si="19"/>
        <v>0-0--5.08c-E2</v>
      </c>
      <c r="C358" s="410">
        <f>'1. General information'!$O$8</f>
        <v>0</v>
      </c>
      <c r="D358" s="410">
        <f>'1. General information'!$O$10</f>
        <v>0</v>
      </c>
      <c r="E358" s="410" t="s">
        <v>658</v>
      </c>
      <c r="F358" s="411" t="s">
        <v>1297</v>
      </c>
      <c r="G358" s="410" t="s">
        <v>1298</v>
      </c>
      <c r="H358" s="417">
        <f>'5. Meetings, Trainings, Events'!$J$30</f>
        <v>0</v>
      </c>
    </row>
    <row r="359" spans="1:8" x14ac:dyDescent="0.2">
      <c r="A359" s="409">
        <v>358</v>
      </c>
      <c r="B359" s="409" t="str">
        <f t="shared" si="19"/>
        <v>0-0--5.08c-E3</v>
      </c>
      <c r="C359" s="410">
        <f>'1. General information'!$O$8</f>
        <v>0</v>
      </c>
      <c r="D359" s="410">
        <f>'1. General information'!$O$10</f>
        <v>0</v>
      </c>
      <c r="E359" s="410" t="s">
        <v>658</v>
      </c>
      <c r="F359" s="411" t="s">
        <v>1299</v>
      </c>
      <c r="G359" s="410" t="s">
        <v>1300</v>
      </c>
      <c r="H359" s="417">
        <f>'5. Meetings, Trainings, Events'!$K$30</f>
        <v>0</v>
      </c>
    </row>
    <row r="360" spans="1:8" x14ac:dyDescent="0.2">
      <c r="A360" s="409">
        <v>359</v>
      </c>
      <c r="B360" s="409" t="str">
        <f t="shared" si="19"/>
        <v>0-0--5.08c-E4</v>
      </c>
      <c r="C360" s="410">
        <f>'1. General information'!$O$8</f>
        <v>0</v>
      </c>
      <c r="D360" s="410">
        <f>'1. General information'!$O$10</f>
        <v>0</v>
      </c>
      <c r="E360" s="410" t="s">
        <v>658</v>
      </c>
      <c r="F360" s="411" t="s">
        <v>1301</v>
      </c>
      <c r="G360" s="410" t="s">
        <v>1302</v>
      </c>
      <c r="H360" s="417">
        <f>'5. Meetings, Trainings, Events'!$L$30</f>
        <v>0</v>
      </c>
    </row>
    <row r="361" spans="1:8" x14ac:dyDescent="0.2">
      <c r="A361" s="409">
        <v>360</v>
      </c>
      <c r="B361" s="409" t="str">
        <f t="shared" si="19"/>
        <v>0-0--5.08c-E5</v>
      </c>
      <c r="C361" s="410">
        <f>'1. General information'!$O$8</f>
        <v>0</v>
      </c>
      <c r="D361" s="410">
        <f>'1. General information'!$O$10</f>
        <v>0</v>
      </c>
      <c r="E361" s="410" t="s">
        <v>658</v>
      </c>
      <c r="F361" s="411" t="s">
        <v>1303</v>
      </c>
      <c r="G361" s="410" t="s">
        <v>1304</v>
      </c>
      <c r="H361" s="417">
        <f>'5. Meetings, Trainings, Events'!$M$30</f>
        <v>0</v>
      </c>
    </row>
    <row r="362" spans="1:8" x14ac:dyDescent="0.2">
      <c r="A362" s="409">
        <v>361</v>
      </c>
      <c r="B362" s="409" t="str">
        <f t="shared" si="19"/>
        <v>0-0--5.08c-E6</v>
      </c>
      <c r="C362" s="410">
        <f>'1. General information'!$O$8</f>
        <v>0</v>
      </c>
      <c r="D362" s="410">
        <f>'1. General information'!$O$10</f>
        <v>0</v>
      </c>
      <c r="E362" s="410" t="s">
        <v>658</v>
      </c>
      <c r="F362" s="411" t="s">
        <v>1305</v>
      </c>
      <c r="G362" s="410" t="s">
        <v>1306</v>
      </c>
      <c r="H362" s="417">
        <f>'5. Meetings, Trainings, Events'!$N$30</f>
        <v>0</v>
      </c>
    </row>
    <row r="363" spans="1:8" x14ac:dyDescent="0.2">
      <c r="A363" s="409">
        <v>362</v>
      </c>
      <c r="B363" s="409" t="str">
        <f t="shared" si="19"/>
        <v>0-0--5.08c-E7</v>
      </c>
      <c r="C363" s="410">
        <f>'1. General information'!$O$8</f>
        <v>0</v>
      </c>
      <c r="D363" s="410">
        <f>'1. General information'!$O$10</f>
        <v>0</v>
      </c>
      <c r="E363" s="410" t="s">
        <v>658</v>
      </c>
      <c r="F363" s="411" t="s">
        <v>1307</v>
      </c>
      <c r="G363" s="410" t="s">
        <v>1308</v>
      </c>
      <c r="H363" s="417">
        <f>'5. Meetings, Trainings, Events'!$O$30</f>
        <v>0</v>
      </c>
    </row>
    <row r="364" spans="1:8" x14ac:dyDescent="0.2">
      <c r="A364" s="409">
        <v>363</v>
      </c>
      <c r="B364" s="409" t="str">
        <f t="shared" si="19"/>
        <v>0-0--5.08c-E8</v>
      </c>
      <c r="C364" s="410">
        <f>'1. General information'!$O$8</f>
        <v>0</v>
      </c>
      <c r="D364" s="410">
        <f>'1. General information'!$O$10</f>
        <v>0</v>
      </c>
      <c r="E364" s="410" t="s">
        <v>658</v>
      </c>
      <c r="F364" s="411" t="s">
        <v>1309</v>
      </c>
      <c r="G364" s="410" t="s">
        <v>1310</v>
      </c>
      <c r="H364" s="417">
        <f>'5. Meetings, Trainings, Events'!$P$30</f>
        <v>0</v>
      </c>
    </row>
    <row r="365" spans="1:8" x14ac:dyDescent="0.2">
      <c r="A365" s="409">
        <v>364</v>
      </c>
      <c r="B365" s="409" t="str">
        <f t="shared" si="19"/>
        <v>0-0--5.08c-E9</v>
      </c>
      <c r="C365" s="410">
        <f>'1. General information'!$O$8</f>
        <v>0</v>
      </c>
      <c r="D365" s="410">
        <f>'1. General information'!$O$10</f>
        <v>0</v>
      </c>
      <c r="E365" s="410" t="s">
        <v>658</v>
      </c>
      <c r="F365" s="411" t="s">
        <v>1311</v>
      </c>
      <c r="G365" s="410" t="s">
        <v>1312</v>
      </c>
      <c r="H365" s="417">
        <f>'5. Meetings, Trainings, Events'!$Q$30</f>
        <v>0</v>
      </c>
    </row>
    <row r="366" spans="1:8" x14ac:dyDescent="0.2">
      <c r="A366" s="409">
        <v>365</v>
      </c>
      <c r="B366" s="409" t="str">
        <f t="shared" si="19"/>
        <v>0-0--5.08c-E10</v>
      </c>
      <c r="C366" s="410">
        <f>'1. General information'!$O$8</f>
        <v>0</v>
      </c>
      <c r="D366" s="410">
        <f>'1. General information'!$O$10</f>
        <v>0</v>
      </c>
      <c r="E366" s="410" t="s">
        <v>658</v>
      </c>
      <c r="F366" s="411" t="s">
        <v>1313</v>
      </c>
      <c r="G366" s="410" t="s">
        <v>1314</v>
      </c>
      <c r="H366" s="417">
        <f>'5. Meetings, Trainings, Events'!$R$30</f>
        <v>0</v>
      </c>
    </row>
    <row r="367" spans="1:8" x14ac:dyDescent="0.2">
      <c r="A367" s="409">
        <v>366</v>
      </c>
      <c r="B367" s="409" t="str">
        <f t="shared" si="19"/>
        <v>0-0--5.08d-E1</v>
      </c>
      <c r="C367" s="410">
        <f>'1. General information'!$O$8</f>
        <v>0</v>
      </c>
      <c r="D367" s="410">
        <f>'1. General information'!$O$10</f>
        <v>0</v>
      </c>
      <c r="E367" s="410" t="s">
        <v>658</v>
      </c>
      <c r="F367" s="411" t="s">
        <v>1315</v>
      </c>
      <c r="G367" s="410" t="s">
        <v>1316</v>
      </c>
      <c r="H367" s="417">
        <f>'5. Meetings, Trainings, Events'!$I$31</f>
        <v>0</v>
      </c>
    </row>
    <row r="368" spans="1:8" x14ac:dyDescent="0.2">
      <c r="A368" s="409">
        <v>367</v>
      </c>
      <c r="B368" s="409" t="str">
        <f t="shared" si="19"/>
        <v>0-0--5.08d-E2</v>
      </c>
      <c r="C368" s="410">
        <f>'1. General information'!$O$8</f>
        <v>0</v>
      </c>
      <c r="D368" s="410">
        <f>'1. General information'!$O$10</f>
        <v>0</v>
      </c>
      <c r="E368" s="410" t="s">
        <v>658</v>
      </c>
      <c r="F368" s="411" t="s">
        <v>1317</v>
      </c>
      <c r="G368" s="410" t="s">
        <v>1318</v>
      </c>
      <c r="H368" s="417">
        <f>'5. Meetings, Trainings, Events'!$J$31</f>
        <v>0</v>
      </c>
    </row>
    <row r="369" spans="1:8" x14ac:dyDescent="0.2">
      <c r="A369" s="409">
        <v>368</v>
      </c>
      <c r="B369" s="409" t="str">
        <f t="shared" si="19"/>
        <v>0-0--5.08d-E3</v>
      </c>
      <c r="C369" s="410">
        <f>'1. General information'!$O$8</f>
        <v>0</v>
      </c>
      <c r="D369" s="410">
        <f>'1. General information'!$O$10</f>
        <v>0</v>
      </c>
      <c r="E369" s="410" t="s">
        <v>658</v>
      </c>
      <c r="F369" s="411" t="s">
        <v>1319</v>
      </c>
      <c r="G369" s="410" t="s">
        <v>1320</v>
      </c>
      <c r="H369" s="417">
        <f>'5. Meetings, Trainings, Events'!$K$31</f>
        <v>0</v>
      </c>
    </row>
    <row r="370" spans="1:8" x14ac:dyDescent="0.2">
      <c r="A370" s="409">
        <v>369</v>
      </c>
      <c r="B370" s="409" t="str">
        <f t="shared" si="19"/>
        <v>0-0--5.08d-E4</v>
      </c>
      <c r="C370" s="410">
        <f>'1. General information'!$O$8</f>
        <v>0</v>
      </c>
      <c r="D370" s="410">
        <f>'1. General information'!$O$10</f>
        <v>0</v>
      </c>
      <c r="E370" s="410" t="s">
        <v>658</v>
      </c>
      <c r="F370" s="411" t="s">
        <v>1321</v>
      </c>
      <c r="G370" s="410" t="s">
        <v>1322</v>
      </c>
      <c r="H370" s="417">
        <f>'5. Meetings, Trainings, Events'!$L$31</f>
        <v>0</v>
      </c>
    </row>
    <row r="371" spans="1:8" x14ac:dyDescent="0.2">
      <c r="A371" s="409">
        <v>370</v>
      </c>
      <c r="B371" s="409" t="str">
        <f t="shared" si="19"/>
        <v>0-0--5.08d-E5</v>
      </c>
      <c r="C371" s="410">
        <f>'1. General information'!$O$8</f>
        <v>0</v>
      </c>
      <c r="D371" s="410">
        <f>'1. General information'!$O$10</f>
        <v>0</v>
      </c>
      <c r="E371" s="410" t="s">
        <v>658</v>
      </c>
      <c r="F371" s="411" t="s">
        <v>1323</v>
      </c>
      <c r="G371" s="410" t="s">
        <v>1324</v>
      </c>
      <c r="H371" s="417">
        <f>'5. Meetings, Trainings, Events'!$M$31</f>
        <v>0</v>
      </c>
    </row>
    <row r="372" spans="1:8" x14ac:dyDescent="0.2">
      <c r="A372" s="409">
        <v>371</v>
      </c>
      <c r="B372" s="409" t="str">
        <f t="shared" si="19"/>
        <v>0-0--5.08d-E6</v>
      </c>
      <c r="C372" s="410">
        <f>'1. General information'!$O$8</f>
        <v>0</v>
      </c>
      <c r="D372" s="410">
        <f>'1. General information'!$O$10</f>
        <v>0</v>
      </c>
      <c r="E372" s="410" t="s">
        <v>658</v>
      </c>
      <c r="F372" s="411" t="s">
        <v>1325</v>
      </c>
      <c r="G372" s="410" t="s">
        <v>1326</v>
      </c>
      <c r="H372" s="417">
        <f>'5. Meetings, Trainings, Events'!$N$31</f>
        <v>0</v>
      </c>
    </row>
    <row r="373" spans="1:8" x14ac:dyDescent="0.2">
      <c r="A373" s="409">
        <v>372</v>
      </c>
      <c r="B373" s="409" t="str">
        <f t="shared" si="19"/>
        <v>0-0--5.08d-E7</v>
      </c>
      <c r="C373" s="410">
        <f>'1. General information'!$O$8</f>
        <v>0</v>
      </c>
      <c r="D373" s="410">
        <f>'1. General information'!$O$10</f>
        <v>0</v>
      </c>
      <c r="E373" s="410" t="s">
        <v>658</v>
      </c>
      <c r="F373" s="411" t="s">
        <v>1327</v>
      </c>
      <c r="G373" s="410" t="s">
        <v>1328</v>
      </c>
      <c r="H373" s="417">
        <f>'5. Meetings, Trainings, Events'!$O$31</f>
        <v>0</v>
      </c>
    </row>
    <row r="374" spans="1:8" x14ac:dyDescent="0.2">
      <c r="A374" s="409">
        <v>373</v>
      </c>
      <c r="B374" s="409" t="str">
        <f t="shared" si="19"/>
        <v>0-0--5.08d-E8</v>
      </c>
      <c r="C374" s="410">
        <f>'1. General information'!$O$8</f>
        <v>0</v>
      </c>
      <c r="D374" s="410">
        <f>'1. General information'!$O$10</f>
        <v>0</v>
      </c>
      <c r="E374" s="410" t="s">
        <v>658</v>
      </c>
      <c r="F374" s="411" t="s">
        <v>1329</v>
      </c>
      <c r="G374" s="410" t="s">
        <v>1330</v>
      </c>
      <c r="H374" s="417">
        <f>'5. Meetings, Trainings, Events'!$P$31</f>
        <v>0</v>
      </c>
    </row>
    <row r="375" spans="1:8" x14ac:dyDescent="0.2">
      <c r="A375" s="409">
        <v>374</v>
      </c>
      <c r="B375" s="409" t="str">
        <f t="shared" si="19"/>
        <v>0-0--5.08d-E9</v>
      </c>
      <c r="C375" s="410">
        <f>'1. General information'!$O$8</f>
        <v>0</v>
      </c>
      <c r="D375" s="410">
        <f>'1. General information'!$O$10</f>
        <v>0</v>
      </c>
      <c r="E375" s="410" t="s">
        <v>658</v>
      </c>
      <c r="F375" s="411" t="s">
        <v>1331</v>
      </c>
      <c r="G375" s="410" t="s">
        <v>1332</v>
      </c>
      <c r="H375" s="417">
        <f>'5. Meetings, Trainings, Events'!$Q$31</f>
        <v>0</v>
      </c>
    </row>
    <row r="376" spans="1:8" x14ac:dyDescent="0.2">
      <c r="A376" s="409">
        <v>375</v>
      </c>
      <c r="B376" s="409" t="str">
        <f t="shared" si="19"/>
        <v>0-0--5.08d-E10</v>
      </c>
      <c r="C376" s="410">
        <f>'1. General information'!$O$8</f>
        <v>0</v>
      </c>
      <c r="D376" s="410">
        <f>'1. General information'!$O$10</f>
        <v>0</v>
      </c>
      <c r="E376" s="410" t="s">
        <v>658</v>
      </c>
      <c r="F376" s="411" t="s">
        <v>1333</v>
      </c>
      <c r="G376" s="410" t="s">
        <v>1334</v>
      </c>
      <c r="H376" s="417">
        <f>'5. Meetings, Trainings, Events'!$R$31</f>
        <v>0</v>
      </c>
    </row>
    <row r="377" spans="1:8" x14ac:dyDescent="0.2">
      <c r="A377" s="409">
        <v>376</v>
      </c>
      <c r="B377" s="409" t="str">
        <f t="shared" si="19"/>
        <v>0-0--5.08e-E1</v>
      </c>
      <c r="C377" s="410">
        <f>'1. General information'!$O$8</f>
        <v>0</v>
      </c>
      <c r="D377" s="410">
        <f>'1. General information'!$O$10</f>
        <v>0</v>
      </c>
      <c r="E377" s="410" t="s">
        <v>658</v>
      </c>
      <c r="F377" s="411" t="s">
        <v>1335</v>
      </c>
      <c r="G377" s="410" t="s">
        <v>1336</v>
      </c>
      <c r="H377" s="417">
        <f>'5. Meetings, Trainings, Events'!$I$32</f>
        <v>0</v>
      </c>
    </row>
    <row r="378" spans="1:8" x14ac:dyDescent="0.2">
      <c r="A378" s="409">
        <v>377</v>
      </c>
      <c r="B378" s="409" t="str">
        <f t="shared" si="19"/>
        <v>0-0--5.08e-E2</v>
      </c>
      <c r="C378" s="410">
        <f>'1. General information'!$O$8</f>
        <v>0</v>
      </c>
      <c r="D378" s="410">
        <f>'1. General information'!$O$10</f>
        <v>0</v>
      </c>
      <c r="E378" s="410" t="s">
        <v>658</v>
      </c>
      <c r="F378" s="411" t="s">
        <v>1337</v>
      </c>
      <c r="G378" s="410" t="s">
        <v>1338</v>
      </c>
      <c r="H378" s="417">
        <f>'5. Meetings, Trainings, Events'!$J$32</f>
        <v>0</v>
      </c>
    </row>
    <row r="379" spans="1:8" x14ac:dyDescent="0.2">
      <c r="A379" s="409">
        <v>378</v>
      </c>
      <c r="B379" s="409" t="str">
        <f t="shared" si="19"/>
        <v>0-0--5.08e-E3</v>
      </c>
      <c r="C379" s="410">
        <f>'1. General information'!$O$8</f>
        <v>0</v>
      </c>
      <c r="D379" s="410">
        <f>'1. General information'!$O$10</f>
        <v>0</v>
      </c>
      <c r="E379" s="410" t="s">
        <v>658</v>
      </c>
      <c r="F379" s="411" t="s">
        <v>1339</v>
      </c>
      <c r="G379" s="410" t="s">
        <v>1340</v>
      </c>
      <c r="H379" s="417">
        <f>'5. Meetings, Trainings, Events'!$K$32</f>
        <v>0</v>
      </c>
    </row>
    <row r="380" spans="1:8" x14ac:dyDescent="0.2">
      <c r="A380" s="409">
        <v>379</v>
      </c>
      <c r="B380" s="409" t="str">
        <f t="shared" si="19"/>
        <v>0-0--5.08e-E4</v>
      </c>
      <c r="C380" s="410">
        <f>'1. General information'!$O$8</f>
        <v>0</v>
      </c>
      <c r="D380" s="410">
        <f>'1. General information'!$O$10</f>
        <v>0</v>
      </c>
      <c r="E380" s="410" t="s">
        <v>658</v>
      </c>
      <c r="F380" s="411" t="s">
        <v>1341</v>
      </c>
      <c r="G380" s="410" t="s">
        <v>1342</v>
      </c>
      <c r="H380" s="417">
        <f>'5. Meetings, Trainings, Events'!$L$32</f>
        <v>0</v>
      </c>
    </row>
    <row r="381" spans="1:8" x14ac:dyDescent="0.2">
      <c r="A381" s="409">
        <v>380</v>
      </c>
      <c r="B381" s="409" t="str">
        <f t="shared" si="19"/>
        <v>0-0--5.08e-E5</v>
      </c>
      <c r="C381" s="410">
        <f>'1. General information'!$O$8</f>
        <v>0</v>
      </c>
      <c r="D381" s="410">
        <f>'1. General information'!$O$10</f>
        <v>0</v>
      </c>
      <c r="E381" s="410" t="s">
        <v>658</v>
      </c>
      <c r="F381" s="411" t="s">
        <v>1343</v>
      </c>
      <c r="G381" s="410" t="s">
        <v>1344</v>
      </c>
      <c r="H381" s="417">
        <f>'5. Meetings, Trainings, Events'!$M$32</f>
        <v>0</v>
      </c>
    </row>
    <row r="382" spans="1:8" x14ac:dyDescent="0.2">
      <c r="A382" s="409">
        <v>381</v>
      </c>
      <c r="B382" s="409" t="str">
        <f t="shared" si="19"/>
        <v>0-0--5.08e-E6</v>
      </c>
      <c r="C382" s="410">
        <f>'1. General information'!$O$8</f>
        <v>0</v>
      </c>
      <c r="D382" s="410">
        <f>'1. General information'!$O$10</f>
        <v>0</v>
      </c>
      <c r="E382" s="410" t="s">
        <v>658</v>
      </c>
      <c r="F382" s="411" t="s">
        <v>1345</v>
      </c>
      <c r="G382" s="410" t="s">
        <v>1346</v>
      </c>
      <c r="H382" s="417">
        <f>'5. Meetings, Trainings, Events'!$N$32</f>
        <v>0</v>
      </c>
    </row>
    <row r="383" spans="1:8" x14ac:dyDescent="0.2">
      <c r="A383" s="409">
        <v>382</v>
      </c>
      <c r="B383" s="409" t="str">
        <f t="shared" si="19"/>
        <v>0-0--5.08e-E7</v>
      </c>
      <c r="C383" s="410">
        <f>'1. General information'!$O$8</f>
        <v>0</v>
      </c>
      <c r="D383" s="410">
        <f>'1. General information'!$O$10</f>
        <v>0</v>
      </c>
      <c r="E383" s="410" t="s">
        <v>658</v>
      </c>
      <c r="F383" s="411" t="s">
        <v>1347</v>
      </c>
      <c r="G383" s="410" t="s">
        <v>1348</v>
      </c>
      <c r="H383" s="417">
        <f>'5. Meetings, Trainings, Events'!$O$32</f>
        <v>0</v>
      </c>
    </row>
    <row r="384" spans="1:8" x14ac:dyDescent="0.2">
      <c r="A384" s="409">
        <v>383</v>
      </c>
      <c r="B384" s="409" t="str">
        <f t="shared" si="19"/>
        <v>0-0--5.08e-E8</v>
      </c>
      <c r="C384" s="410">
        <f>'1. General information'!$O$8</f>
        <v>0</v>
      </c>
      <c r="D384" s="410">
        <f>'1. General information'!$O$10</f>
        <v>0</v>
      </c>
      <c r="E384" s="410" t="s">
        <v>658</v>
      </c>
      <c r="F384" s="411" t="s">
        <v>1349</v>
      </c>
      <c r="G384" s="410" t="s">
        <v>1350</v>
      </c>
      <c r="H384" s="417">
        <f>'5. Meetings, Trainings, Events'!$P$32</f>
        <v>0</v>
      </c>
    </row>
    <row r="385" spans="1:8" x14ac:dyDescent="0.2">
      <c r="A385" s="409">
        <v>384</v>
      </c>
      <c r="B385" s="409" t="str">
        <f t="shared" si="19"/>
        <v>0-0--5.08e-E9</v>
      </c>
      <c r="C385" s="410">
        <f>'1. General information'!$O$8</f>
        <v>0</v>
      </c>
      <c r="D385" s="410">
        <f>'1. General information'!$O$10</f>
        <v>0</v>
      </c>
      <c r="E385" s="410" t="s">
        <v>658</v>
      </c>
      <c r="F385" s="411" t="s">
        <v>1351</v>
      </c>
      <c r="G385" s="410" t="s">
        <v>1352</v>
      </c>
      <c r="H385" s="417">
        <f>'5. Meetings, Trainings, Events'!$Q$32</f>
        <v>0</v>
      </c>
    </row>
    <row r="386" spans="1:8" x14ac:dyDescent="0.2">
      <c r="A386" s="409">
        <v>385</v>
      </c>
      <c r="B386" s="409" t="str">
        <f t="shared" si="19"/>
        <v>0-0--5.08e-E10</v>
      </c>
      <c r="C386" s="410">
        <f>'1. General information'!$O$8</f>
        <v>0</v>
      </c>
      <c r="D386" s="410">
        <f>'1. General information'!$O$10</f>
        <v>0</v>
      </c>
      <c r="E386" s="410" t="s">
        <v>658</v>
      </c>
      <c r="F386" s="411" t="s">
        <v>1353</v>
      </c>
      <c r="G386" s="410" t="s">
        <v>1354</v>
      </c>
      <c r="H386" s="417">
        <f>'5. Meetings, Trainings, Events'!$R$32</f>
        <v>0</v>
      </c>
    </row>
    <row r="387" spans="1:8" x14ac:dyDescent="0.2">
      <c r="A387" s="409">
        <v>386</v>
      </c>
      <c r="B387" s="409" t="str">
        <f t="shared" si="19"/>
        <v>0-0--5.08f-E1</v>
      </c>
      <c r="C387" s="410">
        <f>'1. General information'!$O$8</f>
        <v>0</v>
      </c>
      <c r="D387" s="410">
        <f>'1. General information'!$O$10</f>
        <v>0</v>
      </c>
      <c r="E387" s="410" t="s">
        <v>658</v>
      </c>
      <c r="F387" s="411" t="s">
        <v>1355</v>
      </c>
      <c r="G387" s="410" t="s">
        <v>1356</v>
      </c>
      <c r="H387" s="417">
        <f>'5. Meetings, Trainings, Events'!$I$33</f>
        <v>0</v>
      </c>
    </row>
    <row r="388" spans="1:8" x14ac:dyDescent="0.2">
      <c r="A388" s="409">
        <v>387</v>
      </c>
      <c r="B388" s="409" t="str">
        <f t="shared" si="19"/>
        <v>0-0--5.08f-E2</v>
      </c>
      <c r="C388" s="410">
        <f>'1. General information'!$O$8</f>
        <v>0</v>
      </c>
      <c r="D388" s="410">
        <f>'1. General information'!$O$10</f>
        <v>0</v>
      </c>
      <c r="E388" s="410" t="s">
        <v>658</v>
      </c>
      <c r="F388" s="411" t="s">
        <v>1357</v>
      </c>
      <c r="G388" s="410" t="s">
        <v>1358</v>
      </c>
      <c r="H388" s="417">
        <f>'5. Meetings, Trainings, Events'!$J$33</f>
        <v>0</v>
      </c>
    </row>
    <row r="389" spans="1:8" x14ac:dyDescent="0.2">
      <c r="A389" s="409">
        <v>388</v>
      </c>
      <c r="B389" s="409" t="str">
        <f t="shared" si="19"/>
        <v>0-0--5.08f-E3</v>
      </c>
      <c r="C389" s="410">
        <f>'1. General information'!$O$8</f>
        <v>0</v>
      </c>
      <c r="D389" s="410">
        <f>'1. General information'!$O$10</f>
        <v>0</v>
      </c>
      <c r="E389" s="410" t="s">
        <v>658</v>
      </c>
      <c r="F389" s="411" t="s">
        <v>1359</v>
      </c>
      <c r="G389" s="410" t="s">
        <v>1360</v>
      </c>
      <c r="H389" s="417">
        <f>'5. Meetings, Trainings, Events'!$K$33</f>
        <v>0</v>
      </c>
    </row>
    <row r="390" spans="1:8" x14ac:dyDescent="0.2">
      <c r="A390" s="409">
        <v>389</v>
      </c>
      <c r="B390" s="409" t="str">
        <f t="shared" si="19"/>
        <v>0-0--5.08f-E4</v>
      </c>
      <c r="C390" s="410">
        <f>'1. General information'!$O$8</f>
        <v>0</v>
      </c>
      <c r="D390" s="410">
        <f>'1. General information'!$O$10</f>
        <v>0</v>
      </c>
      <c r="E390" s="410" t="s">
        <v>658</v>
      </c>
      <c r="F390" s="411" t="s">
        <v>1361</v>
      </c>
      <c r="G390" s="410" t="s">
        <v>1362</v>
      </c>
      <c r="H390" s="417">
        <f>'5. Meetings, Trainings, Events'!$L$33</f>
        <v>0</v>
      </c>
    </row>
    <row r="391" spans="1:8" x14ac:dyDescent="0.2">
      <c r="A391" s="409">
        <v>390</v>
      </c>
      <c r="B391" s="409" t="str">
        <f t="shared" si="19"/>
        <v>0-0--5.08f-E5</v>
      </c>
      <c r="C391" s="410">
        <f>'1. General information'!$O$8</f>
        <v>0</v>
      </c>
      <c r="D391" s="410">
        <f>'1. General information'!$O$10</f>
        <v>0</v>
      </c>
      <c r="E391" s="410" t="s">
        <v>658</v>
      </c>
      <c r="F391" s="411" t="s">
        <v>1363</v>
      </c>
      <c r="G391" s="410" t="s">
        <v>1364</v>
      </c>
      <c r="H391" s="417">
        <f>'5. Meetings, Trainings, Events'!$M$33</f>
        <v>0</v>
      </c>
    </row>
    <row r="392" spans="1:8" x14ac:dyDescent="0.2">
      <c r="A392" s="409">
        <v>391</v>
      </c>
      <c r="B392" s="409" t="str">
        <f t="shared" si="19"/>
        <v>0-0--5.08f-E6</v>
      </c>
      <c r="C392" s="410">
        <f>'1. General information'!$O$8</f>
        <v>0</v>
      </c>
      <c r="D392" s="410">
        <f>'1. General information'!$O$10</f>
        <v>0</v>
      </c>
      <c r="E392" s="410" t="s">
        <v>658</v>
      </c>
      <c r="F392" s="411" t="s">
        <v>1365</v>
      </c>
      <c r="G392" s="410" t="s">
        <v>1366</v>
      </c>
      <c r="H392" s="417">
        <f>'5. Meetings, Trainings, Events'!$N$33</f>
        <v>0</v>
      </c>
    </row>
    <row r="393" spans="1:8" x14ac:dyDescent="0.2">
      <c r="A393" s="409">
        <v>392</v>
      </c>
      <c r="B393" s="409" t="str">
        <f t="shared" si="19"/>
        <v>0-0--5.08f-E7</v>
      </c>
      <c r="C393" s="410">
        <f>'1. General information'!$O$8</f>
        <v>0</v>
      </c>
      <c r="D393" s="410">
        <f>'1. General information'!$O$10</f>
        <v>0</v>
      </c>
      <c r="E393" s="410" t="s">
        <v>658</v>
      </c>
      <c r="F393" s="411" t="s">
        <v>1367</v>
      </c>
      <c r="G393" s="410" t="s">
        <v>1368</v>
      </c>
      <c r="H393" s="417">
        <f>'5. Meetings, Trainings, Events'!$O$33</f>
        <v>0</v>
      </c>
    </row>
    <row r="394" spans="1:8" x14ac:dyDescent="0.2">
      <c r="A394" s="409">
        <v>393</v>
      </c>
      <c r="B394" s="409" t="str">
        <f t="shared" si="19"/>
        <v>0-0--5.08f-E8</v>
      </c>
      <c r="C394" s="410">
        <f>'1. General information'!$O$8</f>
        <v>0</v>
      </c>
      <c r="D394" s="410">
        <f>'1. General information'!$O$10</f>
        <v>0</v>
      </c>
      <c r="E394" s="410" t="s">
        <v>658</v>
      </c>
      <c r="F394" s="411" t="s">
        <v>1369</v>
      </c>
      <c r="G394" s="410" t="s">
        <v>1370</v>
      </c>
      <c r="H394" s="417">
        <f>'5. Meetings, Trainings, Events'!$P$33</f>
        <v>0</v>
      </c>
    </row>
    <row r="395" spans="1:8" x14ac:dyDescent="0.2">
      <c r="A395" s="409">
        <v>394</v>
      </c>
      <c r="B395" s="409" t="str">
        <f t="shared" si="19"/>
        <v>0-0--5.08f-E9</v>
      </c>
      <c r="C395" s="410">
        <f>'1. General information'!$O$8</f>
        <v>0</v>
      </c>
      <c r="D395" s="410">
        <f>'1. General information'!$O$10</f>
        <v>0</v>
      </c>
      <c r="E395" s="410" t="s">
        <v>658</v>
      </c>
      <c r="F395" s="411" t="s">
        <v>1371</v>
      </c>
      <c r="G395" s="410" t="s">
        <v>1372</v>
      </c>
      <c r="H395" s="417">
        <f>'5. Meetings, Trainings, Events'!$Q$33</f>
        <v>0</v>
      </c>
    </row>
    <row r="396" spans="1:8" x14ac:dyDescent="0.2">
      <c r="A396" s="409">
        <v>395</v>
      </c>
      <c r="B396" s="409" t="str">
        <f t="shared" si="19"/>
        <v>0-0--5.08f-E10</v>
      </c>
      <c r="C396" s="410">
        <f>'1. General information'!$O$8</f>
        <v>0</v>
      </c>
      <c r="D396" s="410">
        <f>'1. General information'!$O$10</f>
        <v>0</v>
      </c>
      <c r="E396" s="410" t="s">
        <v>658</v>
      </c>
      <c r="F396" s="411" t="s">
        <v>1373</v>
      </c>
      <c r="G396" s="410" t="s">
        <v>1374</v>
      </c>
      <c r="H396" s="417">
        <f>'5. Meetings, Trainings, Events'!$R$33</f>
        <v>0</v>
      </c>
    </row>
    <row r="397" spans="1:8" x14ac:dyDescent="0.2">
      <c r="A397" s="409">
        <v>396</v>
      </c>
      <c r="B397" s="409" t="str">
        <f t="shared" si="19"/>
        <v>0-0--5.08g-E1</v>
      </c>
      <c r="C397" s="410">
        <f>'1. General information'!$O$8</f>
        <v>0</v>
      </c>
      <c r="D397" s="410">
        <f>'1. General information'!$O$10</f>
        <v>0</v>
      </c>
      <c r="E397" s="410" t="s">
        <v>658</v>
      </c>
      <c r="F397" s="411" t="s">
        <v>1375</v>
      </c>
      <c r="G397" s="410" t="s">
        <v>1376</v>
      </c>
      <c r="H397" s="417">
        <f>'5. Meetings, Trainings, Events'!$I$34</f>
        <v>0</v>
      </c>
    </row>
    <row r="398" spans="1:8" x14ac:dyDescent="0.2">
      <c r="A398" s="409">
        <v>397</v>
      </c>
      <c r="B398" s="409" t="str">
        <f t="shared" si="19"/>
        <v>0-0--5.08g-E2</v>
      </c>
      <c r="C398" s="410">
        <f>'1. General information'!$O$8</f>
        <v>0</v>
      </c>
      <c r="D398" s="410">
        <f>'1. General information'!$O$10</f>
        <v>0</v>
      </c>
      <c r="E398" s="410" t="s">
        <v>658</v>
      </c>
      <c r="F398" s="411" t="s">
        <v>1377</v>
      </c>
      <c r="G398" s="410" t="s">
        <v>1378</v>
      </c>
      <c r="H398" s="417">
        <f>'5. Meetings, Trainings, Events'!$J$34</f>
        <v>0</v>
      </c>
    </row>
    <row r="399" spans="1:8" x14ac:dyDescent="0.2">
      <c r="A399" s="409">
        <v>398</v>
      </c>
      <c r="B399" s="409" t="str">
        <f t="shared" si="19"/>
        <v>0-0--5.08g-E3</v>
      </c>
      <c r="C399" s="410">
        <f>'1. General information'!$O$8</f>
        <v>0</v>
      </c>
      <c r="D399" s="410">
        <f>'1. General information'!$O$10</f>
        <v>0</v>
      </c>
      <c r="E399" s="410" t="s">
        <v>658</v>
      </c>
      <c r="F399" s="411" t="s">
        <v>1379</v>
      </c>
      <c r="G399" s="410" t="s">
        <v>1380</v>
      </c>
      <c r="H399" s="417">
        <f>'5. Meetings, Trainings, Events'!$K$34</f>
        <v>0</v>
      </c>
    </row>
    <row r="400" spans="1:8" x14ac:dyDescent="0.2">
      <c r="A400" s="409">
        <v>399</v>
      </c>
      <c r="B400" s="409" t="str">
        <f t="shared" si="19"/>
        <v>0-0--5.08g-E4</v>
      </c>
      <c r="C400" s="410">
        <f>'1. General information'!$O$8</f>
        <v>0</v>
      </c>
      <c r="D400" s="410">
        <f>'1. General information'!$O$10</f>
        <v>0</v>
      </c>
      <c r="E400" s="410" t="s">
        <v>658</v>
      </c>
      <c r="F400" s="411" t="s">
        <v>1381</v>
      </c>
      <c r="G400" s="410" t="s">
        <v>1382</v>
      </c>
      <c r="H400" s="417">
        <f>'5. Meetings, Trainings, Events'!$L$34</f>
        <v>0</v>
      </c>
    </row>
    <row r="401" spans="1:8" x14ac:dyDescent="0.2">
      <c r="A401" s="409">
        <v>400</v>
      </c>
      <c r="B401" s="409" t="str">
        <f t="shared" si="19"/>
        <v>0-0--5.08g-E5</v>
      </c>
      <c r="C401" s="410">
        <f>'1. General information'!$O$8</f>
        <v>0</v>
      </c>
      <c r="D401" s="410">
        <f>'1. General information'!$O$10</f>
        <v>0</v>
      </c>
      <c r="E401" s="410" t="s">
        <v>658</v>
      </c>
      <c r="F401" s="411" t="s">
        <v>1383</v>
      </c>
      <c r="G401" s="410" t="s">
        <v>1384</v>
      </c>
      <c r="H401" s="417">
        <f>'5. Meetings, Trainings, Events'!$M$34</f>
        <v>0</v>
      </c>
    </row>
    <row r="402" spans="1:8" x14ac:dyDescent="0.2">
      <c r="A402" s="409">
        <v>401</v>
      </c>
      <c r="B402" s="409" t="str">
        <f t="shared" si="19"/>
        <v>0-0--5.08g-E6</v>
      </c>
      <c r="C402" s="410">
        <f>'1. General information'!$O$8</f>
        <v>0</v>
      </c>
      <c r="D402" s="410">
        <f>'1. General information'!$O$10</f>
        <v>0</v>
      </c>
      <c r="E402" s="410" t="s">
        <v>658</v>
      </c>
      <c r="F402" s="411" t="s">
        <v>1385</v>
      </c>
      <c r="G402" s="410" t="s">
        <v>1386</v>
      </c>
      <c r="H402" s="417">
        <f>'5. Meetings, Trainings, Events'!$N$34</f>
        <v>0</v>
      </c>
    </row>
    <row r="403" spans="1:8" x14ac:dyDescent="0.2">
      <c r="A403" s="409">
        <v>402</v>
      </c>
      <c r="B403" s="409" t="str">
        <f t="shared" si="19"/>
        <v>0-0--5.08g-E7</v>
      </c>
      <c r="C403" s="410">
        <f>'1. General information'!$O$8</f>
        <v>0</v>
      </c>
      <c r="D403" s="410">
        <f>'1. General information'!$O$10</f>
        <v>0</v>
      </c>
      <c r="E403" s="410" t="s">
        <v>658</v>
      </c>
      <c r="F403" s="411" t="s">
        <v>1387</v>
      </c>
      <c r="G403" s="410" t="s">
        <v>1388</v>
      </c>
      <c r="H403" s="417">
        <f>'5. Meetings, Trainings, Events'!$O$34</f>
        <v>0</v>
      </c>
    </row>
    <row r="404" spans="1:8" x14ac:dyDescent="0.2">
      <c r="A404" s="409">
        <v>403</v>
      </c>
      <c r="B404" s="409" t="str">
        <f t="shared" si="19"/>
        <v>0-0--5.08g-E8</v>
      </c>
      <c r="C404" s="410">
        <f>'1. General information'!$O$8</f>
        <v>0</v>
      </c>
      <c r="D404" s="410">
        <f>'1. General information'!$O$10</f>
        <v>0</v>
      </c>
      <c r="E404" s="410" t="s">
        <v>658</v>
      </c>
      <c r="F404" s="411" t="s">
        <v>1389</v>
      </c>
      <c r="G404" s="410" t="s">
        <v>1390</v>
      </c>
      <c r="H404" s="417">
        <f>'5. Meetings, Trainings, Events'!$P$34</f>
        <v>0</v>
      </c>
    </row>
    <row r="405" spans="1:8" x14ac:dyDescent="0.2">
      <c r="A405" s="409">
        <v>404</v>
      </c>
      <c r="B405" s="409" t="str">
        <f t="shared" si="19"/>
        <v>0-0--5.08g-E9</v>
      </c>
      <c r="C405" s="410">
        <f>'1. General information'!$O$8</f>
        <v>0</v>
      </c>
      <c r="D405" s="410">
        <f>'1. General information'!$O$10</f>
        <v>0</v>
      </c>
      <c r="E405" s="410" t="s">
        <v>658</v>
      </c>
      <c r="F405" s="411" t="s">
        <v>1391</v>
      </c>
      <c r="G405" s="410" t="s">
        <v>1392</v>
      </c>
      <c r="H405" s="417">
        <f>'5. Meetings, Trainings, Events'!$Q$34</f>
        <v>0</v>
      </c>
    </row>
    <row r="406" spans="1:8" x14ac:dyDescent="0.2">
      <c r="A406" s="409">
        <v>405</v>
      </c>
      <c r="B406" s="409" t="str">
        <f t="shared" si="19"/>
        <v>0-0--5.08g-E10</v>
      </c>
      <c r="C406" s="410">
        <f>'1. General information'!$O$8</f>
        <v>0</v>
      </c>
      <c r="D406" s="410">
        <f>'1. General information'!$O$10</f>
        <v>0</v>
      </c>
      <c r="E406" s="410" t="s">
        <v>658</v>
      </c>
      <c r="F406" s="411" t="s">
        <v>1393</v>
      </c>
      <c r="G406" s="410" t="s">
        <v>1394</v>
      </c>
      <c r="H406" s="417">
        <f>'5. Meetings, Trainings, Events'!$R$34</f>
        <v>0</v>
      </c>
    </row>
    <row r="407" spans="1:8" x14ac:dyDescent="0.2">
      <c r="A407" s="409">
        <v>406</v>
      </c>
      <c r="B407" s="409" t="str">
        <f t="shared" si="19"/>
        <v>0-0--5.08h-E1</v>
      </c>
      <c r="C407" s="410">
        <f>'1. General information'!$O$8</f>
        <v>0</v>
      </c>
      <c r="D407" s="410">
        <f>'1. General information'!$O$10</f>
        <v>0</v>
      </c>
      <c r="E407" s="410" t="s">
        <v>658</v>
      </c>
      <c r="F407" s="411" t="s">
        <v>1395</v>
      </c>
      <c r="G407" s="410" t="s">
        <v>1396</v>
      </c>
      <c r="H407" s="417">
        <f>'5. Meetings, Trainings, Events'!$I$35</f>
        <v>0</v>
      </c>
    </row>
    <row r="408" spans="1:8" x14ac:dyDescent="0.2">
      <c r="A408" s="409">
        <v>407</v>
      </c>
      <c r="B408" s="409" t="str">
        <f t="shared" si="19"/>
        <v>0-0--5.08h-E2</v>
      </c>
      <c r="C408" s="410">
        <f>'1. General information'!$O$8</f>
        <v>0</v>
      </c>
      <c r="D408" s="410">
        <f>'1. General information'!$O$10</f>
        <v>0</v>
      </c>
      <c r="E408" s="410" t="s">
        <v>658</v>
      </c>
      <c r="F408" s="411" t="s">
        <v>1397</v>
      </c>
      <c r="G408" s="410" t="s">
        <v>1398</v>
      </c>
      <c r="H408" s="417">
        <f>'5. Meetings, Trainings, Events'!$J$35</f>
        <v>0</v>
      </c>
    </row>
    <row r="409" spans="1:8" x14ac:dyDescent="0.2">
      <c r="A409" s="409">
        <v>408</v>
      </c>
      <c r="B409" s="409" t="str">
        <f t="shared" si="19"/>
        <v>0-0--5.08h-E3</v>
      </c>
      <c r="C409" s="410">
        <f>'1. General information'!$O$8</f>
        <v>0</v>
      </c>
      <c r="D409" s="410">
        <f>'1. General information'!$O$10</f>
        <v>0</v>
      </c>
      <c r="E409" s="410" t="s">
        <v>658</v>
      </c>
      <c r="F409" s="411" t="s">
        <v>1399</v>
      </c>
      <c r="G409" s="410" t="s">
        <v>1400</v>
      </c>
      <c r="H409" s="417">
        <f>'5. Meetings, Trainings, Events'!$K$35</f>
        <v>0</v>
      </c>
    </row>
    <row r="410" spans="1:8" x14ac:dyDescent="0.2">
      <c r="A410" s="409">
        <v>409</v>
      </c>
      <c r="B410" s="409" t="str">
        <f t="shared" si="19"/>
        <v>0-0--5.08h-E4</v>
      </c>
      <c r="C410" s="410">
        <f>'1. General information'!$O$8</f>
        <v>0</v>
      </c>
      <c r="D410" s="410">
        <f>'1. General information'!$O$10</f>
        <v>0</v>
      </c>
      <c r="E410" s="410" t="s">
        <v>658</v>
      </c>
      <c r="F410" s="411" t="s">
        <v>1401</v>
      </c>
      <c r="G410" s="410" t="s">
        <v>1402</v>
      </c>
      <c r="H410" s="417">
        <f>'5. Meetings, Trainings, Events'!$L$35</f>
        <v>0</v>
      </c>
    </row>
    <row r="411" spans="1:8" x14ac:dyDescent="0.2">
      <c r="A411" s="409">
        <v>410</v>
      </c>
      <c r="B411" s="409" t="str">
        <f t="shared" si="19"/>
        <v>0-0--5.08h-E5</v>
      </c>
      <c r="C411" s="410">
        <f>'1. General information'!$O$8</f>
        <v>0</v>
      </c>
      <c r="D411" s="410">
        <f>'1. General information'!$O$10</f>
        <v>0</v>
      </c>
      <c r="E411" s="410" t="s">
        <v>658</v>
      </c>
      <c r="F411" s="411" t="s">
        <v>1403</v>
      </c>
      <c r="G411" s="410" t="s">
        <v>1404</v>
      </c>
      <c r="H411" s="417">
        <f>'5. Meetings, Trainings, Events'!$M$35</f>
        <v>0</v>
      </c>
    </row>
    <row r="412" spans="1:8" x14ac:dyDescent="0.2">
      <c r="A412" s="409">
        <v>411</v>
      </c>
      <c r="B412" s="409" t="str">
        <f t="shared" si="19"/>
        <v>0-0--5.08h-E6</v>
      </c>
      <c r="C412" s="410">
        <f>'1. General information'!$O$8</f>
        <v>0</v>
      </c>
      <c r="D412" s="410">
        <f>'1. General information'!$O$10</f>
        <v>0</v>
      </c>
      <c r="E412" s="410" t="s">
        <v>658</v>
      </c>
      <c r="F412" s="411" t="s">
        <v>1405</v>
      </c>
      <c r="G412" s="410" t="s">
        <v>1406</v>
      </c>
      <c r="H412" s="417">
        <f>'5. Meetings, Trainings, Events'!$N$35</f>
        <v>0</v>
      </c>
    </row>
    <row r="413" spans="1:8" x14ac:dyDescent="0.2">
      <c r="A413" s="409">
        <v>412</v>
      </c>
      <c r="B413" s="409" t="str">
        <f t="shared" si="19"/>
        <v>0-0--5.08h-E7</v>
      </c>
      <c r="C413" s="410">
        <f>'1. General information'!$O$8</f>
        <v>0</v>
      </c>
      <c r="D413" s="410">
        <f>'1. General information'!$O$10</f>
        <v>0</v>
      </c>
      <c r="E413" s="410" t="s">
        <v>658</v>
      </c>
      <c r="F413" s="411" t="s">
        <v>1407</v>
      </c>
      <c r="G413" s="410" t="s">
        <v>1408</v>
      </c>
      <c r="H413" s="417">
        <f>'5. Meetings, Trainings, Events'!$O$35</f>
        <v>0</v>
      </c>
    </row>
    <row r="414" spans="1:8" x14ac:dyDescent="0.2">
      <c r="A414" s="409">
        <v>413</v>
      </c>
      <c r="B414" s="409" t="str">
        <f t="shared" si="19"/>
        <v>0-0--5.08h-E8</v>
      </c>
      <c r="C414" s="410">
        <f>'1. General information'!$O$8</f>
        <v>0</v>
      </c>
      <c r="D414" s="410">
        <f>'1. General information'!$O$10</f>
        <v>0</v>
      </c>
      <c r="E414" s="410" t="s">
        <v>658</v>
      </c>
      <c r="F414" s="411" t="s">
        <v>1409</v>
      </c>
      <c r="G414" s="410" t="s">
        <v>1410</v>
      </c>
      <c r="H414" s="417">
        <f>'5. Meetings, Trainings, Events'!$P$35</f>
        <v>0</v>
      </c>
    </row>
    <row r="415" spans="1:8" x14ac:dyDescent="0.2">
      <c r="A415" s="409">
        <v>414</v>
      </c>
      <c r="B415" s="409" t="str">
        <f t="shared" si="19"/>
        <v>0-0--5.08h-E9</v>
      </c>
      <c r="C415" s="410">
        <f>'1. General information'!$O$8</f>
        <v>0</v>
      </c>
      <c r="D415" s="410">
        <f>'1. General information'!$O$10</f>
        <v>0</v>
      </c>
      <c r="E415" s="410" t="s">
        <v>658</v>
      </c>
      <c r="F415" s="411" t="s">
        <v>1411</v>
      </c>
      <c r="G415" s="410" t="s">
        <v>1412</v>
      </c>
      <c r="H415" s="417">
        <f>'5. Meetings, Trainings, Events'!$Q$35</f>
        <v>0</v>
      </c>
    </row>
    <row r="416" spans="1:8" x14ac:dyDescent="0.2">
      <c r="A416" s="409">
        <v>415</v>
      </c>
      <c r="B416" s="409" t="str">
        <f t="shared" si="19"/>
        <v>0-0--5.08h-E10</v>
      </c>
      <c r="C416" s="410">
        <f>'1. General information'!$O$8</f>
        <v>0</v>
      </c>
      <c r="D416" s="410">
        <f>'1. General information'!$O$10</f>
        <v>0</v>
      </c>
      <c r="E416" s="410" t="s">
        <v>658</v>
      </c>
      <c r="F416" s="411" t="s">
        <v>1413</v>
      </c>
      <c r="G416" s="410" t="s">
        <v>1414</v>
      </c>
      <c r="H416" s="417">
        <f>'5. Meetings, Trainings, Events'!$R$35</f>
        <v>0</v>
      </c>
    </row>
    <row r="417" spans="1:8" x14ac:dyDescent="0.2">
      <c r="A417" s="409">
        <v>416</v>
      </c>
      <c r="B417" s="409" t="str">
        <f t="shared" si="19"/>
        <v>0-0--5.08i-E1</v>
      </c>
      <c r="C417" s="410">
        <f>'1. General information'!$O$8</f>
        <v>0</v>
      </c>
      <c r="D417" s="410">
        <f>'1. General information'!$O$10</f>
        <v>0</v>
      </c>
      <c r="E417" s="410" t="s">
        <v>658</v>
      </c>
      <c r="F417" s="411" t="s">
        <v>1415</v>
      </c>
      <c r="G417" s="410" t="s">
        <v>1416</v>
      </c>
      <c r="H417" s="417">
        <f>'5. Meetings, Trainings, Events'!$I$36</f>
        <v>0</v>
      </c>
    </row>
    <row r="418" spans="1:8" x14ac:dyDescent="0.2">
      <c r="A418" s="409">
        <v>417</v>
      </c>
      <c r="B418" s="409" t="str">
        <f t="shared" si="19"/>
        <v>0-0--5.08i-E2</v>
      </c>
      <c r="C418" s="410">
        <f>'1. General information'!$O$8</f>
        <v>0</v>
      </c>
      <c r="D418" s="410">
        <f>'1. General information'!$O$10</f>
        <v>0</v>
      </c>
      <c r="E418" s="410" t="s">
        <v>658</v>
      </c>
      <c r="F418" s="411" t="s">
        <v>1417</v>
      </c>
      <c r="G418" s="410" t="s">
        <v>1418</v>
      </c>
      <c r="H418" s="417">
        <f>'5. Meetings, Trainings, Events'!$J$36</f>
        <v>0</v>
      </c>
    </row>
    <row r="419" spans="1:8" x14ac:dyDescent="0.2">
      <c r="A419" s="409">
        <v>418</v>
      </c>
      <c r="B419" s="409" t="str">
        <f t="shared" si="19"/>
        <v>0-0--5.08i-E3</v>
      </c>
      <c r="C419" s="410">
        <f>'1. General information'!$O$8</f>
        <v>0</v>
      </c>
      <c r="D419" s="410">
        <f>'1. General information'!$O$10</f>
        <v>0</v>
      </c>
      <c r="E419" s="410" t="s">
        <v>658</v>
      </c>
      <c r="F419" s="411" t="s">
        <v>1419</v>
      </c>
      <c r="G419" s="410" t="s">
        <v>1420</v>
      </c>
      <c r="H419" s="417">
        <f>'5. Meetings, Trainings, Events'!$K$36</f>
        <v>0</v>
      </c>
    </row>
    <row r="420" spans="1:8" x14ac:dyDescent="0.2">
      <c r="A420" s="409">
        <v>419</v>
      </c>
      <c r="B420" s="409" t="str">
        <f t="shared" si="19"/>
        <v>0-0--5.08i-E4</v>
      </c>
      <c r="C420" s="410">
        <f>'1. General information'!$O$8</f>
        <v>0</v>
      </c>
      <c r="D420" s="410">
        <f>'1. General information'!$O$10</f>
        <v>0</v>
      </c>
      <c r="E420" s="410" t="s">
        <v>658</v>
      </c>
      <c r="F420" s="411" t="s">
        <v>1421</v>
      </c>
      <c r="G420" s="410" t="s">
        <v>1422</v>
      </c>
      <c r="H420" s="417">
        <f>'5. Meetings, Trainings, Events'!$L$36</f>
        <v>0</v>
      </c>
    </row>
    <row r="421" spans="1:8" x14ac:dyDescent="0.2">
      <c r="A421" s="409">
        <v>420</v>
      </c>
      <c r="B421" s="409" t="str">
        <f t="shared" si="19"/>
        <v>0-0--5.08i-E5</v>
      </c>
      <c r="C421" s="410">
        <f>'1. General information'!$O$8</f>
        <v>0</v>
      </c>
      <c r="D421" s="410">
        <f>'1. General information'!$O$10</f>
        <v>0</v>
      </c>
      <c r="E421" s="410" t="s">
        <v>658</v>
      </c>
      <c r="F421" s="411" t="s">
        <v>1423</v>
      </c>
      <c r="G421" s="410" t="s">
        <v>1424</v>
      </c>
      <c r="H421" s="417">
        <f>'5. Meetings, Trainings, Events'!$M$36</f>
        <v>0</v>
      </c>
    </row>
    <row r="422" spans="1:8" x14ac:dyDescent="0.2">
      <c r="A422" s="409">
        <v>421</v>
      </c>
      <c r="B422" s="409" t="str">
        <f t="shared" si="19"/>
        <v>0-0--5.08i-E6</v>
      </c>
      <c r="C422" s="410">
        <f>'1. General information'!$O$8</f>
        <v>0</v>
      </c>
      <c r="D422" s="410">
        <f>'1. General information'!$O$10</f>
        <v>0</v>
      </c>
      <c r="E422" s="410" t="s">
        <v>658</v>
      </c>
      <c r="F422" s="411" t="s">
        <v>1425</v>
      </c>
      <c r="G422" s="410" t="s">
        <v>1426</v>
      </c>
      <c r="H422" s="417">
        <f>'5. Meetings, Trainings, Events'!$N$36</f>
        <v>0</v>
      </c>
    </row>
    <row r="423" spans="1:8" x14ac:dyDescent="0.2">
      <c r="A423" s="409">
        <v>422</v>
      </c>
      <c r="B423" s="409" t="str">
        <f t="shared" si="19"/>
        <v>0-0--5.08i-E7</v>
      </c>
      <c r="C423" s="410">
        <f>'1. General information'!$O$8</f>
        <v>0</v>
      </c>
      <c r="D423" s="410">
        <f>'1. General information'!$O$10</f>
        <v>0</v>
      </c>
      <c r="E423" s="410" t="s">
        <v>658</v>
      </c>
      <c r="F423" s="411" t="s">
        <v>1427</v>
      </c>
      <c r="G423" s="410" t="s">
        <v>1428</v>
      </c>
      <c r="H423" s="417">
        <f>'5. Meetings, Trainings, Events'!$O$36</f>
        <v>0</v>
      </c>
    </row>
    <row r="424" spans="1:8" x14ac:dyDescent="0.2">
      <c r="A424" s="409">
        <v>423</v>
      </c>
      <c r="B424" s="409" t="str">
        <f t="shared" si="19"/>
        <v>0-0--5.08i-E8</v>
      </c>
      <c r="C424" s="410">
        <f>'1. General information'!$O$8</f>
        <v>0</v>
      </c>
      <c r="D424" s="410">
        <f>'1. General information'!$O$10</f>
        <v>0</v>
      </c>
      <c r="E424" s="410" t="s">
        <v>658</v>
      </c>
      <c r="F424" s="411" t="s">
        <v>1429</v>
      </c>
      <c r="G424" s="410" t="s">
        <v>1430</v>
      </c>
      <c r="H424" s="417">
        <f>'5. Meetings, Trainings, Events'!$P$36</f>
        <v>0</v>
      </c>
    </row>
    <row r="425" spans="1:8" x14ac:dyDescent="0.2">
      <c r="A425" s="409">
        <v>424</v>
      </c>
      <c r="B425" s="409" t="str">
        <f t="shared" si="19"/>
        <v>0-0--5.08i-E9</v>
      </c>
      <c r="C425" s="410">
        <f>'1. General information'!$O$8</f>
        <v>0</v>
      </c>
      <c r="D425" s="410">
        <f>'1. General information'!$O$10</f>
        <v>0</v>
      </c>
      <c r="E425" s="410" t="s">
        <v>658</v>
      </c>
      <c r="F425" s="411" t="s">
        <v>1431</v>
      </c>
      <c r="G425" s="410" t="s">
        <v>1432</v>
      </c>
      <c r="H425" s="417">
        <f>'5. Meetings, Trainings, Events'!$Q$36</f>
        <v>0</v>
      </c>
    </row>
    <row r="426" spans="1:8" x14ac:dyDescent="0.2">
      <c r="A426" s="409">
        <v>425</v>
      </c>
      <c r="B426" s="409" t="str">
        <f t="shared" si="19"/>
        <v>0-0--5.08i-E10</v>
      </c>
      <c r="C426" s="410">
        <f>'1. General information'!$O$8</f>
        <v>0</v>
      </c>
      <c r="D426" s="410">
        <f>'1. General information'!$O$10</f>
        <v>0</v>
      </c>
      <c r="E426" s="410" t="s">
        <v>658</v>
      </c>
      <c r="F426" s="411" t="s">
        <v>1433</v>
      </c>
      <c r="G426" s="410" t="s">
        <v>1434</v>
      </c>
      <c r="H426" s="417">
        <f>'5. Meetings, Trainings, Events'!$R$36</f>
        <v>0</v>
      </c>
    </row>
    <row r="427" spans="1:8" x14ac:dyDescent="0.2">
      <c r="A427" s="409">
        <v>426</v>
      </c>
      <c r="B427" s="409" t="str">
        <f t="shared" si="19"/>
        <v>0-0--5.08j-E1</v>
      </c>
      <c r="C427" s="410">
        <f>'1. General information'!$O$8</f>
        <v>0</v>
      </c>
      <c r="D427" s="410">
        <f>'1. General information'!$O$10</f>
        <v>0</v>
      </c>
      <c r="E427" s="410" t="s">
        <v>658</v>
      </c>
      <c r="F427" s="411" t="s">
        <v>1435</v>
      </c>
      <c r="G427" s="410" t="s">
        <v>1436</v>
      </c>
      <c r="H427" s="417">
        <f>'5. Meetings, Trainings, Events'!$I$37</f>
        <v>0</v>
      </c>
    </row>
    <row r="428" spans="1:8" x14ac:dyDescent="0.2">
      <c r="A428" s="409">
        <v>427</v>
      </c>
      <c r="B428" s="409" t="str">
        <f t="shared" si="19"/>
        <v>0-0--5.08j-E2</v>
      </c>
      <c r="C428" s="410">
        <f>'1. General information'!$O$8</f>
        <v>0</v>
      </c>
      <c r="D428" s="410">
        <f>'1. General information'!$O$10</f>
        <v>0</v>
      </c>
      <c r="E428" s="410" t="s">
        <v>658</v>
      </c>
      <c r="F428" s="411" t="s">
        <v>1437</v>
      </c>
      <c r="G428" s="410" t="s">
        <v>1438</v>
      </c>
      <c r="H428" s="417">
        <f>'5. Meetings, Trainings, Events'!$J$37</f>
        <v>0</v>
      </c>
    </row>
    <row r="429" spans="1:8" x14ac:dyDescent="0.2">
      <c r="A429" s="409">
        <v>428</v>
      </c>
      <c r="B429" s="409" t="str">
        <f t="shared" si="19"/>
        <v>0-0--5.08j-E3</v>
      </c>
      <c r="C429" s="410">
        <f>'1. General information'!$O$8</f>
        <v>0</v>
      </c>
      <c r="D429" s="410">
        <f>'1. General information'!$O$10</f>
        <v>0</v>
      </c>
      <c r="E429" s="410" t="s">
        <v>658</v>
      </c>
      <c r="F429" s="411" t="s">
        <v>1439</v>
      </c>
      <c r="G429" s="410" t="s">
        <v>1440</v>
      </c>
      <c r="H429" s="417">
        <f>'5. Meetings, Trainings, Events'!$K$37</f>
        <v>0</v>
      </c>
    </row>
    <row r="430" spans="1:8" x14ac:dyDescent="0.2">
      <c r="A430" s="409">
        <v>429</v>
      </c>
      <c r="B430" s="409" t="str">
        <f t="shared" si="19"/>
        <v>0-0--5.08j-E4</v>
      </c>
      <c r="C430" s="410">
        <f>'1. General information'!$O$8</f>
        <v>0</v>
      </c>
      <c r="D430" s="410">
        <f>'1. General information'!$O$10</f>
        <v>0</v>
      </c>
      <c r="E430" s="410" t="s">
        <v>658</v>
      </c>
      <c r="F430" s="411" t="s">
        <v>1441</v>
      </c>
      <c r="G430" s="410" t="s">
        <v>1442</v>
      </c>
      <c r="H430" s="417">
        <f>'5. Meetings, Trainings, Events'!$L$37</f>
        <v>0</v>
      </c>
    </row>
    <row r="431" spans="1:8" x14ac:dyDescent="0.2">
      <c r="A431" s="409">
        <v>430</v>
      </c>
      <c r="B431" s="409" t="str">
        <f t="shared" si="19"/>
        <v>0-0--5.08j-E5</v>
      </c>
      <c r="C431" s="410">
        <f>'1. General information'!$O$8</f>
        <v>0</v>
      </c>
      <c r="D431" s="410">
        <f>'1. General information'!$O$10</f>
        <v>0</v>
      </c>
      <c r="E431" s="410" t="s">
        <v>658</v>
      </c>
      <c r="F431" s="411" t="s">
        <v>1443</v>
      </c>
      <c r="G431" s="410" t="s">
        <v>1444</v>
      </c>
      <c r="H431" s="417">
        <f>'5. Meetings, Trainings, Events'!$M$37</f>
        <v>0</v>
      </c>
    </row>
    <row r="432" spans="1:8" x14ac:dyDescent="0.2">
      <c r="A432" s="409">
        <v>431</v>
      </c>
      <c r="B432" s="409" t="str">
        <f t="shared" si="19"/>
        <v>0-0--5.08j-E6</v>
      </c>
      <c r="C432" s="410">
        <f>'1. General information'!$O$8</f>
        <v>0</v>
      </c>
      <c r="D432" s="410">
        <f>'1. General information'!$O$10</f>
        <v>0</v>
      </c>
      <c r="E432" s="410" t="s">
        <v>658</v>
      </c>
      <c r="F432" s="411" t="s">
        <v>1445</v>
      </c>
      <c r="G432" s="410" t="s">
        <v>1446</v>
      </c>
      <c r="H432" s="417">
        <f>'5. Meetings, Trainings, Events'!$N$37</f>
        <v>0</v>
      </c>
    </row>
    <row r="433" spans="1:8" x14ac:dyDescent="0.2">
      <c r="A433" s="409">
        <v>432</v>
      </c>
      <c r="B433" s="409" t="str">
        <f t="shared" si="19"/>
        <v>0-0--5.08j-E7</v>
      </c>
      <c r="C433" s="410">
        <f>'1. General information'!$O$8</f>
        <v>0</v>
      </c>
      <c r="D433" s="410">
        <f>'1. General information'!$O$10</f>
        <v>0</v>
      </c>
      <c r="E433" s="410" t="s">
        <v>658</v>
      </c>
      <c r="F433" s="411" t="s">
        <v>1447</v>
      </c>
      <c r="G433" s="410" t="s">
        <v>1448</v>
      </c>
      <c r="H433" s="417">
        <f>'5. Meetings, Trainings, Events'!$O$37</f>
        <v>0</v>
      </c>
    </row>
    <row r="434" spans="1:8" x14ac:dyDescent="0.2">
      <c r="A434" s="409">
        <v>433</v>
      </c>
      <c r="B434" s="409" t="str">
        <f t="shared" si="19"/>
        <v>0-0--5.08j-E8</v>
      </c>
      <c r="C434" s="410">
        <f>'1. General information'!$O$8</f>
        <v>0</v>
      </c>
      <c r="D434" s="410">
        <f>'1. General information'!$O$10</f>
        <v>0</v>
      </c>
      <c r="E434" s="410" t="s">
        <v>658</v>
      </c>
      <c r="F434" s="411" t="s">
        <v>1449</v>
      </c>
      <c r="G434" s="410" t="s">
        <v>1450</v>
      </c>
      <c r="H434" s="417">
        <f>'5. Meetings, Trainings, Events'!$P$37</f>
        <v>0</v>
      </c>
    </row>
    <row r="435" spans="1:8" x14ac:dyDescent="0.2">
      <c r="A435" s="409">
        <v>434</v>
      </c>
      <c r="B435" s="409" t="str">
        <f t="shared" si="19"/>
        <v>0-0--5.08j-E9</v>
      </c>
      <c r="C435" s="410">
        <f>'1. General information'!$O$8</f>
        <v>0</v>
      </c>
      <c r="D435" s="410">
        <f>'1. General information'!$O$10</f>
        <v>0</v>
      </c>
      <c r="E435" s="410" t="s">
        <v>658</v>
      </c>
      <c r="F435" s="411" t="s">
        <v>1451</v>
      </c>
      <c r="G435" s="410" t="s">
        <v>1452</v>
      </c>
      <c r="H435" s="417">
        <f>'5. Meetings, Trainings, Events'!$Q$37</f>
        <v>0</v>
      </c>
    </row>
    <row r="436" spans="1:8" x14ac:dyDescent="0.2">
      <c r="A436" s="409">
        <v>435</v>
      </c>
      <c r="B436" s="409" t="str">
        <f t="shared" si="19"/>
        <v>0-0--5.08j-E10</v>
      </c>
      <c r="C436" s="410">
        <f>'1. General information'!$O$8</f>
        <v>0</v>
      </c>
      <c r="D436" s="410">
        <f>'1. General information'!$O$10</f>
        <v>0</v>
      </c>
      <c r="E436" s="410" t="s">
        <v>658</v>
      </c>
      <c r="F436" s="411" t="s">
        <v>1453</v>
      </c>
      <c r="G436" s="410" t="s">
        <v>1454</v>
      </c>
      <c r="H436" s="417">
        <f>'5. Meetings, Trainings, Events'!$R$37</f>
        <v>0</v>
      </c>
    </row>
    <row r="437" spans="1:8" x14ac:dyDescent="0.2">
      <c r="A437" s="409">
        <v>436</v>
      </c>
      <c r="B437" s="409" t="str">
        <f t="shared" si="19"/>
        <v>0-0--5.08k-E1</v>
      </c>
      <c r="C437" s="410">
        <f>'1. General information'!$O$8</f>
        <v>0</v>
      </c>
      <c r="D437" s="410">
        <f>'1. General information'!$O$10</f>
        <v>0</v>
      </c>
      <c r="E437" s="410" t="s">
        <v>658</v>
      </c>
      <c r="F437" s="411" t="s">
        <v>1455</v>
      </c>
      <c r="G437" s="410" t="s">
        <v>1456</v>
      </c>
      <c r="H437" s="417">
        <f>'5. Meetings, Trainings, Events'!$I$38</f>
        <v>0</v>
      </c>
    </row>
    <row r="438" spans="1:8" x14ac:dyDescent="0.2">
      <c r="A438" s="409">
        <v>437</v>
      </c>
      <c r="B438" s="409" t="str">
        <f t="shared" si="19"/>
        <v>0-0--5.08k-E2</v>
      </c>
      <c r="C438" s="410">
        <f>'1. General information'!$O$8</f>
        <v>0</v>
      </c>
      <c r="D438" s="410">
        <f>'1. General information'!$O$10</f>
        <v>0</v>
      </c>
      <c r="E438" s="410" t="s">
        <v>658</v>
      </c>
      <c r="F438" s="411" t="s">
        <v>1457</v>
      </c>
      <c r="G438" s="410" t="s">
        <v>1458</v>
      </c>
      <c r="H438" s="417">
        <f>'5. Meetings, Trainings, Events'!$J$38</f>
        <v>0</v>
      </c>
    </row>
    <row r="439" spans="1:8" x14ac:dyDescent="0.2">
      <c r="A439" s="409">
        <v>438</v>
      </c>
      <c r="B439" s="409" t="str">
        <f t="shared" si="19"/>
        <v>0-0--5.08k-E3</v>
      </c>
      <c r="C439" s="410">
        <f>'1. General information'!$O$8</f>
        <v>0</v>
      </c>
      <c r="D439" s="410">
        <f>'1. General information'!$O$10</f>
        <v>0</v>
      </c>
      <c r="E439" s="410" t="s">
        <v>658</v>
      </c>
      <c r="F439" s="411" t="s">
        <v>1459</v>
      </c>
      <c r="G439" s="410" t="s">
        <v>1460</v>
      </c>
      <c r="H439" s="417">
        <f>'5. Meetings, Trainings, Events'!$K$38</f>
        <v>0</v>
      </c>
    </row>
    <row r="440" spans="1:8" x14ac:dyDescent="0.2">
      <c r="A440" s="409">
        <v>439</v>
      </c>
      <c r="B440" s="409" t="str">
        <f t="shared" si="19"/>
        <v>0-0--5.08k-E4</v>
      </c>
      <c r="C440" s="410">
        <f>'1. General information'!$O$8</f>
        <v>0</v>
      </c>
      <c r="D440" s="410">
        <f>'1. General information'!$O$10</f>
        <v>0</v>
      </c>
      <c r="E440" s="410" t="s">
        <v>658</v>
      </c>
      <c r="F440" s="411" t="s">
        <v>1461</v>
      </c>
      <c r="G440" s="410" t="s">
        <v>1462</v>
      </c>
      <c r="H440" s="417">
        <f>'5. Meetings, Trainings, Events'!$L$38</f>
        <v>0</v>
      </c>
    </row>
    <row r="441" spans="1:8" x14ac:dyDescent="0.2">
      <c r="A441" s="409">
        <v>440</v>
      </c>
      <c r="B441" s="409" t="str">
        <f t="shared" si="19"/>
        <v>0-0--5.08k-E5</v>
      </c>
      <c r="C441" s="410">
        <f>'1. General information'!$O$8</f>
        <v>0</v>
      </c>
      <c r="D441" s="410">
        <f>'1. General information'!$O$10</f>
        <v>0</v>
      </c>
      <c r="E441" s="410" t="s">
        <v>658</v>
      </c>
      <c r="F441" s="411" t="s">
        <v>1463</v>
      </c>
      <c r="G441" s="410" t="s">
        <v>1464</v>
      </c>
      <c r="H441" s="417">
        <f>'5. Meetings, Trainings, Events'!$M$38</f>
        <v>0</v>
      </c>
    </row>
    <row r="442" spans="1:8" x14ac:dyDescent="0.2">
      <c r="A442" s="409">
        <v>441</v>
      </c>
      <c r="B442" s="409" t="str">
        <f t="shared" si="19"/>
        <v>0-0--5.08k-E6</v>
      </c>
      <c r="C442" s="410">
        <f>'1. General information'!$O$8</f>
        <v>0</v>
      </c>
      <c r="D442" s="410">
        <f>'1. General information'!$O$10</f>
        <v>0</v>
      </c>
      <c r="E442" s="410" t="s">
        <v>658</v>
      </c>
      <c r="F442" s="411" t="s">
        <v>1465</v>
      </c>
      <c r="G442" s="410" t="s">
        <v>1466</v>
      </c>
      <c r="H442" s="417">
        <f>'5. Meetings, Trainings, Events'!$N$38</f>
        <v>0</v>
      </c>
    </row>
    <row r="443" spans="1:8" x14ac:dyDescent="0.2">
      <c r="A443" s="409">
        <v>442</v>
      </c>
      <c r="B443" s="409" t="str">
        <f t="shared" si="19"/>
        <v>0-0--5.08k-E7</v>
      </c>
      <c r="C443" s="410">
        <f>'1. General information'!$O$8</f>
        <v>0</v>
      </c>
      <c r="D443" s="410">
        <f>'1. General information'!$O$10</f>
        <v>0</v>
      </c>
      <c r="E443" s="410" t="s">
        <v>658</v>
      </c>
      <c r="F443" s="411" t="s">
        <v>1467</v>
      </c>
      <c r="G443" s="410" t="s">
        <v>1468</v>
      </c>
      <c r="H443" s="417">
        <f>'5. Meetings, Trainings, Events'!$O$38</f>
        <v>0</v>
      </c>
    </row>
    <row r="444" spans="1:8" x14ac:dyDescent="0.2">
      <c r="A444" s="409">
        <v>443</v>
      </c>
      <c r="B444" s="409" t="str">
        <f t="shared" si="19"/>
        <v>0-0--5.08k-E8</v>
      </c>
      <c r="C444" s="410">
        <f>'1. General information'!$O$8</f>
        <v>0</v>
      </c>
      <c r="D444" s="410">
        <f>'1. General information'!$O$10</f>
        <v>0</v>
      </c>
      <c r="E444" s="410" t="s">
        <v>658</v>
      </c>
      <c r="F444" s="411" t="s">
        <v>1469</v>
      </c>
      <c r="G444" s="410" t="s">
        <v>1470</v>
      </c>
      <c r="H444" s="417">
        <f>'5. Meetings, Trainings, Events'!$P$38</f>
        <v>0</v>
      </c>
    </row>
    <row r="445" spans="1:8" x14ac:dyDescent="0.2">
      <c r="A445" s="409">
        <v>444</v>
      </c>
      <c r="B445" s="409" t="str">
        <f t="shared" si="19"/>
        <v>0-0--5.08k-E9</v>
      </c>
      <c r="C445" s="410">
        <f>'1. General information'!$O$8</f>
        <v>0</v>
      </c>
      <c r="D445" s="410">
        <f>'1. General information'!$O$10</f>
        <v>0</v>
      </c>
      <c r="E445" s="410" t="s">
        <v>658</v>
      </c>
      <c r="F445" s="411" t="s">
        <v>1471</v>
      </c>
      <c r="G445" s="410" t="s">
        <v>1472</v>
      </c>
      <c r="H445" s="417">
        <f>'5. Meetings, Trainings, Events'!$Q$38</f>
        <v>0</v>
      </c>
    </row>
    <row r="446" spans="1:8" x14ac:dyDescent="0.2">
      <c r="A446" s="409">
        <v>445</v>
      </c>
      <c r="B446" s="409" t="str">
        <f t="shared" si="19"/>
        <v>0-0--5.08k-E10</v>
      </c>
      <c r="C446" s="410">
        <f>'1. General information'!$O$8</f>
        <v>0</v>
      </c>
      <c r="D446" s="410">
        <f>'1. General information'!$O$10</f>
        <v>0</v>
      </c>
      <c r="E446" s="410" t="s">
        <v>658</v>
      </c>
      <c r="F446" s="411" t="s">
        <v>1473</v>
      </c>
      <c r="G446" s="410" t="s">
        <v>1474</v>
      </c>
      <c r="H446" s="417">
        <f>'5. Meetings, Trainings, Events'!$R$38</f>
        <v>0</v>
      </c>
    </row>
    <row r="447" spans="1:8" x14ac:dyDescent="0.2">
      <c r="A447" s="409">
        <v>446</v>
      </c>
      <c r="B447" s="409" t="str">
        <f t="shared" si="19"/>
        <v>0-0--5.08l-E1</v>
      </c>
      <c r="C447" s="410">
        <f>'1. General information'!$O$8</f>
        <v>0</v>
      </c>
      <c r="D447" s="410">
        <f>'1. General information'!$O$10</f>
        <v>0</v>
      </c>
      <c r="E447" s="410" t="s">
        <v>658</v>
      </c>
      <c r="F447" s="411" t="s">
        <v>1475</v>
      </c>
      <c r="G447" s="410" t="s">
        <v>1476</v>
      </c>
      <c r="H447" s="417">
        <f>'5. Meetings, Trainings, Events'!$I$39</f>
        <v>0</v>
      </c>
    </row>
    <row r="448" spans="1:8" x14ac:dyDescent="0.2">
      <c r="A448" s="409">
        <v>447</v>
      </c>
      <c r="B448" s="409" t="str">
        <f t="shared" si="19"/>
        <v>0-0--5.08l-E2</v>
      </c>
      <c r="C448" s="410">
        <f>'1. General information'!$O$8</f>
        <v>0</v>
      </c>
      <c r="D448" s="410">
        <f>'1. General information'!$O$10</f>
        <v>0</v>
      </c>
      <c r="E448" s="410" t="s">
        <v>658</v>
      </c>
      <c r="F448" s="411" t="s">
        <v>1477</v>
      </c>
      <c r="G448" s="410" t="s">
        <v>1478</v>
      </c>
      <c r="H448" s="417">
        <f>'5. Meetings, Trainings, Events'!$J$39</f>
        <v>0</v>
      </c>
    </row>
    <row r="449" spans="1:8" x14ac:dyDescent="0.2">
      <c r="A449" s="409">
        <v>448</v>
      </c>
      <c r="B449" s="409" t="str">
        <f t="shared" si="19"/>
        <v>0-0--5.08l-E3</v>
      </c>
      <c r="C449" s="410">
        <f>'1. General information'!$O$8</f>
        <v>0</v>
      </c>
      <c r="D449" s="410">
        <f>'1. General information'!$O$10</f>
        <v>0</v>
      </c>
      <c r="E449" s="410" t="s">
        <v>658</v>
      </c>
      <c r="F449" s="411" t="s">
        <v>1479</v>
      </c>
      <c r="G449" s="410" t="s">
        <v>1480</v>
      </c>
      <c r="H449" s="417">
        <f>'5. Meetings, Trainings, Events'!$K$39</f>
        <v>0</v>
      </c>
    </row>
    <row r="450" spans="1:8" x14ac:dyDescent="0.2">
      <c r="A450" s="409">
        <v>449</v>
      </c>
      <c r="B450" s="409" t="str">
        <f t="shared" si="19"/>
        <v>0-0--5.08l-E4</v>
      </c>
      <c r="C450" s="410">
        <f>'1. General information'!$O$8</f>
        <v>0</v>
      </c>
      <c r="D450" s="410">
        <f>'1. General information'!$O$10</f>
        <v>0</v>
      </c>
      <c r="E450" s="410" t="s">
        <v>658</v>
      </c>
      <c r="F450" s="411" t="s">
        <v>1481</v>
      </c>
      <c r="G450" s="410" t="s">
        <v>1482</v>
      </c>
      <c r="H450" s="417">
        <f>'5. Meetings, Trainings, Events'!$L$39</f>
        <v>0</v>
      </c>
    </row>
    <row r="451" spans="1:8" x14ac:dyDescent="0.2">
      <c r="A451" s="409">
        <v>450</v>
      </c>
      <c r="B451" s="409" t="str">
        <f t="shared" si="19"/>
        <v>0-0--5.08l-E5</v>
      </c>
      <c r="C451" s="410">
        <f>'1. General information'!$O$8</f>
        <v>0</v>
      </c>
      <c r="D451" s="410">
        <f>'1. General information'!$O$10</f>
        <v>0</v>
      </c>
      <c r="E451" s="410" t="s">
        <v>658</v>
      </c>
      <c r="F451" s="411" t="s">
        <v>1483</v>
      </c>
      <c r="G451" s="410" t="s">
        <v>1484</v>
      </c>
      <c r="H451" s="417">
        <f>'5. Meetings, Trainings, Events'!$M$39</f>
        <v>0</v>
      </c>
    </row>
    <row r="452" spans="1:8" x14ac:dyDescent="0.2">
      <c r="A452" s="409">
        <v>451</v>
      </c>
      <c r="B452" s="409" t="str">
        <f t="shared" si="19"/>
        <v>0-0--5.08l-E6</v>
      </c>
      <c r="C452" s="410">
        <f>'1. General information'!$O$8</f>
        <v>0</v>
      </c>
      <c r="D452" s="410">
        <f>'1. General information'!$O$10</f>
        <v>0</v>
      </c>
      <c r="E452" s="410" t="s">
        <v>658</v>
      </c>
      <c r="F452" s="411" t="s">
        <v>1485</v>
      </c>
      <c r="G452" s="410" t="s">
        <v>1486</v>
      </c>
      <c r="H452" s="417">
        <f>'5. Meetings, Trainings, Events'!$N$39</f>
        <v>0</v>
      </c>
    </row>
    <row r="453" spans="1:8" x14ac:dyDescent="0.2">
      <c r="A453" s="409">
        <v>452</v>
      </c>
      <c r="B453" s="409" t="str">
        <f t="shared" si="19"/>
        <v>0-0--5.08l-E7</v>
      </c>
      <c r="C453" s="410">
        <f>'1. General information'!$O$8</f>
        <v>0</v>
      </c>
      <c r="D453" s="410">
        <f>'1. General information'!$O$10</f>
        <v>0</v>
      </c>
      <c r="E453" s="410" t="s">
        <v>658</v>
      </c>
      <c r="F453" s="411" t="s">
        <v>1487</v>
      </c>
      <c r="G453" s="410" t="s">
        <v>1488</v>
      </c>
      <c r="H453" s="417">
        <f>'5. Meetings, Trainings, Events'!$O$39</f>
        <v>0</v>
      </c>
    </row>
    <row r="454" spans="1:8" x14ac:dyDescent="0.2">
      <c r="A454" s="409">
        <v>453</v>
      </c>
      <c r="B454" s="409" t="str">
        <f t="shared" si="19"/>
        <v>0-0--5.08l-E8</v>
      </c>
      <c r="C454" s="410">
        <f>'1. General information'!$O$8</f>
        <v>0</v>
      </c>
      <c r="D454" s="410">
        <f>'1. General information'!$O$10</f>
        <v>0</v>
      </c>
      <c r="E454" s="410" t="s">
        <v>658</v>
      </c>
      <c r="F454" s="411" t="s">
        <v>1489</v>
      </c>
      <c r="G454" s="410" t="s">
        <v>1490</v>
      </c>
      <c r="H454" s="417">
        <f>'5. Meetings, Trainings, Events'!$P$39</f>
        <v>0</v>
      </c>
    </row>
    <row r="455" spans="1:8" x14ac:dyDescent="0.2">
      <c r="A455" s="409">
        <v>454</v>
      </c>
      <c r="B455" s="409" t="str">
        <f t="shared" si="19"/>
        <v>0-0--5.08l-E9</v>
      </c>
      <c r="C455" s="410">
        <f>'1. General information'!$O$8</f>
        <v>0</v>
      </c>
      <c r="D455" s="410">
        <f>'1. General information'!$O$10</f>
        <v>0</v>
      </c>
      <c r="E455" s="410" t="s">
        <v>658</v>
      </c>
      <c r="F455" s="411" t="s">
        <v>1491</v>
      </c>
      <c r="G455" s="410" t="s">
        <v>1492</v>
      </c>
      <c r="H455" s="417">
        <f>'5. Meetings, Trainings, Events'!$Q$39</f>
        <v>0</v>
      </c>
    </row>
    <row r="456" spans="1:8" x14ac:dyDescent="0.2">
      <c r="A456" s="409">
        <v>455</v>
      </c>
      <c r="B456" s="409" t="str">
        <f t="shared" si="19"/>
        <v>0-0--5.08l-E10</v>
      </c>
      <c r="C456" s="410">
        <f>'1. General information'!$O$8</f>
        <v>0</v>
      </c>
      <c r="D456" s="410">
        <f>'1. General information'!$O$10</f>
        <v>0</v>
      </c>
      <c r="E456" s="410" t="s">
        <v>658</v>
      </c>
      <c r="F456" s="411" t="s">
        <v>1493</v>
      </c>
      <c r="G456" s="410" t="s">
        <v>1494</v>
      </c>
      <c r="H456" s="417">
        <f>'5. Meetings, Trainings, Events'!$R$39</f>
        <v>0</v>
      </c>
    </row>
    <row r="457" spans="1:8" x14ac:dyDescent="0.2">
      <c r="A457" s="409">
        <v>456</v>
      </c>
      <c r="B457" s="409" t="str">
        <f t="shared" si="19"/>
        <v>0-0--5.08m-E1</v>
      </c>
      <c r="C457" s="410">
        <f>'1. General information'!$O$8</f>
        <v>0</v>
      </c>
      <c r="D457" s="410">
        <f>'1. General information'!$O$10</f>
        <v>0</v>
      </c>
      <c r="E457" s="410" t="s">
        <v>658</v>
      </c>
      <c r="F457" s="411" t="s">
        <v>1495</v>
      </c>
      <c r="G457" s="410" t="s">
        <v>1496</v>
      </c>
      <c r="H457" s="417">
        <f>'5. Meetings, Trainings, Events'!$I$40</f>
        <v>0</v>
      </c>
    </row>
    <row r="458" spans="1:8" x14ac:dyDescent="0.2">
      <c r="A458" s="409">
        <v>457</v>
      </c>
      <c r="B458" s="409" t="str">
        <f t="shared" si="19"/>
        <v>0-0--5.08m-E2</v>
      </c>
      <c r="C458" s="410">
        <f>'1. General information'!$O$8</f>
        <v>0</v>
      </c>
      <c r="D458" s="410">
        <f>'1. General information'!$O$10</f>
        <v>0</v>
      </c>
      <c r="E458" s="410" t="s">
        <v>658</v>
      </c>
      <c r="F458" s="411" t="s">
        <v>1497</v>
      </c>
      <c r="G458" s="410" t="s">
        <v>1498</v>
      </c>
      <c r="H458" s="417">
        <f>'5. Meetings, Trainings, Events'!$J$40</f>
        <v>0</v>
      </c>
    </row>
    <row r="459" spans="1:8" x14ac:dyDescent="0.2">
      <c r="A459" s="409">
        <v>458</v>
      </c>
      <c r="B459" s="409" t="str">
        <f t="shared" si="19"/>
        <v>0-0--5.08m-E3</v>
      </c>
      <c r="C459" s="410">
        <f>'1. General information'!$O$8</f>
        <v>0</v>
      </c>
      <c r="D459" s="410">
        <f>'1. General information'!$O$10</f>
        <v>0</v>
      </c>
      <c r="E459" s="410" t="s">
        <v>658</v>
      </c>
      <c r="F459" s="411" t="s">
        <v>1499</v>
      </c>
      <c r="G459" s="410" t="s">
        <v>1500</v>
      </c>
      <c r="H459" s="417">
        <f>'5. Meetings, Trainings, Events'!$K$40</f>
        <v>0</v>
      </c>
    </row>
    <row r="460" spans="1:8" x14ac:dyDescent="0.2">
      <c r="A460" s="409">
        <v>459</v>
      </c>
      <c r="B460" s="409" t="str">
        <f t="shared" si="19"/>
        <v>0-0--5.08m-E4</v>
      </c>
      <c r="C460" s="410">
        <f>'1. General information'!$O$8</f>
        <v>0</v>
      </c>
      <c r="D460" s="410">
        <f>'1. General information'!$O$10</f>
        <v>0</v>
      </c>
      <c r="E460" s="410" t="s">
        <v>658</v>
      </c>
      <c r="F460" s="411" t="s">
        <v>1501</v>
      </c>
      <c r="G460" s="410" t="s">
        <v>1502</v>
      </c>
      <c r="H460" s="417">
        <f>'5. Meetings, Trainings, Events'!$L$40</f>
        <v>0</v>
      </c>
    </row>
    <row r="461" spans="1:8" x14ac:dyDescent="0.2">
      <c r="A461" s="409">
        <v>460</v>
      </c>
      <c r="B461" s="409" t="str">
        <f t="shared" si="19"/>
        <v>0-0--5.08m-E5</v>
      </c>
      <c r="C461" s="410">
        <f>'1. General information'!$O$8</f>
        <v>0</v>
      </c>
      <c r="D461" s="410">
        <f>'1. General information'!$O$10</f>
        <v>0</v>
      </c>
      <c r="E461" s="410" t="s">
        <v>658</v>
      </c>
      <c r="F461" s="411" t="s">
        <v>1503</v>
      </c>
      <c r="G461" s="410" t="s">
        <v>1504</v>
      </c>
      <c r="H461" s="417">
        <f>'5. Meetings, Trainings, Events'!$M$40</f>
        <v>0</v>
      </c>
    </row>
    <row r="462" spans="1:8" x14ac:dyDescent="0.2">
      <c r="A462" s="409">
        <v>461</v>
      </c>
      <c r="B462" s="409" t="str">
        <f t="shared" si="19"/>
        <v>0-0--5.08m-E6</v>
      </c>
      <c r="C462" s="410">
        <f>'1. General information'!$O$8</f>
        <v>0</v>
      </c>
      <c r="D462" s="410">
        <f>'1. General information'!$O$10</f>
        <v>0</v>
      </c>
      <c r="E462" s="410" t="s">
        <v>658</v>
      </c>
      <c r="F462" s="411" t="s">
        <v>1505</v>
      </c>
      <c r="G462" s="410" t="s">
        <v>1506</v>
      </c>
      <c r="H462" s="417">
        <f>'5. Meetings, Trainings, Events'!$N$40</f>
        <v>0</v>
      </c>
    </row>
    <row r="463" spans="1:8" x14ac:dyDescent="0.2">
      <c r="A463" s="409">
        <v>462</v>
      </c>
      <c r="B463" s="409" t="str">
        <f t="shared" si="19"/>
        <v>0-0--5.08m-E7</v>
      </c>
      <c r="C463" s="410">
        <f>'1. General information'!$O$8</f>
        <v>0</v>
      </c>
      <c r="D463" s="410">
        <f>'1. General information'!$O$10</f>
        <v>0</v>
      </c>
      <c r="E463" s="410" t="s">
        <v>658</v>
      </c>
      <c r="F463" s="411" t="s">
        <v>1507</v>
      </c>
      <c r="G463" s="410" t="s">
        <v>1508</v>
      </c>
      <c r="H463" s="417">
        <f>'5. Meetings, Trainings, Events'!$O$40</f>
        <v>0</v>
      </c>
    </row>
    <row r="464" spans="1:8" x14ac:dyDescent="0.2">
      <c r="A464" s="409">
        <v>463</v>
      </c>
      <c r="B464" s="409" t="str">
        <f t="shared" si="19"/>
        <v>0-0--5.08m-E8</v>
      </c>
      <c r="C464" s="410">
        <f>'1. General information'!$O$8</f>
        <v>0</v>
      </c>
      <c r="D464" s="410">
        <f>'1. General information'!$O$10</f>
        <v>0</v>
      </c>
      <c r="E464" s="410" t="s">
        <v>658</v>
      </c>
      <c r="F464" s="411" t="s">
        <v>1509</v>
      </c>
      <c r="G464" s="410" t="s">
        <v>1510</v>
      </c>
      <c r="H464" s="417">
        <f>'5. Meetings, Trainings, Events'!$P$40</f>
        <v>0</v>
      </c>
    </row>
    <row r="465" spans="1:8" x14ac:dyDescent="0.2">
      <c r="A465" s="409">
        <v>464</v>
      </c>
      <c r="B465" s="409" t="str">
        <f t="shared" si="19"/>
        <v>0-0--5.08m-E9</v>
      </c>
      <c r="C465" s="410">
        <f>'1. General information'!$O$8</f>
        <v>0</v>
      </c>
      <c r="D465" s="410">
        <f>'1. General information'!$O$10</f>
        <v>0</v>
      </c>
      <c r="E465" s="410" t="s">
        <v>658</v>
      </c>
      <c r="F465" s="411" t="s">
        <v>1511</v>
      </c>
      <c r="G465" s="410" t="s">
        <v>1512</v>
      </c>
      <c r="H465" s="417">
        <f>'5. Meetings, Trainings, Events'!$Q$40</f>
        <v>0</v>
      </c>
    </row>
    <row r="466" spans="1:8" x14ac:dyDescent="0.2">
      <c r="A466" s="409">
        <v>465</v>
      </c>
      <c r="B466" s="409" t="str">
        <f t="shared" si="19"/>
        <v>0-0--5.08m-E10</v>
      </c>
      <c r="C466" s="410">
        <f>'1. General information'!$O$8</f>
        <v>0</v>
      </c>
      <c r="D466" s="410">
        <f>'1. General information'!$O$10</f>
        <v>0</v>
      </c>
      <c r="E466" s="410" t="s">
        <v>658</v>
      </c>
      <c r="F466" s="411" t="s">
        <v>1513</v>
      </c>
      <c r="G466" s="410" t="s">
        <v>1514</v>
      </c>
      <c r="H466" s="417">
        <f>'5. Meetings, Trainings, Events'!$R$40</f>
        <v>0</v>
      </c>
    </row>
    <row r="467" spans="1:8" x14ac:dyDescent="0.2">
      <c r="A467" s="409">
        <v>466</v>
      </c>
      <c r="B467" s="409" t="str">
        <f t="shared" si="19"/>
        <v>0-0--5.08n-E1</v>
      </c>
      <c r="C467" s="410">
        <f>'1. General information'!$O$8</f>
        <v>0</v>
      </c>
      <c r="D467" s="410">
        <f>'1. General information'!$O$10</f>
        <v>0</v>
      </c>
      <c r="E467" s="410" t="s">
        <v>658</v>
      </c>
      <c r="F467" s="411" t="s">
        <v>1515</v>
      </c>
      <c r="G467" s="410" t="s">
        <v>1516</v>
      </c>
      <c r="H467" s="417">
        <f>'5. Meetings, Trainings, Events'!$I$41</f>
        <v>0</v>
      </c>
    </row>
    <row r="468" spans="1:8" x14ac:dyDescent="0.2">
      <c r="A468" s="409">
        <v>467</v>
      </c>
      <c r="B468" s="409" t="str">
        <f t="shared" si="19"/>
        <v>0-0--5.08n-E2</v>
      </c>
      <c r="C468" s="410">
        <f>'1. General information'!$O$8</f>
        <v>0</v>
      </c>
      <c r="D468" s="410">
        <f>'1. General information'!$O$10</f>
        <v>0</v>
      </c>
      <c r="E468" s="410" t="s">
        <v>658</v>
      </c>
      <c r="F468" s="411" t="s">
        <v>1517</v>
      </c>
      <c r="G468" s="410" t="s">
        <v>1518</v>
      </c>
      <c r="H468" s="417">
        <f>'5. Meetings, Trainings, Events'!$J$41</f>
        <v>0</v>
      </c>
    </row>
    <row r="469" spans="1:8" x14ac:dyDescent="0.2">
      <c r="A469" s="409">
        <v>468</v>
      </c>
      <c r="B469" s="409" t="str">
        <f t="shared" si="19"/>
        <v>0-0--5.08n-E3</v>
      </c>
      <c r="C469" s="410">
        <f>'1. General information'!$O$8</f>
        <v>0</v>
      </c>
      <c r="D469" s="410">
        <f>'1. General information'!$O$10</f>
        <v>0</v>
      </c>
      <c r="E469" s="410" t="s">
        <v>658</v>
      </c>
      <c r="F469" s="411" t="s">
        <v>1519</v>
      </c>
      <c r="G469" s="410" t="s">
        <v>1520</v>
      </c>
      <c r="H469" s="417">
        <f>'5. Meetings, Trainings, Events'!$K$41</f>
        <v>0</v>
      </c>
    </row>
    <row r="470" spans="1:8" x14ac:dyDescent="0.2">
      <c r="A470" s="409">
        <v>469</v>
      </c>
      <c r="B470" s="409" t="str">
        <f t="shared" si="19"/>
        <v>0-0--5.08n-E4</v>
      </c>
      <c r="C470" s="410">
        <f>'1. General information'!$O$8</f>
        <v>0</v>
      </c>
      <c r="D470" s="410">
        <f>'1. General information'!$O$10</f>
        <v>0</v>
      </c>
      <c r="E470" s="410" t="s">
        <v>658</v>
      </c>
      <c r="F470" s="411" t="s">
        <v>1521</v>
      </c>
      <c r="G470" s="410" t="s">
        <v>1522</v>
      </c>
      <c r="H470" s="417">
        <f>'5. Meetings, Trainings, Events'!$L$41</f>
        <v>0</v>
      </c>
    </row>
    <row r="471" spans="1:8" x14ac:dyDescent="0.2">
      <c r="A471" s="409">
        <v>470</v>
      </c>
      <c r="B471" s="409" t="str">
        <f t="shared" si="19"/>
        <v>0-0--5.08n-E5</v>
      </c>
      <c r="C471" s="410">
        <f>'1. General information'!$O$8</f>
        <v>0</v>
      </c>
      <c r="D471" s="410">
        <f>'1. General information'!$O$10</f>
        <v>0</v>
      </c>
      <c r="E471" s="410" t="s">
        <v>658</v>
      </c>
      <c r="F471" s="411" t="s">
        <v>1523</v>
      </c>
      <c r="G471" s="410" t="s">
        <v>1524</v>
      </c>
      <c r="H471" s="417">
        <f>'5. Meetings, Trainings, Events'!$M$41</f>
        <v>0</v>
      </c>
    </row>
    <row r="472" spans="1:8" x14ac:dyDescent="0.2">
      <c r="A472" s="409">
        <v>471</v>
      </c>
      <c r="B472" s="409" t="str">
        <f t="shared" si="19"/>
        <v>0-0--5.08n-E6</v>
      </c>
      <c r="C472" s="410">
        <f>'1. General information'!$O$8</f>
        <v>0</v>
      </c>
      <c r="D472" s="410">
        <f>'1. General information'!$O$10</f>
        <v>0</v>
      </c>
      <c r="E472" s="410" t="s">
        <v>658</v>
      </c>
      <c r="F472" s="411" t="s">
        <v>1525</v>
      </c>
      <c r="G472" s="410" t="s">
        <v>1526</v>
      </c>
      <c r="H472" s="417">
        <f>'5. Meetings, Trainings, Events'!$N$41</f>
        <v>0</v>
      </c>
    </row>
    <row r="473" spans="1:8" x14ac:dyDescent="0.2">
      <c r="A473" s="409">
        <v>472</v>
      </c>
      <c r="B473" s="409" t="str">
        <f t="shared" si="19"/>
        <v>0-0--5.08n-E7</v>
      </c>
      <c r="C473" s="410">
        <f>'1. General information'!$O$8</f>
        <v>0</v>
      </c>
      <c r="D473" s="410">
        <f>'1. General information'!$O$10</f>
        <v>0</v>
      </c>
      <c r="E473" s="410" t="s">
        <v>658</v>
      </c>
      <c r="F473" s="411" t="s">
        <v>1527</v>
      </c>
      <c r="G473" s="410" t="s">
        <v>1528</v>
      </c>
      <c r="H473" s="417">
        <f>'5. Meetings, Trainings, Events'!$O$41</f>
        <v>0</v>
      </c>
    </row>
    <row r="474" spans="1:8" x14ac:dyDescent="0.2">
      <c r="A474" s="409">
        <v>473</v>
      </c>
      <c r="B474" s="409" t="str">
        <f t="shared" si="19"/>
        <v>0-0--5.08n-E8</v>
      </c>
      <c r="C474" s="410">
        <f>'1. General information'!$O$8</f>
        <v>0</v>
      </c>
      <c r="D474" s="410">
        <f>'1. General information'!$O$10</f>
        <v>0</v>
      </c>
      <c r="E474" s="410" t="s">
        <v>658</v>
      </c>
      <c r="F474" s="411" t="s">
        <v>1529</v>
      </c>
      <c r="G474" s="410" t="s">
        <v>1530</v>
      </c>
      <c r="H474" s="417">
        <f>'5. Meetings, Trainings, Events'!$P$41</f>
        <v>0</v>
      </c>
    </row>
    <row r="475" spans="1:8" x14ac:dyDescent="0.2">
      <c r="A475" s="409">
        <v>474</v>
      </c>
      <c r="B475" s="409" t="str">
        <f t="shared" si="19"/>
        <v>0-0--5.08n-E9</v>
      </c>
      <c r="C475" s="410">
        <f>'1. General information'!$O$8</f>
        <v>0</v>
      </c>
      <c r="D475" s="410">
        <f>'1. General information'!$O$10</f>
        <v>0</v>
      </c>
      <c r="E475" s="410" t="s">
        <v>658</v>
      </c>
      <c r="F475" s="411" t="s">
        <v>1531</v>
      </c>
      <c r="G475" s="410" t="s">
        <v>1532</v>
      </c>
      <c r="H475" s="417">
        <f>'5. Meetings, Trainings, Events'!$Q$41</f>
        <v>0</v>
      </c>
    </row>
    <row r="476" spans="1:8" x14ac:dyDescent="0.2">
      <c r="A476" s="409">
        <v>475</v>
      </c>
      <c r="B476" s="409" t="str">
        <f t="shared" si="19"/>
        <v>0-0--5.08n-E10</v>
      </c>
      <c r="C476" s="410">
        <f>'1. General information'!$O$8</f>
        <v>0</v>
      </c>
      <c r="D476" s="410">
        <f>'1. General information'!$O$10</f>
        <v>0</v>
      </c>
      <c r="E476" s="410" t="s">
        <v>658</v>
      </c>
      <c r="F476" s="411" t="s">
        <v>1533</v>
      </c>
      <c r="G476" s="410" t="s">
        <v>1534</v>
      </c>
      <c r="H476" s="417">
        <f>'5. Meetings, Trainings, Events'!$R$41</f>
        <v>0</v>
      </c>
    </row>
    <row r="477" spans="1:8" x14ac:dyDescent="0.2">
      <c r="A477" s="409">
        <v>476</v>
      </c>
      <c r="B477" s="409" t="str">
        <f t="shared" si="19"/>
        <v>0-0--5.08o-E1</v>
      </c>
      <c r="C477" s="410">
        <f>'1. General information'!$O$8</f>
        <v>0</v>
      </c>
      <c r="D477" s="410">
        <f>'1. General information'!$O$10</f>
        <v>0</v>
      </c>
      <c r="E477" s="410" t="s">
        <v>658</v>
      </c>
      <c r="F477" s="411" t="s">
        <v>1535</v>
      </c>
      <c r="G477" s="410" t="s">
        <v>1536</v>
      </c>
      <c r="H477" s="417">
        <f>'5. Meetings, Trainings, Events'!$I$42</f>
        <v>0</v>
      </c>
    </row>
    <row r="478" spans="1:8" x14ac:dyDescent="0.2">
      <c r="A478" s="409">
        <v>477</v>
      </c>
      <c r="B478" s="409" t="str">
        <f t="shared" si="19"/>
        <v>0-0--5.08o-E2</v>
      </c>
      <c r="C478" s="410">
        <f>'1. General information'!$O$8</f>
        <v>0</v>
      </c>
      <c r="D478" s="410">
        <f>'1. General information'!$O$10</f>
        <v>0</v>
      </c>
      <c r="E478" s="410" t="s">
        <v>658</v>
      </c>
      <c r="F478" s="411" t="s">
        <v>1537</v>
      </c>
      <c r="G478" s="410" t="s">
        <v>1538</v>
      </c>
      <c r="H478" s="417">
        <f>'5. Meetings, Trainings, Events'!$J$42</f>
        <v>0</v>
      </c>
    </row>
    <row r="479" spans="1:8" x14ac:dyDescent="0.2">
      <c r="A479" s="409">
        <v>478</v>
      </c>
      <c r="B479" s="409" t="str">
        <f t="shared" si="19"/>
        <v>0-0--5.08o-E3</v>
      </c>
      <c r="C479" s="410">
        <f>'1. General information'!$O$8</f>
        <v>0</v>
      </c>
      <c r="D479" s="410">
        <f>'1. General information'!$O$10</f>
        <v>0</v>
      </c>
      <c r="E479" s="410" t="s">
        <v>658</v>
      </c>
      <c r="F479" s="411" t="s">
        <v>1539</v>
      </c>
      <c r="G479" s="410" t="s">
        <v>1540</v>
      </c>
      <c r="H479" s="417">
        <f>'5. Meetings, Trainings, Events'!$K$42</f>
        <v>0</v>
      </c>
    </row>
    <row r="480" spans="1:8" x14ac:dyDescent="0.2">
      <c r="A480" s="409">
        <v>479</v>
      </c>
      <c r="B480" s="409" t="str">
        <f t="shared" si="19"/>
        <v>0-0--5.08o-E4</v>
      </c>
      <c r="C480" s="410">
        <f>'1. General information'!$O$8</f>
        <v>0</v>
      </c>
      <c r="D480" s="410">
        <f>'1. General information'!$O$10</f>
        <v>0</v>
      </c>
      <c r="E480" s="410" t="s">
        <v>658</v>
      </c>
      <c r="F480" s="411" t="s">
        <v>1541</v>
      </c>
      <c r="G480" s="410" t="s">
        <v>1542</v>
      </c>
      <c r="H480" s="417">
        <f>'5. Meetings, Trainings, Events'!$L$42</f>
        <v>0</v>
      </c>
    </row>
    <row r="481" spans="1:8" x14ac:dyDescent="0.2">
      <c r="A481" s="409">
        <v>480</v>
      </c>
      <c r="B481" s="409" t="str">
        <f t="shared" si="19"/>
        <v>0-0--5.08o-E5</v>
      </c>
      <c r="C481" s="410">
        <f>'1. General information'!$O$8</f>
        <v>0</v>
      </c>
      <c r="D481" s="410">
        <f>'1. General information'!$O$10</f>
        <v>0</v>
      </c>
      <c r="E481" s="410" t="s">
        <v>658</v>
      </c>
      <c r="F481" s="411" t="s">
        <v>1543</v>
      </c>
      <c r="G481" s="410" t="s">
        <v>1544</v>
      </c>
      <c r="H481" s="417">
        <f>'5. Meetings, Trainings, Events'!$M$42</f>
        <v>0</v>
      </c>
    </row>
    <row r="482" spans="1:8" x14ac:dyDescent="0.2">
      <c r="A482" s="409">
        <v>481</v>
      </c>
      <c r="B482" s="409" t="str">
        <f t="shared" si="19"/>
        <v>0-0--5.08o-E6</v>
      </c>
      <c r="C482" s="410">
        <f>'1. General information'!$O$8</f>
        <v>0</v>
      </c>
      <c r="D482" s="410">
        <f>'1. General information'!$O$10</f>
        <v>0</v>
      </c>
      <c r="E482" s="410" t="s">
        <v>658</v>
      </c>
      <c r="F482" s="411" t="s">
        <v>1545</v>
      </c>
      <c r="G482" s="410" t="s">
        <v>1546</v>
      </c>
      <c r="H482" s="417">
        <f>'5. Meetings, Trainings, Events'!$N$42</f>
        <v>0</v>
      </c>
    </row>
    <row r="483" spans="1:8" x14ac:dyDescent="0.2">
      <c r="A483" s="409">
        <v>482</v>
      </c>
      <c r="B483" s="409" t="str">
        <f t="shared" si="19"/>
        <v>0-0--5.08o-E7</v>
      </c>
      <c r="C483" s="410">
        <f>'1. General information'!$O$8</f>
        <v>0</v>
      </c>
      <c r="D483" s="410">
        <f>'1. General information'!$O$10</f>
        <v>0</v>
      </c>
      <c r="E483" s="410" t="s">
        <v>658</v>
      </c>
      <c r="F483" s="411" t="s">
        <v>1547</v>
      </c>
      <c r="G483" s="410" t="s">
        <v>1548</v>
      </c>
      <c r="H483" s="417">
        <f>'5. Meetings, Trainings, Events'!$O$42</f>
        <v>0</v>
      </c>
    </row>
    <row r="484" spans="1:8" x14ac:dyDescent="0.2">
      <c r="A484" s="409">
        <v>483</v>
      </c>
      <c r="B484" s="409" t="str">
        <f t="shared" si="19"/>
        <v>0-0--5.08o-E8</v>
      </c>
      <c r="C484" s="410">
        <f>'1. General information'!$O$8</f>
        <v>0</v>
      </c>
      <c r="D484" s="410">
        <f>'1. General information'!$O$10</f>
        <v>0</v>
      </c>
      <c r="E484" s="410" t="s">
        <v>658</v>
      </c>
      <c r="F484" s="411" t="s">
        <v>1549</v>
      </c>
      <c r="G484" s="410" t="s">
        <v>1550</v>
      </c>
      <c r="H484" s="417">
        <f>'5. Meetings, Trainings, Events'!$P$42</f>
        <v>0</v>
      </c>
    </row>
    <row r="485" spans="1:8" x14ac:dyDescent="0.2">
      <c r="A485" s="409">
        <v>484</v>
      </c>
      <c r="B485" s="409" t="str">
        <f t="shared" si="19"/>
        <v>0-0--5.08o-E9</v>
      </c>
      <c r="C485" s="410">
        <f>'1. General information'!$O$8</f>
        <v>0</v>
      </c>
      <c r="D485" s="410">
        <f>'1. General information'!$O$10</f>
        <v>0</v>
      </c>
      <c r="E485" s="410" t="s">
        <v>658</v>
      </c>
      <c r="F485" s="411" t="s">
        <v>1551</v>
      </c>
      <c r="G485" s="410" t="s">
        <v>1552</v>
      </c>
      <c r="H485" s="417">
        <f>'5. Meetings, Trainings, Events'!$Q$42</f>
        <v>0</v>
      </c>
    </row>
    <row r="486" spans="1:8" x14ac:dyDescent="0.2">
      <c r="A486" s="409">
        <v>485</v>
      </c>
      <c r="B486" s="409" t="str">
        <f t="shared" si="19"/>
        <v>0-0--5.08o-E10</v>
      </c>
      <c r="C486" s="410">
        <f>'1. General information'!$O$8</f>
        <v>0</v>
      </c>
      <c r="D486" s="410">
        <f>'1. General information'!$O$10</f>
        <v>0</v>
      </c>
      <c r="E486" s="410" t="s">
        <v>658</v>
      </c>
      <c r="F486" s="411" t="s">
        <v>1553</v>
      </c>
      <c r="G486" s="410" t="s">
        <v>1554</v>
      </c>
      <c r="H486" s="417">
        <f>'5. Meetings, Trainings, Events'!$R$42</f>
        <v>0</v>
      </c>
    </row>
    <row r="487" spans="1:8" x14ac:dyDescent="0.2">
      <c r="A487" s="409">
        <v>486</v>
      </c>
      <c r="B487" s="409" t="str">
        <f t="shared" si="19"/>
        <v>0-0--5.08p-E1</v>
      </c>
      <c r="C487" s="410">
        <f>'1. General information'!$O$8</f>
        <v>0</v>
      </c>
      <c r="D487" s="410">
        <f>'1. General information'!$O$10</f>
        <v>0</v>
      </c>
      <c r="E487" s="410" t="s">
        <v>658</v>
      </c>
      <c r="F487" s="411" t="s">
        <v>1555</v>
      </c>
      <c r="G487" s="410" t="s">
        <v>1556</v>
      </c>
      <c r="H487" s="417">
        <f>'5. Meetings, Trainings, Events'!$I$43</f>
        <v>0</v>
      </c>
    </row>
    <row r="488" spans="1:8" x14ac:dyDescent="0.2">
      <c r="A488" s="409">
        <v>487</v>
      </c>
      <c r="B488" s="409" t="str">
        <f t="shared" si="19"/>
        <v>0-0--5.08p-E2</v>
      </c>
      <c r="C488" s="410">
        <f>'1. General information'!$O$8</f>
        <v>0</v>
      </c>
      <c r="D488" s="410">
        <f>'1. General information'!$O$10</f>
        <v>0</v>
      </c>
      <c r="E488" s="410" t="s">
        <v>658</v>
      </c>
      <c r="F488" s="411" t="s">
        <v>1557</v>
      </c>
      <c r="G488" s="410" t="s">
        <v>1558</v>
      </c>
      <c r="H488" s="417">
        <f>'5. Meetings, Trainings, Events'!$J$43</f>
        <v>0</v>
      </c>
    </row>
    <row r="489" spans="1:8" x14ac:dyDescent="0.2">
      <c r="A489" s="409">
        <v>488</v>
      </c>
      <c r="B489" s="409" t="str">
        <f t="shared" si="19"/>
        <v>0-0--5.08p-E3</v>
      </c>
      <c r="C489" s="410">
        <f>'1. General information'!$O$8</f>
        <v>0</v>
      </c>
      <c r="D489" s="410">
        <f>'1. General information'!$O$10</f>
        <v>0</v>
      </c>
      <c r="E489" s="410" t="s">
        <v>658</v>
      </c>
      <c r="F489" s="411" t="s">
        <v>1559</v>
      </c>
      <c r="G489" s="410" t="s">
        <v>1560</v>
      </c>
      <c r="H489" s="417">
        <f>'5. Meetings, Trainings, Events'!$K$43</f>
        <v>0</v>
      </c>
    </row>
    <row r="490" spans="1:8" x14ac:dyDescent="0.2">
      <c r="A490" s="409">
        <v>489</v>
      </c>
      <c r="B490" s="409" t="str">
        <f t="shared" si="19"/>
        <v>0-0--5.08p-E4</v>
      </c>
      <c r="C490" s="410">
        <f>'1. General information'!$O$8</f>
        <v>0</v>
      </c>
      <c r="D490" s="410">
        <f>'1. General information'!$O$10</f>
        <v>0</v>
      </c>
      <c r="E490" s="410" t="s">
        <v>658</v>
      </c>
      <c r="F490" s="411" t="s">
        <v>1561</v>
      </c>
      <c r="G490" s="410" t="s">
        <v>1562</v>
      </c>
      <c r="H490" s="417">
        <f>'5. Meetings, Trainings, Events'!$L$43</f>
        <v>0</v>
      </c>
    </row>
    <row r="491" spans="1:8" x14ac:dyDescent="0.2">
      <c r="A491" s="409">
        <v>490</v>
      </c>
      <c r="B491" s="409" t="str">
        <f t="shared" si="19"/>
        <v>0-0--5.08p-E5</v>
      </c>
      <c r="C491" s="410">
        <f>'1. General information'!$O$8</f>
        <v>0</v>
      </c>
      <c r="D491" s="410">
        <f>'1. General information'!$O$10</f>
        <v>0</v>
      </c>
      <c r="E491" s="410" t="s">
        <v>658</v>
      </c>
      <c r="F491" s="411" t="s">
        <v>1563</v>
      </c>
      <c r="G491" s="410" t="s">
        <v>1564</v>
      </c>
      <c r="H491" s="417">
        <f>'5. Meetings, Trainings, Events'!$M$43</f>
        <v>0</v>
      </c>
    </row>
    <row r="492" spans="1:8" x14ac:dyDescent="0.2">
      <c r="A492" s="409">
        <v>491</v>
      </c>
      <c r="B492" s="409" t="str">
        <f t="shared" si="19"/>
        <v>0-0--5.08p-E6</v>
      </c>
      <c r="C492" s="410">
        <f>'1. General information'!$O$8</f>
        <v>0</v>
      </c>
      <c r="D492" s="410">
        <f>'1. General information'!$O$10</f>
        <v>0</v>
      </c>
      <c r="E492" s="410" t="s">
        <v>658</v>
      </c>
      <c r="F492" s="411" t="s">
        <v>1565</v>
      </c>
      <c r="G492" s="410" t="s">
        <v>1566</v>
      </c>
      <c r="H492" s="417">
        <f>'5. Meetings, Trainings, Events'!$N$43</f>
        <v>0</v>
      </c>
    </row>
    <row r="493" spans="1:8" x14ac:dyDescent="0.2">
      <c r="A493" s="409">
        <v>492</v>
      </c>
      <c r="B493" s="409" t="str">
        <f t="shared" si="19"/>
        <v>0-0--5.08p-E7</v>
      </c>
      <c r="C493" s="410">
        <f>'1. General information'!$O$8</f>
        <v>0</v>
      </c>
      <c r="D493" s="410">
        <f>'1. General information'!$O$10</f>
        <v>0</v>
      </c>
      <c r="E493" s="410" t="s">
        <v>658</v>
      </c>
      <c r="F493" s="411" t="s">
        <v>1567</v>
      </c>
      <c r="G493" s="410" t="s">
        <v>1568</v>
      </c>
      <c r="H493" s="417">
        <f>'5. Meetings, Trainings, Events'!$O$43</f>
        <v>0</v>
      </c>
    </row>
    <row r="494" spans="1:8" x14ac:dyDescent="0.2">
      <c r="A494" s="409">
        <v>493</v>
      </c>
      <c r="B494" s="409" t="str">
        <f t="shared" si="19"/>
        <v>0-0--5.08p-E8</v>
      </c>
      <c r="C494" s="410">
        <f>'1. General information'!$O$8</f>
        <v>0</v>
      </c>
      <c r="D494" s="410">
        <f>'1. General information'!$O$10</f>
        <v>0</v>
      </c>
      <c r="E494" s="410" t="s">
        <v>658</v>
      </c>
      <c r="F494" s="411" t="s">
        <v>1569</v>
      </c>
      <c r="G494" s="410" t="s">
        <v>1570</v>
      </c>
      <c r="H494" s="417">
        <f>'5. Meetings, Trainings, Events'!$P$43</f>
        <v>0</v>
      </c>
    </row>
    <row r="495" spans="1:8" x14ac:dyDescent="0.2">
      <c r="A495" s="409">
        <v>494</v>
      </c>
      <c r="B495" s="409" t="str">
        <f t="shared" si="19"/>
        <v>0-0--5.08p-E9</v>
      </c>
      <c r="C495" s="410">
        <f>'1. General information'!$O$8</f>
        <v>0</v>
      </c>
      <c r="D495" s="410">
        <f>'1. General information'!$O$10</f>
        <v>0</v>
      </c>
      <c r="E495" s="410" t="s">
        <v>658</v>
      </c>
      <c r="F495" s="411" t="s">
        <v>1571</v>
      </c>
      <c r="G495" s="410" t="s">
        <v>1572</v>
      </c>
      <c r="H495" s="417">
        <f>'5. Meetings, Trainings, Events'!$Q$43</f>
        <v>0</v>
      </c>
    </row>
    <row r="496" spans="1:8" x14ac:dyDescent="0.2">
      <c r="A496" s="409">
        <v>495</v>
      </c>
      <c r="B496" s="409" t="str">
        <f t="shared" si="19"/>
        <v>0-0--5.08p-E10</v>
      </c>
      <c r="C496" s="410">
        <f>'1. General information'!$O$8</f>
        <v>0</v>
      </c>
      <c r="D496" s="410">
        <f>'1. General information'!$O$10</f>
        <v>0</v>
      </c>
      <c r="E496" s="410" t="s">
        <v>658</v>
      </c>
      <c r="F496" s="411" t="s">
        <v>1573</v>
      </c>
      <c r="G496" s="410" t="s">
        <v>1574</v>
      </c>
      <c r="H496" s="417">
        <f>'5. Meetings, Trainings, Events'!$R$43</f>
        <v>0</v>
      </c>
    </row>
    <row r="497" spans="1:8" x14ac:dyDescent="0.2">
      <c r="A497" s="409">
        <v>496</v>
      </c>
      <c r="B497" s="409" t="str">
        <f t="shared" si="19"/>
        <v>0-0--5.08q-E1</v>
      </c>
      <c r="C497" s="410">
        <f>'1. General information'!$O$8</f>
        <v>0</v>
      </c>
      <c r="D497" s="410">
        <f>'1. General information'!$O$10</f>
        <v>0</v>
      </c>
      <c r="E497" s="410" t="s">
        <v>658</v>
      </c>
      <c r="F497" s="411" t="s">
        <v>1575</v>
      </c>
      <c r="G497" s="410" t="s">
        <v>1576</v>
      </c>
      <c r="H497" s="417">
        <f>'5. Meetings, Trainings, Events'!$I$44</f>
        <v>0</v>
      </c>
    </row>
    <row r="498" spans="1:8" x14ac:dyDescent="0.2">
      <c r="A498" s="409">
        <v>497</v>
      </c>
      <c r="B498" s="409" t="str">
        <f t="shared" si="19"/>
        <v>0-0--5.08q-E2</v>
      </c>
      <c r="C498" s="410">
        <f>'1. General information'!$O$8</f>
        <v>0</v>
      </c>
      <c r="D498" s="410">
        <f>'1. General information'!$O$10</f>
        <v>0</v>
      </c>
      <c r="E498" s="410" t="s">
        <v>658</v>
      </c>
      <c r="F498" s="411" t="s">
        <v>1577</v>
      </c>
      <c r="G498" s="410" t="s">
        <v>1578</v>
      </c>
      <c r="H498" s="417">
        <f>'5. Meetings, Trainings, Events'!$J$44</f>
        <v>0</v>
      </c>
    </row>
    <row r="499" spans="1:8" x14ac:dyDescent="0.2">
      <c r="A499" s="409">
        <v>498</v>
      </c>
      <c r="B499" s="409" t="str">
        <f t="shared" si="19"/>
        <v>0-0--5.08q-E3</v>
      </c>
      <c r="C499" s="410">
        <f>'1. General information'!$O$8</f>
        <v>0</v>
      </c>
      <c r="D499" s="410">
        <f>'1. General information'!$O$10</f>
        <v>0</v>
      </c>
      <c r="E499" s="410" t="s">
        <v>658</v>
      </c>
      <c r="F499" s="411" t="s">
        <v>1579</v>
      </c>
      <c r="G499" s="410" t="s">
        <v>1580</v>
      </c>
      <c r="H499" s="417">
        <f>'5. Meetings, Trainings, Events'!$K$44</f>
        <v>0</v>
      </c>
    </row>
    <row r="500" spans="1:8" x14ac:dyDescent="0.2">
      <c r="A500" s="409">
        <v>499</v>
      </c>
      <c r="B500" s="409" t="str">
        <f t="shared" si="19"/>
        <v>0-0--5.08q-E4</v>
      </c>
      <c r="C500" s="410">
        <f>'1. General information'!$O$8</f>
        <v>0</v>
      </c>
      <c r="D500" s="410">
        <f>'1. General information'!$O$10</f>
        <v>0</v>
      </c>
      <c r="E500" s="410" t="s">
        <v>658</v>
      </c>
      <c r="F500" s="411" t="s">
        <v>1581</v>
      </c>
      <c r="G500" s="410" t="s">
        <v>1582</v>
      </c>
      <c r="H500" s="417">
        <f>'5. Meetings, Trainings, Events'!$L$44</f>
        <v>0</v>
      </c>
    </row>
    <row r="501" spans="1:8" x14ac:dyDescent="0.2">
      <c r="A501" s="409">
        <v>500</v>
      </c>
      <c r="B501" s="409" t="str">
        <f t="shared" si="19"/>
        <v>0-0--5.08q-E5</v>
      </c>
      <c r="C501" s="410">
        <f>'1. General information'!$O$8</f>
        <v>0</v>
      </c>
      <c r="D501" s="410">
        <f>'1. General information'!$O$10</f>
        <v>0</v>
      </c>
      <c r="E501" s="410" t="s">
        <v>658</v>
      </c>
      <c r="F501" s="411" t="s">
        <v>1583</v>
      </c>
      <c r="G501" s="410" t="s">
        <v>1584</v>
      </c>
      <c r="H501" s="417">
        <f>'5. Meetings, Trainings, Events'!$M$44</f>
        <v>0</v>
      </c>
    </row>
    <row r="502" spans="1:8" x14ac:dyDescent="0.2">
      <c r="A502" s="409">
        <v>501</v>
      </c>
      <c r="B502" s="409" t="str">
        <f t="shared" si="19"/>
        <v>0-0--5.08q-E6</v>
      </c>
      <c r="C502" s="410">
        <f>'1. General information'!$O$8</f>
        <v>0</v>
      </c>
      <c r="D502" s="410">
        <f>'1. General information'!$O$10</f>
        <v>0</v>
      </c>
      <c r="E502" s="410" t="s">
        <v>658</v>
      </c>
      <c r="F502" s="411" t="s">
        <v>1585</v>
      </c>
      <c r="G502" s="410" t="s">
        <v>1586</v>
      </c>
      <c r="H502" s="417">
        <f>'5. Meetings, Trainings, Events'!$N$44</f>
        <v>0</v>
      </c>
    </row>
    <row r="503" spans="1:8" x14ac:dyDescent="0.2">
      <c r="A503" s="409">
        <v>502</v>
      </c>
      <c r="B503" s="409" t="str">
        <f t="shared" si="19"/>
        <v>0-0--5.08q-E7</v>
      </c>
      <c r="C503" s="410">
        <f>'1. General information'!$O$8</f>
        <v>0</v>
      </c>
      <c r="D503" s="410">
        <f>'1. General information'!$O$10</f>
        <v>0</v>
      </c>
      <c r="E503" s="410" t="s">
        <v>658</v>
      </c>
      <c r="F503" s="411" t="s">
        <v>1587</v>
      </c>
      <c r="G503" s="410" t="s">
        <v>1588</v>
      </c>
      <c r="H503" s="417">
        <f>'5. Meetings, Trainings, Events'!$O$44</f>
        <v>0</v>
      </c>
    </row>
    <row r="504" spans="1:8" x14ac:dyDescent="0.2">
      <c r="A504" s="409">
        <v>503</v>
      </c>
      <c r="B504" s="409" t="str">
        <f t="shared" si="19"/>
        <v>0-0--5.08q-E8</v>
      </c>
      <c r="C504" s="410">
        <f>'1. General information'!$O$8</f>
        <v>0</v>
      </c>
      <c r="D504" s="410">
        <f>'1. General information'!$O$10</f>
        <v>0</v>
      </c>
      <c r="E504" s="410" t="s">
        <v>658</v>
      </c>
      <c r="F504" s="411" t="s">
        <v>1589</v>
      </c>
      <c r="G504" s="410" t="s">
        <v>1590</v>
      </c>
      <c r="H504" s="417">
        <f>'5. Meetings, Trainings, Events'!$P$44</f>
        <v>0</v>
      </c>
    </row>
    <row r="505" spans="1:8" x14ac:dyDescent="0.2">
      <c r="A505" s="409">
        <v>504</v>
      </c>
      <c r="B505" s="409" t="str">
        <f t="shared" si="19"/>
        <v>0-0--5.08q-E9</v>
      </c>
      <c r="C505" s="410">
        <f>'1. General information'!$O$8</f>
        <v>0</v>
      </c>
      <c r="D505" s="410">
        <f>'1. General information'!$O$10</f>
        <v>0</v>
      </c>
      <c r="E505" s="410" t="s">
        <v>658</v>
      </c>
      <c r="F505" s="411" t="s">
        <v>1591</v>
      </c>
      <c r="G505" s="410" t="s">
        <v>1592</v>
      </c>
      <c r="H505" s="417">
        <f>'5. Meetings, Trainings, Events'!$Q$44</f>
        <v>0</v>
      </c>
    </row>
    <row r="506" spans="1:8" x14ac:dyDescent="0.2">
      <c r="A506" s="409">
        <v>505</v>
      </c>
      <c r="B506" s="409" t="str">
        <f t="shared" si="19"/>
        <v>0-0--5.08q-E10</v>
      </c>
      <c r="C506" s="410">
        <f>'1. General information'!$O$8</f>
        <v>0</v>
      </c>
      <c r="D506" s="410">
        <f>'1. General information'!$O$10</f>
        <v>0</v>
      </c>
      <c r="E506" s="410" t="s">
        <v>658</v>
      </c>
      <c r="F506" s="411" t="s">
        <v>1593</v>
      </c>
      <c r="G506" s="410" t="s">
        <v>1594</v>
      </c>
      <c r="H506" s="417">
        <f>'5. Meetings, Trainings, Events'!$R$44</f>
        <v>0</v>
      </c>
    </row>
    <row r="507" spans="1:8" x14ac:dyDescent="0.2">
      <c r="A507" s="409">
        <v>506</v>
      </c>
      <c r="B507" s="409" t="str">
        <f t="shared" si="19"/>
        <v>0-0--5.08r-E1</v>
      </c>
      <c r="C507" s="410">
        <f>'1. General information'!$O$8</f>
        <v>0</v>
      </c>
      <c r="D507" s="410">
        <f>'1. General information'!$O$10</f>
        <v>0</v>
      </c>
      <c r="E507" s="410" t="s">
        <v>658</v>
      </c>
      <c r="F507" s="411" t="s">
        <v>1595</v>
      </c>
      <c r="G507" s="410" t="s">
        <v>1596</v>
      </c>
      <c r="H507" s="417">
        <f>'5. Meetings, Trainings, Events'!$I$45</f>
        <v>0</v>
      </c>
    </row>
    <row r="508" spans="1:8" x14ac:dyDescent="0.2">
      <c r="A508" s="409">
        <v>507</v>
      </c>
      <c r="B508" s="409" t="str">
        <f t="shared" si="19"/>
        <v>0-0--5.08r-E2</v>
      </c>
      <c r="C508" s="410">
        <f>'1. General information'!$O$8</f>
        <v>0</v>
      </c>
      <c r="D508" s="410">
        <f>'1. General information'!$O$10</f>
        <v>0</v>
      </c>
      <c r="E508" s="410" t="s">
        <v>658</v>
      </c>
      <c r="F508" s="411" t="s">
        <v>1597</v>
      </c>
      <c r="G508" s="410" t="s">
        <v>1598</v>
      </c>
      <c r="H508" s="417">
        <f>'5. Meetings, Trainings, Events'!$J$45</f>
        <v>0</v>
      </c>
    </row>
    <row r="509" spans="1:8" x14ac:dyDescent="0.2">
      <c r="A509" s="409">
        <v>508</v>
      </c>
      <c r="B509" s="409" t="str">
        <f t="shared" si="19"/>
        <v>0-0--5.08r-E3</v>
      </c>
      <c r="C509" s="410">
        <f>'1. General information'!$O$8</f>
        <v>0</v>
      </c>
      <c r="D509" s="410">
        <f>'1. General information'!$O$10</f>
        <v>0</v>
      </c>
      <c r="E509" s="410" t="s">
        <v>658</v>
      </c>
      <c r="F509" s="411" t="s">
        <v>1599</v>
      </c>
      <c r="G509" s="410" t="s">
        <v>1600</v>
      </c>
      <c r="H509" s="417">
        <f>'5. Meetings, Trainings, Events'!$K$45</f>
        <v>0</v>
      </c>
    </row>
    <row r="510" spans="1:8" x14ac:dyDescent="0.2">
      <c r="A510" s="409">
        <v>509</v>
      </c>
      <c r="B510" s="409" t="str">
        <f t="shared" si="19"/>
        <v>0-0--5.08r-E4</v>
      </c>
      <c r="C510" s="410">
        <f>'1. General information'!$O$8</f>
        <v>0</v>
      </c>
      <c r="D510" s="410">
        <f>'1. General information'!$O$10</f>
        <v>0</v>
      </c>
      <c r="E510" s="410" t="s">
        <v>658</v>
      </c>
      <c r="F510" s="411" t="s">
        <v>1601</v>
      </c>
      <c r="G510" s="410" t="s">
        <v>1602</v>
      </c>
      <c r="H510" s="417">
        <f>'5. Meetings, Trainings, Events'!$L$45</f>
        <v>0</v>
      </c>
    </row>
    <row r="511" spans="1:8" x14ac:dyDescent="0.2">
      <c r="A511" s="409">
        <v>510</v>
      </c>
      <c r="B511" s="409" t="str">
        <f t="shared" si="19"/>
        <v>0-0--5.08r-E5</v>
      </c>
      <c r="C511" s="410">
        <f>'1. General information'!$O$8</f>
        <v>0</v>
      </c>
      <c r="D511" s="410">
        <f>'1. General information'!$O$10</f>
        <v>0</v>
      </c>
      <c r="E511" s="410" t="s">
        <v>658</v>
      </c>
      <c r="F511" s="411" t="s">
        <v>1603</v>
      </c>
      <c r="G511" s="410" t="s">
        <v>1604</v>
      </c>
      <c r="H511" s="417">
        <f>'5. Meetings, Trainings, Events'!$M$45</f>
        <v>0</v>
      </c>
    </row>
    <row r="512" spans="1:8" x14ac:dyDescent="0.2">
      <c r="A512" s="409">
        <v>511</v>
      </c>
      <c r="B512" s="409" t="str">
        <f t="shared" si="19"/>
        <v>0-0--5.08r-E6</v>
      </c>
      <c r="C512" s="410">
        <f>'1. General information'!$O$8</f>
        <v>0</v>
      </c>
      <c r="D512" s="410">
        <f>'1. General information'!$O$10</f>
        <v>0</v>
      </c>
      <c r="E512" s="410" t="s">
        <v>658</v>
      </c>
      <c r="F512" s="411" t="s">
        <v>1605</v>
      </c>
      <c r="G512" s="410" t="s">
        <v>1606</v>
      </c>
      <c r="H512" s="417">
        <f>'5. Meetings, Trainings, Events'!$N$45</f>
        <v>0</v>
      </c>
    </row>
    <row r="513" spans="1:8" x14ac:dyDescent="0.2">
      <c r="A513" s="409">
        <v>512</v>
      </c>
      <c r="B513" s="409" t="str">
        <f t="shared" si="19"/>
        <v>0-0--5.08r-E7</v>
      </c>
      <c r="C513" s="410">
        <f>'1. General information'!$O$8</f>
        <v>0</v>
      </c>
      <c r="D513" s="410">
        <f>'1. General information'!$O$10</f>
        <v>0</v>
      </c>
      <c r="E513" s="410" t="s">
        <v>658</v>
      </c>
      <c r="F513" s="411" t="s">
        <v>1607</v>
      </c>
      <c r="G513" s="410" t="s">
        <v>1608</v>
      </c>
      <c r="H513" s="417">
        <f>'5. Meetings, Trainings, Events'!$O$45</f>
        <v>0</v>
      </c>
    </row>
    <row r="514" spans="1:8" x14ac:dyDescent="0.2">
      <c r="A514" s="409">
        <v>513</v>
      </c>
      <c r="B514" s="409" t="str">
        <f t="shared" si="19"/>
        <v>0-0--5.08r-E8</v>
      </c>
      <c r="C514" s="410">
        <f>'1. General information'!$O$8</f>
        <v>0</v>
      </c>
      <c r="D514" s="410">
        <f>'1. General information'!$O$10</f>
        <v>0</v>
      </c>
      <c r="E514" s="410" t="s">
        <v>658</v>
      </c>
      <c r="F514" s="411" t="s">
        <v>1609</v>
      </c>
      <c r="G514" s="410" t="s">
        <v>1610</v>
      </c>
      <c r="H514" s="417">
        <f>'5. Meetings, Trainings, Events'!$P$45</f>
        <v>0</v>
      </c>
    </row>
    <row r="515" spans="1:8" x14ac:dyDescent="0.2">
      <c r="A515" s="409">
        <v>514</v>
      </c>
      <c r="B515" s="409" t="str">
        <f t="shared" ref="B515:B578" si="21">CONCATENATE(LEFT(C515,2),"-",D515,"-","-",F515)</f>
        <v>0-0--5.08r-E9</v>
      </c>
      <c r="C515" s="410">
        <f>'1. General information'!$O$8</f>
        <v>0</v>
      </c>
      <c r="D515" s="410">
        <f>'1. General information'!$O$10</f>
        <v>0</v>
      </c>
      <c r="E515" s="410" t="s">
        <v>658</v>
      </c>
      <c r="F515" s="411" t="s">
        <v>1611</v>
      </c>
      <c r="G515" s="410" t="s">
        <v>1612</v>
      </c>
      <c r="H515" s="417">
        <f>'5. Meetings, Trainings, Events'!$Q$45</f>
        <v>0</v>
      </c>
    </row>
    <row r="516" spans="1:8" x14ac:dyDescent="0.2">
      <c r="A516" s="409">
        <v>515</v>
      </c>
      <c r="B516" s="409" t="str">
        <f t="shared" si="21"/>
        <v>0-0--5.08r-E10</v>
      </c>
      <c r="C516" s="410">
        <f>'1. General information'!$O$8</f>
        <v>0</v>
      </c>
      <c r="D516" s="410">
        <f>'1. General information'!$O$10</f>
        <v>0</v>
      </c>
      <c r="E516" s="410" t="s">
        <v>658</v>
      </c>
      <c r="F516" s="411" t="s">
        <v>1613</v>
      </c>
      <c r="G516" s="410" t="s">
        <v>1614</v>
      </c>
      <c r="H516" s="417">
        <f>'5. Meetings, Trainings, Events'!$R$45</f>
        <v>0</v>
      </c>
    </row>
    <row r="517" spans="1:8" x14ac:dyDescent="0.2">
      <c r="A517" s="409">
        <v>516</v>
      </c>
      <c r="B517" s="409" t="str">
        <f t="shared" si="21"/>
        <v>0-0--5.08s-E1</v>
      </c>
      <c r="C517" s="410">
        <f>'1. General information'!$O$8</f>
        <v>0</v>
      </c>
      <c r="D517" s="410">
        <f>'1. General information'!$O$10</f>
        <v>0</v>
      </c>
      <c r="E517" s="410" t="s">
        <v>658</v>
      </c>
      <c r="F517" s="411" t="s">
        <v>1615</v>
      </c>
      <c r="G517" s="410" t="s">
        <v>1616</v>
      </c>
      <c r="H517" s="417">
        <f>'5. Meetings, Trainings, Events'!$I$46</f>
        <v>0</v>
      </c>
    </row>
    <row r="518" spans="1:8" x14ac:dyDescent="0.2">
      <c r="A518" s="409">
        <v>517</v>
      </c>
      <c r="B518" s="409" t="str">
        <f t="shared" si="21"/>
        <v>0-0--5.08s-E2</v>
      </c>
      <c r="C518" s="410">
        <f>'1. General information'!$O$8</f>
        <v>0</v>
      </c>
      <c r="D518" s="410">
        <f>'1. General information'!$O$10</f>
        <v>0</v>
      </c>
      <c r="E518" s="410" t="s">
        <v>658</v>
      </c>
      <c r="F518" s="411" t="s">
        <v>1617</v>
      </c>
      <c r="G518" s="410" t="s">
        <v>1618</v>
      </c>
      <c r="H518" s="417">
        <f>'5. Meetings, Trainings, Events'!$J$46</f>
        <v>0</v>
      </c>
    </row>
    <row r="519" spans="1:8" x14ac:dyDescent="0.2">
      <c r="A519" s="409">
        <v>518</v>
      </c>
      <c r="B519" s="409" t="str">
        <f t="shared" si="21"/>
        <v>0-0--5.08s-E3</v>
      </c>
      <c r="C519" s="410">
        <f>'1. General information'!$O$8</f>
        <v>0</v>
      </c>
      <c r="D519" s="410">
        <f>'1. General information'!$O$10</f>
        <v>0</v>
      </c>
      <c r="E519" s="410" t="s">
        <v>658</v>
      </c>
      <c r="F519" s="411" t="s">
        <v>1619</v>
      </c>
      <c r="G519" s="410" t="s">
        <v>1620</v>
      </c>
      <c r="H519" s="417">
        <f>'5. Meetings, Trainings, Events'!$K$46</f>
        <v>0</v>
      </c>
    </row>
    <row r="520" spans="1:8" x14ac:dyDescent="0.2">
      <c r="A520" s="409">
        <v>519</v>
      </c>
      <c r="B520" s="409" t="str">
        <f t="shared" si="21"/>
        <v>0-0--5.08s-E4</v>
      </c>
      <c r="C520" s="410">
        <f>'1. General information'!$O$8</f>
        <v>0</v>
      </c>
      <c r="D520" s="410">
        <f>'1. General information'!$O$10</f>
        <v>0</v>
      </c>
      <c r="E520" s="410" t="s">
        <v>658</v>
      </c>
      <c r="F520" s="411" t="s">
        <v>1621</v>
      </c>
      <c r="G520" s="410" t="s">
        <v>1622</v>
      </c>
      <c r="H520" s="417">
        <f>'5. Meetings, Trainings, Events'!$L$46</f>
        <v>0</v>
      </c>
    </row>
    <row r="521" spans="1:8" x14ac:dyDescent="0.2">
      <c r="A521" s="409">
        <v>520</v>
      </c>
      <c r="B521" s="409" t="str">
        <f t="shared" si="21"/>
        <v>0-0--5.08s-E5</v>
      </c>
      <c r="C521" s="410">
        <f>'1. General information'!$O$8</f>
        <v>0</v>
      </c>
      <c r="D521" s="410">
        <f>'1. General information'!$O$10</f>
        <v>0</v>
      </c>
      <c r="E521" s="410" t="s">
        <v>658</v>
      </c>
      <c r="F521" s="411" t="s">
        <v>1623</v>
      </c>
      <c r="G521" s="410" t="s">
        <v>1624</v>
      </c>
      <c r="H521" s="417">
        <f>'5. Meetings, Trainings, Events'!$M$46</f>
        <v>0</v>
      </c>
    </row>
    <row r="522" spans="1:8" x14ac:dyDescent="0.2">
      <c r="A522" s="409">
        <v>521</v>
      </c>
      <c r="B522" s="409" t="str">
        <f t="shared" si="21"/>
        <v>0-0--5.08s-E6</v>
      </c>
      <c r="C522" s="410">
        <f>'1. General information'!$O$8</f>
        <v>0</v>
      </c>
      <c r="D522" s="410">
        <f>'1. General information'!$O$10</f>
        <v>0</v>
      </c>
      <c r="E522" s="410" t="s">
        <v>658</v>
      </c>
      <c r="F522" s="411" t="s">
        <v>1625</v>
      </c>
      <c r="G522" s="410" t="s">
        <v>1626</v>
      </c>
      <c r="H522" s="417">
        <f>'5. Meetings, Trainings, Events'!$N$46</f>
        <v>0</v>
      </c>
    </row>
    <row r="523" spans="1:8" x14ac:dyDescent="0.2">
      <c r="A523" s="409">
        <v>522</v>
      </c>
      <c r="B523" s="409" t="str">
        <f t="shared" si="21"/>
        <v>0-0--5.08s-E7</v>
      </c>
      <c r="C523" s="410">
        <f>'1. General information'!$O$8</f>
        <v>0</v>
      </c>
      <c r="D523" s="410">
        <f>'1. General information'!$O$10</f>
        <v>0</v>
      </c>
      <c r="E523" s="410" t="s">
        <v>658</v>
      </c>
      <c r="F523" s="411" t="s">
        <v>1627</v>
      </c>
      <c r="G523" s="410" t="s">
        <v>1628</v>
      </c>
      <c r="H523" s="417">
        <f>'5. Meetings, Trainings, Events'!$O$46</f>
        <v>0</v>
      </c>
    </row>
    <row r="524" spans="1:8" x14ac:dyDescent="0.2">
      <c r="A524" s="409">
        <v>523</v>
      </c>
      <c r="B524" s="409" t="str">
        <f t="shared" si="21"/>
        <v>0-0--5.08s-E8</v>
      </c>
      <c r="C524" s="410">
        <f>'1. General information'!$O$8</f>
        <v>0</v>
      </c>
      <c r="D524" s="410">
        <f>'1. General information'!$O$10</f>
        <v>0</v>
      </c>
      <c r="E524" s="410" t="s">
        <v>658</v>
      </c>
      <c r="F524" s="411" t="s">
        <v>1629</v>
      </c>
      <c r="G524" s="410" t="s">
        <v>1630</v>
      </c>
      <c r="H524" s="417">
        <f>'5. Meetings, Trainings, Events'!$P$46</f>
        <v>0</v>
      </c>
    </row>
    <row r="525" spans="1:8" x14ac:dyDescent="0.2">
      <c r="A525" s="409">
        <v>524</v>
      </c>
      <c r="B525" s="409" t="str">
        <f t="shared" si="21"/>
        <v>0-0--5.08s-E9</v>
      </c>
      <c r="C525" s="410">
        <f>'1. General information'!$O$8</f>
        <v>0</v>
      </c>
      <c r="D525" s="410">
        <f>'1. General information'!$O$10</f>
        <v>0</v>
      </c>
      <c r="E525" s="410" t="s">
        <v>658</v>
      </c>
      <c r="F525" s="411" t="s">
        <v>1631</v>
      </c>
      <c r="G525" s="410" t="s">
        <v>1632</v>
      </c>
      <c r="H525" s="417">
        <f>'5. Meetings, Trainings, Events'!$Q$46</f>
        <v>0</v>
      </c>
    </row>
    <row r="526" spans="1:8" x14ac:dyDescent="0.2">
      <c r="A526" s="409">
        <v>525</v>
      </c>
      <c r="B526" s="409" t="str">
        <f t="shared" si="21"/>
        <v>0-0--5.08s-E10</v>
      </c>
      <c r="C526" s="410">
        <f>'1. General information'!$O$8</f>
        <v>0</v>
      </c>
      <c r="D526" s="410">
        <f>'1. General information'!$O$10</f>
        <v>0</v>
      </c>
      <c r="E526" s="410" t="s">
        <v>658</v>
      </c>
      <c r="F526" s="411" t="s">
        <v>1633</v>
      </c>
      <c r="G526" s="410" t="s">
        <v>1634</v>
      </c>
      <c r="H526" s="417">
        <f>'5. Meetings, Trainings, Events'!$R$46</f>
        <v>0</v>
      </c>
    </row>
    <row r="527" spans="1:8" x14ac:dyDescent="0.2">
      <c r="A527" s="409">
        <v>526</v>
      </c>
      <c r="B527" s="409" t="str">
        <f t="shared" si="21"/>
        <v>0-0--5.08t-E1</v>
      </c>
      <c r="C527" s="410">
        <f>'1. General information'!$O$8</f>
        <v>0</v>
      </c>
      <c r="D527" s="410">
        <f>'1. General information'!$O$10</f>
        <v>0</v>
      </c>
      <c r="E527" s="410" t="s">
        <v>658</v>
      </c>
      <c r="F527" s="411" t="s">
        <v>1635</v>
      </c>
      <c r="G527" s="410" t="s">
        <v>1636</v>
      </c>
      <c r="H527" s="417">
        <f>'5. Meetings, Trainings, Events'!$I$47</f>
        <v>0</v>
      </c>
    </row>
    <row r="528" spans="1:8" x14ac:dyDescent="0.2">
      <c r="A528" s="409">
        <v>527</v>
      </c>
      <c r="B528" s="409" t="str">
        <f t="shared" si="21"/>
        <v>0-0--5.08t-E2</v>
      </c>
      <c r="C528" s="410">
        <f>'1. General information'!$O$8</f>
        <v>0</v>
      </c>
      <c r="D528" s="410">
        <f>'1. General information'!$O$10</f>
        <v>0</v>
      </c>
      <c r="E528" s="410" t="s">
        <v>658</v>
      </c>
      <c r="F528" s="411" t="s">
        <v>1637</v>
      </c>
      <c r="G528" s="410" t="s">
        <v>1638</v>
      </c>
      <c r="H528" s="417">
        <f>'5. Meetings, Trainings, Events'!$J$47</f>
        <v>0</v>
      </c>
    </row>
    <row r="529" spans="1:8" x14ac:dyDescent="0.2">
      <c r="A529" s="409">
        <v>528</v>
      </c>
      <c r="B529" s="409" t="str">
        <f t="shared" si="21"/>
        <v>0-0--5.08t-E3</v>
      </c>
      <c r="C529" s="410">
        <f>'1. General information'!$O$8</f>
        <v>0</v>
      </c>
      <c r="D529" s="410">
        <f>'1. General information'!$O$10</f>
        <v>0</v>
      </c>
      <c r="E529" s="410" t="s">
        <v>658</v>
      </c>
      <c r="F529" s="411" t="s">
        <v>1639</v>
      </c>
      <c r="G529" s="410" t="s">
        <v>1640</v>
      </c>
      <c r="H529" s="417">
        <f>'5. Meetings, Trainings, Events'!$K$47</f>
        <v>0</v>
      </c>
    </row>
    <row r="530" spans="1:8" x14ac:dyDescent="0.2">
      <c r="A530" s="409">
        <v>529</v>
      </c>
      <c r="B530" s="409" t="str">
        <f t="shared" si="21"/>
        <v>0-0--5.08t-E4</v>
      </c>
      <c r="C530" s="410">
        <f>'1. General information'!$O$8</f>
        <v>0</v>
      </c>
      <c r="D530" s="410">
        <f>'1. General information'!$O$10</f>
        <v>0</v>
      </c>
      <c r="E530" s="410" t="s">
        <v>658</v>
      </c>
      <c r="F530" s="411" t="s">
        <v>1641</v>
      </c>
      <c r="G530" s="410" t="s">
        <v>1642</v>
      </c>
      <c r="H530" s="417">
        <f>'5. Meetings, Trainings, Events'!$L$47</f>
        <v>0</v>
      </c>
    </row>
    <row r="531" spans="1:8" x14ac:dyDescent="0.2">
      <c r="A531" s="409">
        <v>530</v>
      </c>
      <c r="B531" s="409" t="str">
        <f t="shared" si="21"/>
        <v>0-0--5.08t-E5</v>
      </c>
      <c r="C531" s="410">
        <f>'1. General information'!$O$8</f>
        <v>0</v>
      </c>
      <c r="D531" s="410">
        <f>'1. General information'!$O$10</f>
        <v>0</v>
      </c>
      <c r="E531" s="410" t="s">
        <v>658</v>
      </c>
      <c r="F531" s="411" t="s">
        <v>1643</v>
      </c>
      <c r="G531" s="410" t="s">
        <v>1644</v>
      </c>
      <c r="H531" s="417">
        <f>'5. Meetings, Trainings, Events'!$M$47</f>
        <v>0</v>
      </c>
    </row>
    <row r="532" spans="1:8" x14ac:dyDescent="0.2">
      <c r="A532" s="409">
        <v>531</v>
      </c>
      <c r="B532" s="409" t="str">
        <f t="shared" si="21"/>
        <v>0-0--5.08t-E6</v>
      </c>
      <c r="C532" s="410">
        <f>'1. General information'!$O$8</f>
        <v>0</v>
      </c>
      <c r="D532" s="410">
        <f>'1. General information'!$O$10</f>
        <v>0</v>
      </c>
      <c r="E532" s="410" t="s">
        <v>658</v>
      </c>
      <c r="F532" s="411" t="s">
        <v>1645</v>
      </c>
      <c r="G532" s="410" t="s">
        <v>1646</v>
      </c>
      <c r="H532" s="417">
        <f>'5. Meetings, Trainings, Events'!$N$47</f>
        <v>0</v>
      </c>
    </row>
    <row r="533" spans="1:8" x14ac:dyDescent="0.2">
      <c r="A533" s="409">
        <v>532</v>
      </c>
      <c r="B533" s="409" t="str">
        <f t="shared" si="21"/>
        <v>0-0--5.08t-E7</v>
      </c>
      <c r="C533" s="410">
        <f>'1. General information'!$O$8</f>
        <v>0</v>
      </c>
      <c r="D533" s="410">
        <f>'1. General information'!$O$10</f>
        <v>0</v>
      </c>
      <c r="E533" s="410" t="s">
        <v>658</v>
      </c>
      <c r="F533" s="411" t="s">
        <v>1647</v>
      </c>
      <c r="G533" s="410" t="s">
        <v>1648</v>
      </c>
      <c r="H533" s="417">
        <f>'5. Meetings, Trainings, Events'!$O$47</f>
        <v>0</v>
      </c>
    </row>
    <row r="534" spans="1:8" x14ac:dyDescent="0.2">
      <c r="A534" s="409">
        <v>533</v>
      </c>
      <c r="B534" s="409" t="str">
        <f t="shared" si="21"/>
        <v>0-0--5.08t-E8</v>
      </c>
      <c r="C534" s="410">
        <f>'1. General information'!$O$8</f>
        <v>0</v>
      </c>
      <c r="D534" s="410">
        <f>'1. General information'!$O$10</f>
        <v>0</v>
      </c>
      <c r="E534" s="410" t="s">
        <v>658</v>
      </c>
      <c r="F534" s="411" t="s">
        <v>1649</v>
      </c>
      <c r="G534" s="410" t="s">
        <v>1650</v>
      </c>
      <c r="H534" s="417">
        <f>'5. Meetings, Trainings, Events'!$P$47</f>
        <v>0</v>
      </c>
    </row>
    <row r="535" spans="1:8" x14ac:dyDescent="0.2">
      <c r="A535" s="409">
        <v>534</v>
      </c>
      <c r="B535" s="409" t="str">
        <f t="shared" si="21"/>
        <v>0-0--5.08t-E9</v>
      </c>
      <c r="C535" s="410">
        <f>'1. General information'!$O$8</f>
        <v>0</v>
      </c>
      <c r="D535" s="410">
        <f>'1. General information'!$O$10</f>
        <v>0</v>
      </c>
      <c r="E535" s="410" t="s">
        <v>658</v>
      </c>
      <c r="F535" s="411" t="s">
        <v>1651</v>
      </c>
      <c r="G535" s="410" t="s">
        <v>1652</v>
      </c>
      <c r="H535" s="417">
        <f>'5. Meetings, Trainings, Events'!$Q$47</f>
        <v>0</v>
      </c>
    </row>
    <row r="536" spans="1:8" x14ac:dyDescent="0.2">
      <c r="A536" s="409">
        <v>535</v>
      </c>
      <c r="B536" s="409" t="str">
        <f t="shared" si="21"/>
        <v>0-0--5.08t-E10</v>
      </c>
      <c r="C536" s="410">
        <f>'1. General information'!$O$8</f>
        <v>0</v>
      </c>
      <c r="D536" s="410">
        <f>'1. General information'!$O$10</f>
        <v>0</v>
      </c>
      <c r="E536" s="410" t="s">
        <v>658</v>
      </c>
      <c r="F536" s="411" t="s">
        <v>1653</v>
      </c>
      <c r="G536" s="410" t="s">
        <v>1654</v>
      </c>
      <c r="H536" s="417">
        <f>'5. Meetings, Trainings, Events'!$R$47</f>
        <v>0</v>
      </c>
    </row>
    <row r="537" spans="1:8" x14ac:dyDescent="0.2">
      <c r="A537" s="409">
        <v>536</v>
      </c>
      <c r="B537" s="409" t="str">
        <f t="shared" si="21"/>
        <v>0-0--5.08u-E1</v>
      </c>
      <c r="C537" s="410">
        <f>'1. General information'!$O$8</f>
        <v>0</v>
      </c>
      <c r="D537" s="410">
        <f>'1. General information'!$O$10</f>
        <v>0</v>
      </c>
      <c r="E537" s="410" t="s">
        <v>658</v>
      </c>
      <c r="F537" s="411" t="s">
        <v>1655</v>
      </c>
      <c r="G537" s="410" t="s">
        <v>1656</v>
      </c>
      <c r="H537" s="417">
        <f>'5. Meetings, Trainings, Events'!$I$48</f>
        <v>0</v>
      </c>
    </row>
    <row r="538" spans="1:8" x14ac:dyDescent="0.2">
      <c r="A538" s="409">
        <v>537</v>
      </c>
      <c r="B538" s="409" t="str">
        <f t="shared" si="21"/>
        <v>0-0--5.08u-E2</v>
      </c>
      <c r="C538" s="410">
        <f>'1. General information'!$O$8</f>
        <v>0</v>
      </c>
      <c r="D538" s="410">
        <f>'1. General information'!$O$10</f>
        <v>0</v>
      </c>
      <c r="E538" s="410" t="s">
        <v>658</v>
      </c>
      <c r="F538" s="411" t="s">
        <v>1657</v>
      </c>
      <c r="G538" s="410" t="s">
        <v>1658</v>
      </c>
      <c r="H538" s="417">
        <f>'5. Meetings, Trainings, Events'!$J$48</f>
        <v>0</v>
      </c>
    </row>
    <row r="539" spans="1:8" x14ac:dyDescent="0.2">
      <c r="A539" s="409">
        <v>538</v>
      </c>
      <c r="B539" s="409" t="str">
        <f t="shared" si="21"/>
        <v>0-0--5.08u-E3</v>
      </c>
      <c r="C539" s="410">
        <f>'1. General information'!$O$8</f>
        <v>0</v>
      </c>
      <c r="D539" s="410">
        <f>'1. General information'!$O$10</f>
        <v>0</v>
      </c>
      <c r="E539" s="410" t="s">
        <v>658</v>
      </c>
      <c r="F539" s="411" t="s">
        <v>1659</v>
      </c>
      <c r="G539" s="410" t="s">
        <v>1660</v>
      </c>
      <c r="H539" s="417">
        <f>'5. Meetings, Trainings, Events'!$K$48</f>
        <v>0</v>
      </c>
    </row>
    <row r="540" spans="1:8" x14ac:dyDescent="0.2">
      <c r="A540" s="409">
        <v>539</v>
      </c>
      <c r="B540" s="409" t="str">
        <f t="shared" si="21"/>
        <v>0-0--5.08u-E4</v>
      </c>
      <c r="C540" s="410">
        <f>'1. General information'!$O$8</f>
        <v>0</v>
      </c>
      <c r="D540" s="410">
        <f>'1. General information'!$O$10</f>
        <v>0</v>
      </c>
      <c r="E540" s="410" t="s">
        <v>658</v>
      </c>
      <c r="F540" s="411" t="s">
        <v>1661</v>
      </c>
      <c r="G540" s="410" t="s">
        <v>1662</v>
      </c>
      <c r="H540" s="417">
        <f>'5. Meetings, Trainings, Events'!$L$48</f>
        <v>0</v>
      </c>
    </row>
    <row r="541" spans="1:8" x14ac:dyDescent="0.2">
      <c r="A541" s="409">
        <v>540</v>
      </c>
      <c r="B541" s="409" t="str">
        <f t="shared" si="21"/>
        <v>0-0--5.08u-E5</v>
      </c>
      <c r="C541" s="410">
        <f>'1. General information'!$O$8</f>
        <v>0</v>
      </c>
      <c r="D541" s="410">
        <f>'1. General information'!$O$10</f>
        <v>0</v>
      </c>
      <c r="E541" s="410" t="s">
        <v>658</v>
      </c>
      <c r="F541" s="411" t="s">
        <v>1663</v>
      </c>
      <c r="G541" s="410" t="s">
        <v>1664</v>
      </c>
      <c r="H541" s="417">
        <f>'5. Meetings, Trainings, Events'!$M$48</f>
        <v>0</v>
      </c>
    </row>
    <row r="542" spans="1:8" x14ac:dyDescent="0.2">
      <c r="A542" s="409">
        <v>541</v>
      </c>
      <c r="B542" s="409" t="str">
        <f t="shared" si="21"/>
        <v>0-0--5.08u-E6</v>
      </c>
      <c r="C542" s="410">
        <f>'1. General information'!$O$8</f>
        <v>0</v>
      </c>
      <c r="D542" s="410">
        <f>'1. General information'!$O$10</f>
        <v>0</v>
      </c>
      <c r="E542" s="410" t="s">
        <v>658</v>
      </c>
      <c r="F542" s="411" t="s">
        <v>1665</v>
      </c>
      <c r="G542" s="410" t="s">
        <v>1666</v>
      </c>
      <c r="H542" s="417">
        <f>'5. Meetings, Trainings, Events'!$N$48</f>
        <v>0</v>
      </c>
    </row>
    <row r="543" spans="1:8" x14ac:dyDescent="0.2">
      <c r="A543" s="409">
        <v>542</v>
      </c>
      <c r="B543" s="409" t="str">
        <f t="shared" si="21"/>
        <v>0-0--5.08u-E7</v>
      </c>
      <c r="C543" s="410">
        <f>'1. General information'!$O$8</f>
        <v>0</v>
      </c>
      <c r="D543" s="410">
        <f>'1. General information'!$O$10</f>
        <v>0</v>
      </c>
      <c r="E543" s="410" t="s">
        <v>658</v>
      </c>
      <c r="F543" s="411" t="s">
        <v>1667</v>
      </c>
      <c r="G543" s="410" t="s">
        <v>1668</v>
      </c>
      <c r="H543" s="417">
        <f>'5. Meetings, Trainings, Events'!$O$48</f>
        <v>0</v>
      </c>
    </row>
    <row r="544" spans="1:8" x14ac:dyDescent="0.2">
      <c r="A544" s="409">
        <v>543</v>
      </c>
      <c r="B544" s="409" t="str">
        <f t="shared" si="21"/>
        <v>0-0--5.08u-E8</v>
      </c>
      <c r="C544" s="410">
        <f>'1. General information'!$O$8</f>
        <v>0</v>
      </c>
      <c r="D544" s="410">
        <f>'1. General information'!$O$10</f>
        <v>0</v>
      </c>
      <c r="E544" s="410" t="s">
        <v>658</v>
      </c>
      <c r="F544" s="411" t="s">
        <v>1669</v>
      </c>
      <c r="G544" s="410" t="s">
        <v>1670</v>
      </c>
      <c r="H544" s="417">
        <f>'5. Meetings, Trainings, Events'!$P$48</f>
        <v>0</v>
      </c>
    </row>
    <row r="545" spans="1:8" x14ac:dyDescent="0.2">
      <c r="A545" s="409">
        <v>544</v>
      </c>
      <c r="B545" s="409" t="str">
        <f t="shared" si="21"/>
        <v>0-0--5.08u-E9</v>
      </c>
      <c r="C545" s="410">
        <f>'1. General information'!$O$8</f>
        <v>0</v>
      </c>
      <c r="D545" s="410">
        <f>'1. General information'!$O$10</f>
        <v>0</v>
      </c>
      <c r="E545" s="410" t="s">
        <v>658</v>
      </c>
      <c r="F545" s="411" t="s">
        <v>1671</v>
      </c>
      <c r="G545" s="410" t="s">
        <v>1672</v>
      </c>
      <c r="H545" s="417">
        <f>'5. Meetings, Trainings, Events'!$Q$48</f>
        <v>0</v>
      </c>
    </row>
    <row r="546" spans="1:8" x14ac:dyDescent="0.2">
      <c r="A546" s="409">
        <v>545</v>
      </c>
      <c r="B546" s="409" t="str">
        <f t="shared" si="21"/>
        <v>0-0--5.08u-E10</v>
      </c>
      <c r="C546" s="410">
        <f>'1. General information'!$O$8</f>
        <v>0</v>
      </c>
      <c r="D546" s="410">
        <f>'1. General information'!$O$10</f>
        <v>0</v>
      </c>
      <c r="E546" s="410" t="s">
        <v>658</v>
      </c>
      <c r="F546" s="411" t="s">
        <v>1673</v>
      </c>
      <c r="G546" s="410" t="s">
        <v>1674</v>
      </c>
      <c r="H546" s="417">
        <f>'5. Meetings, Trainings, Events'!$R$48</f>
        <v>0</v>
      </c>
    </row>
    <row r="547" spans="1:8" x14ac:dyDescent="0.2">
      <c r="A547" s="409">
        <v>546</v>
      </c>
      <c r="B547" s="409" t="str">
        <f t="shared" si="21"/>
        <v>0-0--5.08v-E1</v>
      </c>
      <c r="C547" s="410">
        <f>'1. General information'!$O$8</f>
        <v>0</v>
      </c>
      <c r="D547" s="410">
        <f>'1. General information'!$O$10</f>
        <v>0</v>
      </c>
      <c r="E547" s="410" t="s">
        <v>658</v>
      </c>
      <c r="F547" s="411" t="s">
        <v>1675</v>
      </c>
      <c r="G547" s="410" t="s">
        <v>1676</v>
      </c>
      <c r="H547" s="417">
        <f>'5. Meetings, Trainings, Events'!$I$49</f>
        <v>0</v>
      </c>
    </row>
    <row r="548" spans="1:8" x14ac:dyDescent="0.2">
      <c r="A548" s="409">
        <v>547</v>
      </c>
      <c r="B548" s="409" t="str">
        <f t="shared" si="21"/>
        <v>0-0--5.08v-E2</v>
      </c>
      <c r="C548" s="410">
        <f>'1. General information'!$O$8</f>
        <v>0</v>
      </c>
      <c r="D548" s="410">
        <f>'1. General information'!$O$10</f>
        <v>0</v>
      </c>
      <c r="E548" s="410" t="s">
        <v>658</v>
      </c>
      <c r="F548" s="411" t="s">
        <v>1677</v>
      </c>
      <c r="G548" s="410" t="s">
        <v>1678</v>
      </c>
      <c r="H548" s="417">
        <f>'5. Meetings, Trainings, Events'!$J$49</f>
        <v>0</v>
      </c>
    </row>
    <row r="549" spans="1:8" x14ac:dyDescent="0.2">
      <c r="A549" s="409">
        <v>548</v>
      </c>
      <c r="B549" s="409" t="str">
        <f t="shared" si="21"/>
        <v>0-0--5.08v-E3</v>
      </c>
      <c r="C549" s="410">
        <f>'1. General information'!$O$8</f>
        <v>0</v>
      </c>
      <c r="D549" s="410">
        <f>'1. General information'!$O$10</f>
        <v>0</v>
      </c>
      <c r="E549" s="410" t="s">
        <v>658</v>
      </c>
      <c r="F549" s="411" t="s">
        <v>1679</v>
      </c>
      <c r="G549" s="410" t="s">
        <v>1680</v>
      </c>
      <c r="H549" s="417">
        <f>'5. Meetings, Trainings, Events'!$K$49</f>
        <v>0</v>
      </c>
    </row>
    <row r="550" spans="1:8" x14ac:dyDescent="0.2">
      <c r="A550" s="409">
        <v>549</v>
      </c>
      <c r="B550" s="409" t="str">
        <f t="shared" si="21"/>
        <v>0-0--5.08v-E4</v>
      </c>
      <c r="C550" s="410">
        <f>'1. General information'!$O$8</f>
        <v>0</v>
      </c>
      <c r="D550" s="410">
        <f>'1. General information'!$O$10</f>
        <v>0</v>
      </c>
      <c r="E550" s="410" t="s">
        <v>658</v>
      </c>
      <c r="F550" s="411" t="s">
        <v>1681</v>
      </c>
      <c r="G550" s="410" t="s">
        <v>1682</v>
      </c>
      <c r="H550" s="417">
        <f>'5. Meetings, Trainings, Events'!$L$49</f>
        <v>0</v>
      </c>
    </row>
    <row r="551" spans="1:8" x14ac:dyDescent="0.2">
      <c r="A551" s="409">
        <v>550</v>
      </c>
      <c r="B551" s="409" t="str">
        <f t="shared" si="21"/>
        <v>0-0--5.08v-E5</v>
      </c>
      <c r="C551" s="410">
        <f>'1. General information'!$O$8</f>
        <v>0</v>
      </c>
      <c r="D551" s="410">
        <f>'1. General information'!$O$10</f>
        <v>0</v>
      </c>
      <c r="E551" s="410" t="s">
        <v>658</v>
      </c>
      <c r="F551" s="411" t="s">
        <v>1683</v>
      </c>
      <c r="G551" s="410" t="s">
        <v>1684</v>
      </c>
      <c r="H551" s="417">
        <f>'5. Meetings, Trainings, Events'!$M$49</f>
        <v>0</v>
      </c>
    </row>
    <row r="552" spans="1:8" x14ac:dyDescent="0.2">
      <c r="A552" s="409">
        <v>551</v>
      </c>
      <c r="B552" s="409" t="str">
        <f t="shared" si="21"/>
        <v>0-0--5.08v-E6</v>
      </c>
      <c r="C552" s="410">
        <f>'1. General information'!$O$8</f>
        <v>0</v>
      </c>
      <c r="D552" s="410">
        <f>'1. General information'!$O$10</f>
        <v>0</v>
      </c>
      <c r="E552" s="410" t="s">
        <v>658</v>
      </c>
      <c r="F552" s="411" t="s">
        <v>1685</v>
      </c>
      <c r="G552" s="410" t="s">
        <v>1686</v>
      </c>
      <c r="H552" s="417">
        <f>'5. Meetings, Trainings, Events'!$N$49</f>
        <v>0</v>
      </c>
    </row>
    <row r="553" spans="1:8" x14ac:dyDescent="0.2">
      <c r="A553" s="409">
        <v>552</v>
      </c>
      <c r="B553" s="409" t="str">
        <f t="shared" si="21"/>
        <v>0-0--5.08v-E7</v>
      </c>
      <c r="C553" s="410">
        <f>'1. General information'!$O$8</f>
        <v>0</v>
      </c>
      <c r="D553" s="410">
        <f>'1. General information'!$O$10</f>
        <v>0</v>
      </c>
      <c r="E553" s="410" t="s">
        <v>658</v>
      </c>
      <c r="F553" s="411" t="s">
        <v>1687</v>
      </c>
      <c r="G553" s="410" t="s">
        <v>1688</v>
      </c>
      <c r="H553" s="417">
        <f>'5. Meetings, Trainings, Events'!$O$49</f>
        <v>0</v>
      </c>
    </row>
    <row r="554" spans="1:8" x14ac:dyDescent="0.2">
      <c r="A554" s="409">
        <v>553</v>
      </c>
      <c r="B554" s="409" t="str">
        <f t="shared" si="21"/>
        <v>0-0--5.08v-E8</v>
      </c>
      <c r="C554" s="410">
        <f>'1. General information'!$O$8</f>
        <v>0</v>
      </c>
      <c r="D554" s="410">
        <f>'1. General information'!$O$10</f>
        <v>0</v>
      </c>
      <c r="E554" s="410" t="s">
        <v>658</v>
      </c>
      <c r="F554" s="411" t="s">
        <v>1689</v>
      </c>
      <c r="G554" s="410" t="s">
        <v>1690</v>
      </c>
      <c r="H554" s="417">
        <f>'5. Meetings, Trainings, Events'!$P$49</f>
        <v>0</v>
      </c>
    </row>
    <row r="555" spans="1:8" x14ac:dyDescent="0.2">
      <c r="A555" s="409">
        <v>554</v>
      </c>
      <c r="B555" s="409" t="str">
        <f t="shared" si="21"/>
        <v>0-0--5.08v-E9</v>
      </c>
      <c r="C555" s="410">
        <f>'1. General information'!$O$8</f>
        <v>0</v>
      </c>
      <c r="D555" s="410">
        <f>'1. General information'!$O$10</f>
        <v>0</v>
      </c>
      <c r="E555" s="410" t="s">
        <v>658</v>
      </c>
      <c r="F555" s="411" t="s">
        <v>1691</v>
      </c>
      <c r="G555" s="410" t="s">
        <v>1692</v>
      </c>
      <c r="H555" s="417">
        <f>'5. Meetings, Trainings, Events'!$Q$49</f>
        <v>0</v>
      </c>
    </row>
    <row r="556" spans="1:8" x14ac:dyDescent="0.2">
      <c r="A556" s="409">
        <v>555</v>
      </c>
      <c r="B556" s="409" t="str">
        <f t="shared" si="21"/>
        <v>0-0--5.08v-E10</v>
      </c>
      <c r="C556" s="410">
        <f>'1. General information'!$O$8</f>
        <v>0</v>
      </c>
      <c r="D556" s="410">
        <f>'1. General information'!$O$10</f>
        <v>0</v>
      </c>
      <c r="E556" s="410" t="s">
        <v>658</v>
      </c>
      <c r="F556" s="411" t="s">
        <v>1693</v>
      </c>
      <c r="G556" s="410" t="s">
        <v>1694</v>
      </c>
      <c r="H556" s="417">
        <f>'5. Meetings, Trainings, Events'!$R$49</f>
        <v>0</v>
      </c>
    </row>
    <row r="557" spans="1:8" x14ac:dyDescent="0.2">
      <c r="A557" s="409">
        <v>556</v>
      </c>
      <c r="B557" s="409" t="str">
        <f t="shared" si="21"/>
        <v>0-0--5.08w-E1</v>
      </c>
      <c r="C557" s="410">
        <f>'1. General information'!$O$8</f>
        <v>0</v>
      </c>
      <c r="D557" s="410">
        <f>'1. General information'!$O$10</f>
        <v>0</v>
      </c>
      <c r="E557" s="410" t="s">
        <v>658</v>
      </c>
      <c r="F557" s="411" t="s">
        <v>1695</v>
      </c>
      <c r="G557" s="410" t="s">
        <v>1696</v>
      </c>
      <c r="H557" s="417">
        <f>'5. Meetings, Trainings, Events'!$I$50</f>
        <v>0</v>
      </c>
    </row>
    <row r="558" spans="1:8" x14ac:dyDescent="0.2">
      <c r="A558" s="409">
        <v>557</v>
      </c>
      <c r="B558" s="409" t="str">
        <f t="shared" si="21"/>
        <v>0-0--5.08w-E2</v>
      </c>
      <c r="C558" s="410">
        <f>'1. General information'!$O$8</f>
        <v>0</v>
      </c>
      <c r="D558" s="410">
        <f>'1. General information'!$O$10</f>
        <v>0</v>
      </c>
      <c r="E558" s="410" t="s">
        <v>658</v>
      </c>
      <c r="F558" s="411" t="s">
        <v>1697</v>
      </c>
      <c r="G558" s="410" t="s">
        <v>1698</v>
      </c>
      <c r="H558" s="417">
        <f>'5. Meetings, Trainings, Events'!$J$50</f>
        <v>0</v>
      </c>
    </row>
    <row r="559" spans="1:8" x14ac:dyDescent="0.2">
      <c r="A559" s="409">
        <v>558</v>
      </c>
      <c r="B559" s="409" t="str">
        <f t="shared" si="21"/>
        <v>0-0--5.08w-E3</v>
      </c>
      <c r="C559" s="410">
        <f>'1. General information'!$O$8</f>
        <v>0</v>
      </c>
      <c r="D559" s="410">
        <f>'1. General information'!$O$10</f>
        <v>0</v>
      </c>
      <c r="E559" s="410" t="s">
        <v>658</v>
      </c>
      <c r="F559" s="411" t="s">
        <v>1699</v>
      </c>
      <c r="G559" s="410" t="s">
        <v>1700</v>
      </c>
      <c r="H559" s="417">
        <f>'5. Meetings, Trainings, Events'!$K$50</f>
        <v>0</v>
      </c>
    </row>
    <row r="560" spans="1:8" x14ac:dyDescent="0.2">
      <c r="A560" s="409">
        <v>559</v>
      </c>
      <c r="B560" s="409" t="str">
        <f t="shared" si="21"/>
        <v>0-0--5.08w-E4</v>
      </c>
      <c r="C560" s="410">
        <f>'1. General information'!$O$8</f>
        <v>0</v>
      </c>
      <c r="D560" s="410">
        <f>'1. General information'!$O$10</f>
        <v>0</v>
      </c>
      <c r="E560" s="410" t="s">
        <v>658</v>
      </c>
      <c r="F560" s="411" t="s">
        <v>1701</v>
      </c>
      <c r="G560" s="410" t="s">
        <v>1702</v>
      </c>
      <c r="H560" s="417">
        <f>'5. Meetings, Trainings, Events'!$L$50</f>
        <v>0</v>
      </c>
    </row>
    <row r="561" spans="1:8" x14ac:dyDescent="0.2">
      <c r="A561" s="409">
        <v>560</v>
      </c>
      <c r="B561" s="409" t="str">
        <f t="shared" si="21"/>
        <v>0-0--5.08w-E5</v>
      </c>
      <c r="C561" s="410">
        <f>'1. General information'!$O$8</f>
        <v>0</v>
      </c>
      <c r="D561" s="410">
        <f>'1. General information'!$O$10</f>
        <v>0</v>
      </c>
      <c r="E561" s="410" t="s">
        <v>658</v>
      </c>
      <c r="F561" s="411" t="s">
        <v>1703</v>
      </c>
      <c r="G561" s="410" t="s">
        <v>1704</v>
      </c>
      <c r="H561" s="417">
        <f>'5. Meetings, Trainings, Events'!$M$50</f>
        <v>0</v>
      </c>
    </row>
    <row r="562" spans="1:8" x14ac:dyDescent="0.2">
      <c r="A562" s="409">
        <v>561</v>
      </c>
      <c r="B562" s="409" t="str">
        <f t="shared" si="21"/>
        <v>0-0--5.08w-E6</v>
      </c>
      <c r="C562" s="410">
        <f>'1. General information'!$O$8</f>
        <v>0</v>
      </c>
      <c r="D562" s="410">
        <f>'1. General information'!$O$10</f>
        <v>0</v>
      </c>
      <c r="E562" s="410" t="s">
        <v>658</v>
      </c>
      <c r="F562" s="411" t="s">
        <v>1705</v>
      </c>
      <c r="G562" s="410" t="s">
        <v>1706</v>
      </c>
      <c r="H562" s="417">
        <f>'5. Meetings, Trainings, Events'!$N$50</f>
        <v>0</v>
      </c>
    </row>
    <row r="563" spans="1:8" x14ac:dyDescent="0.2">
      <c r="A563" s="409">
        <v>562</v>
      </c>
      <c r="B563" s="409" t="str">
        <f t="shared" si="21"/>
        <v>0-0--5.08w-E7</v>
      </c>
      <c r="C563" s="410">
        <f>'1. General information'!$O$8</f>
        <v>0</v>
      </c>
      <c r="D563" s="410">
        <f>'1. General information'!$O$10</f>
        <v>0</v>
      </c>
      <c r="E563" s="410" t="s">
        <v>658</v>
      </c>
      <c r="F563" s="411" t="s">
        <v>1707</v>
      </c>
      <c r="G563" s="410" t="s">
        <v>1708</v>
      </c>
      <c r="H563" s="417">
        <f>'5. Meetings, Trainings, Events'!$O$50</f>
        <v>0</v>
      </c>
    </row>
    <row r="564" spans="1:8" x14ac:dyDescent="0.2">
      <c r="A564" s="409">
        <v>563</v>
      </c>
      <c r="B564" s="409" t="str">
        <f t="shared" si="21"/>
        <v>0-0--5.08w-E8</v>
      </c>
      <c r="C564" s="410">
        <f>'1. General information'!$O$8</f>
        <v>0</v>
      </c>
      <c r="D564" s="410">
        <f>'1. General information'!$O$10</f>
        <v>0</v>
      </c>
      <c r="E564" s="410" t="s">
        <v>658</v>
      </c>
      <c r="F564" s="411" t="s">
        <v>1709</v>
      </c>
      <c r="G564" s="410" t="s">
        <v>1710</v>
      </c>
      <c r="H564" s="417">
        <f>'5. Meetings, Trainings, Events'!$P$50</f>
        <v>0</v>
      </c>
    </row>
    <row r="565" spans="1:8" x14ac:dyDescent="0.2">
      <c r="A565" s="409">
        <v>564</v>
      </c>
      <c r="B565" s="409" t="str">
        <f t="shared" si="21"/>
        <v>0-0--5.08w-E9</v>
      </c>
      <c r="C565" s="410">
        <f>'1. General information'!$O$8</f>
        <v>0</v>
      </c>
      <c r="D565" s="410">
        <f>'1. General information'!$O$10</f>
        <v>0</v>
      </c>
      <c r="E565" s="410" t="s">
        <v>658</v>
      </c>
      <c r="F565" s="411" t="s">
        <v>1711</v>
      </c>
      <c r="G565" s="410" t="s">
        <v>1712</v>
      </c>
      <c r="H565" s="417">
        <f>'5. Meetings, Trainings, Events'!$Q$50</f>
        <v>0</v>
      </c>
    </row>
    <row r="566" spans="1:8" x14ac:dyDescent="0.2">
      <c r="A566" s="409">
        <v>565</v>
      </c>
      <c r="B566" s="409" t="str">
        <f t="shared" si="21"/>
        <v>0-0--5.08w-E10</v>
      </c>
      <c r="C566" s="410">
        <f>'1. General information'!$O$8</f>
        <v>0</v>
      </c>
      <c r="D566" s="410">
        <f>'1. General information'!$O$10</f>
        <v>0</v>
      </c>
      <c r="E566" s="410" t="s">
        <v>658</v>
      </c>
      <c r="F566" s="411" t="s">
        <v>1713</v>
      </c>
      <c r="G566" s="410" t="s">
        <v>1714</v>
      </c>
      <c r="H566" s="417">
        <f>'5. Meetings, Trainings, Events'!$R$50</f>
        <v>0</v>
      </c>
    </row>
    <row r="567" spans="1:8" x14ac:dyDescent="0.2">
      <c r="A567" s="409">
        <v>566</v>
      </c>
      <c r="B567" s="409" t="str">
        <f t="shared" si="21"/>
        <v>0-0--5.08x-E1</v>
      </c>
      <c r="C567" s="410">
        <f>'1. General information'!$O$8</f>
        <v>0</v>
      </c>
      <c r="D567" s="410">
        <f>'1. General information'!$O$10</f>
        <v>0</v>
      </c>
      <c r="E567" s="410" t="s">
        <v>658</v>
      </c>
      <c r="F567" s="411" t="s">
        <v>1715</v>
      </c>
      <c r="G567" s="410" t="s">
        <v>1716</v>
      </c>
      <c r="H567" s="417">
        <f>'5. Meetings, Trainings, Events'!$I$51</f>
        <v>0</v>
      </c>
    </row>
    <row r="568" spans="1:8" x14ac:dyDescent="0.2">
      <c r="A568" s="409">
        <v>567</v>
      </c>
      <c r="B568" s="409" t="str">
        <f t="shared" si="21"/>
        <v>0-0--5.08x-E2</v>
      </c>
      <c r="C568" s="410">
        <f>'1. General information'!$O$8</f>
        <v>0</v>
      </c>
      <c r="D568" s="410">
        <f>'1. General information'!$O$10</f>
        <v>0</v>
      </c>
      <c r="E568" s="410" t="s">
        <v>658</v>
      </c>
      <c r="F568" s="411" t="s">
        <v>1717</v>
      </c>
      <c r="G568" s="410" t="s">
        <v>1718</v>
      </c>
      <c r="H568" s="417">
        <f>'5. Meetings, Trainings, Events'!$J$51</f>
        <v>0</v>
      </c>
    </row>
    <row r="569" spans="1:8" x14ac:dyDescent="0.2">
      <c r="A569" s="409">
        <v>568</v>
      </c>
      <c r="B569" s="409" t="str">
        <f t="shared" si="21"/>
        <v>0-0--5.08x-E3</v>
      </c>
      <c r="C569" s="410">
        <f>'1. General information'!$O$8</f>
        <v>0</v>
      </c>
      <c r="D569" s="410">
        <f>'1. General information'!$O$10</f>
        <v>0</v>
      </c>
      <c r="E569" s="410" t="s">
        <v>658</v>
      </c>
      <c r="F569" s="411" t="s">
        <v>1719</v>
      </c>
      <c r="G569" s="410" t="s">
        <v>1720</v>
      </c>
      <c r="H569" s="417">
        <f>'5. Meetings, Trainings, Events'!$K$51</f>
        <v>0</v>
      </c>
    </row>
    <row r="570" spans="1:8" x14ac:dyDescent="0.2">
      <c r="A570" s="409">
        <v>569</v>
      </c>
      <c r="B570" s="409" t="str">
        <f t="shared" si="21"/>
        <v>0-0--5.08x-E4</v>
      </c>
      <c r="C570" s="410">
        <f>'1. General information'!$O$8</f>
        <v>0</v>
      </c>
      <c r="D570" s="410">
        <f>'1. General information'!$O$10</f>
        <v>0</v>
      </c>
      <c r="E570" s="410" t="s">
        <v>658</v>
      </c>
      <c r="F570" s="411" t="s">
        <v>1721</v>
      </c>
      <c r="G570" s="410" t="s">
        <v>1722</v>
      </c>
      <c r="H570" s="417">
        <f>'5. Meetings, Trainings, Events'!$L$51</f>
        <v>0</v>
      </c>
    </row>
    <row r="571" spans="1:8" x14ac:dyDescent="0.2">
      <c r="A571" s="409">
        <v>570</v>
      </c>
      <c r="B571" s="409" t="str">
        <f t="shared" si="21"/>
        <v>0-0--5.08x-E5</v>
      </c>
      <c r="C571" s="410">
        <f>'1. General information'!$O$8</f>
        <v>0</v>
      </c>
      <c r="D571" s="410">
        <f>'1. General information'!$O$10</f>
        <v>0</v>
      </c>
      <c r="E571" s="410" t="s">
        <v>658</v>
      </c>
      <c r="F571" s="411" t="s">
        <v>1723</v>
      </c>
      <c r="G571" s="410" t="s">
        <v>1724</v>
      </c>
      <c r="H571" s="417">
        <f>'5. Meetings, Trainings, Events'!$M$51</f>
        <v>0</v>
      </c>
    </row>
    <row r="572" spans="1:8" x14ac:dyDescent="0.2">
      <c r="A572" s="409">
        <v>571</v>
      </c>
      <c r="B572" s="409" t="str">
        <f t="shared" si="21"/>
        <v>0-0--5.08x-E6</v>
      </c>
      <c r="C572" s="410">
        <f>'1. General information'!$O$8</f>
        <v>0</v>
      </c>
      <c r="D572" s="410">
        <f>'1. General information'!$O$10</f>
        <v>0</v>
      </c>
      <c r="E572" s="410" t="s">
        <v>658</v>
      </c>
      <c r="F572" s="411" t="s">
        <v>1725</v>
      </c>
      <c r="G572" s="410" t="s">
        <v>1726</v>
      </c>
      <c r="H572" s="417">
        <f>'5. Meetings, Trainings, Events'!$N$51</f>
        <v>0</v>
      </c>
    </row>
    <row r="573" spans="1:8" x14ac:dyDescent="0.2">
      <c r="A573" s="409">
        <v>572</v>
      </c>
      <c r="B573" s="409" t="str">
        <f t="shared" si="21"/>
        <v>0-0--5.08x-E7</v>
      </c>
      <c r="C573" s="410">
        <f>'1. General information'!$O$8</f>
        <v>0</v>
      </c>
      <c r="D573" s="410">
        <f>'1. General information'!$O$10</f>
        <v>0</v>
      </c>
      <c r="E573" s="410" t="s">
        <v>658</v>
      </c>
      <c r="F573" s="411" t="s">
        <v>1727</v>
      </c>
      <c r="G573" s="410" t="s">
        <v>1728</v>
      </c>
      <c r="H573" s="417">
        <f>'5. Meetings, Trainings, Events'!$O$51</f>
        <v>0</v>
      </c>
    </row>
    <row r="574" spans="1:8" x14ac:dyDescent="0.2">
      <c r="A574" s="409">
        <v>573</v>
      </c>
      <c r="B574" s="409" t="str">
        <f t="shared" si="21"/>
        <v>0-0--5.08x-E8</v>
      </c>
      <c r="C574" s="410">
        <f>'1. General information'!$O$8</f>
        <v>0</v>
      </c>
      <c r="D574" s="410">
        <f>'1. General information'!$O$10</f>
        <v>0</v>
      </c>
      <c r="E574" s="410" t="s">
        <v>658</v>
      </c>
      <c r="F574" s="411" t="s">
        <v>1729</v>
      </c>
      <c r="G574" s="410" t="s">
        <v>1730</v>
      </c>
      <c r="H574" s="417">
        <f>'5. Meetings, Trainings, Events'!$P$51</f>
        <v>0</v>
      </c>
    </row>
    <row r="575" spans="1:8" x14ac:dyDescent="0.2">
      <c r="A575" s="409">
        <v>574</v>
      </c>
      <c r="B575" s="409" t="str">
        <f t="shared" si="21"/>
        <v>0-0--5.08x-E9</v>
      </c>
      <c r="C575" s="410">
        <f>'1. General information'!$O$8</f>
        <v>0</v>
      </c>
      <c r="D575" s="410">
        <f>'1. General information'!$O$10</f>
        <v>0</v>
      </c>
      <c r="E575" s="410" t="s">
        <v>658</v>
      </c>
      <c r="F575" s="411" t="s">
        <v>1731</v>
      </c>
      <c r="G575" s="410" t="s">
        <v>1732</v>
      </c>
      <c r="H575" s="417">
        <f>'5. Meetings, Trainings, Events'!$Q$51</f>
        <v>0</v>
      </c>
    </row>
    <row r="576" spans="1:8" x14ac:dyDescent="0.2">
      <c r="A576" s="409">
        <v>575</v>
      </c>
      <c r="B576" s="409" t="str">
        <f t="shared" si="21"/>
        <v>0-0--5.08x-E10</v>
      </c>
      <c r="C576" s="410">
        <f>'1. General information'!$O$8</f>
        <v>0</v>
      </c>
      <c r="D576" s="410">
        <f>'1. General information'!$O$10</f>
        <v>0</v>
      </c>
      <c r="E576" s="410" t="s">
        <v>658</v>
      </c>
      <c r="F576" s="411" t="s">
        <v>1733</v>
      </c>
      <c r="G576" s="410" t="s">
        <v>1734</v>
      </c>
      <c r="H576" s="417">
        <f>'5. Meetings, Trainings, Events'!$R$51</f>
        <v>0</v>
      </c>
    </row>
    <row r="577" spans="1:12" x14ac:dyDescent="0.2">
      <c r="A577" s="409">
        <v>576</v>
      </c>
      <c r="B577" s="409" t="str">
        <f t="shared" si="21"/>
        <v>0-0--5.08y-E1</v>
      </c>
      <c r="C577" s="410">
        <f>'1. General information'!$O$8</f>
        <v>0</v>
      </c>
      <c r="D577" s="410">
        <f>'1. General information'!$O$10</f>
        <v>0</v>
      </c>
      <c r="E577" s="410" t="s">
        <v>658</v>
      </c>
      <c r="F577" s="411" t="s">
        <v>1735</v>
      </c>
      <c r="G577" s="410" t="s">
        <v>1736</v>
      </c>
      <c r="H577" s="417">
        <f>'5. Meetings, Trainings, Events'!$I$52</f>
        <v>0</v>
      </c>
    </row>
    <row r="578" spans="1:12" x14ac:dyDescent="0.2">
      <c r="A578" s="409">
        <v>577</v>
      </c>
      <c r="B578" s="409" t="str">
        <f t="shared" si="21"/>
        <v>0-0--5.08y-E2</v>
      </c>
      <c r="C578" s="410">
        <f>'1. General information'!$O$8</f>
        <v>0</v>
      </c>
      <c r="D578" s="410">
        <f>'1. General information'!$O$10</f>
        <v>0</v>
      </c>
      <c r="E578" s="410" t="s">
        <v>658</v>
      </c>
      <c r="F578" s="411" t="s">
        <v>1737</v>
      </c>
      <c r="G578" s="410" t="s">
        <v>1738</v>
      </c>
      <c r="H578" s="417">
        <f>'5. Meetings, Trainings, Events'!$J$52</f>
        <v>0</v>
      </c>
    </row>
    <row r="579" spans="1:12" x14ac:dyDescent="0.2">
      <c r="A579" s="409">
        <v>578</v>
      </c>
      <c r="B579" s="409" t="str">
        <f t="shared" ref="B579:B605" si="22">CONCATENATE(LEFT(C579,2),"-",D579,"-","-",F579)</f>
        <v>0-0--5.08y-E3</v>
      </c>
      <c r="C579" s="410">
        <f>'1. General information'!$O$8</f>
        <v>0</v>
      </c>
      <c r="D579" s="410">
        <f>'1. General information'!$O$10</f>
        <v>0</v>
      </c>
      <c r="E579" s="410" t="s">
        <v>658</v>
      </c>
      <c r="F579" s="411" t="s">
        <v>1739</v>
      </c>
      <c r="G579" s="410" t="s">
        <v>1740</v>
      </c>
      <c r="H579" s="417">
        <f>'5. Meetings, Trainings, Events'!$K$52</f>
        <v>0</v>
      </c>
    </row>
    <row r="580" spans="1:12" x14ac:dyDescent="0.2">
      <c r="A580" s="409">
        <v>579</v>
      </c>
      <c r="B580" s="409" t="str">
        <f t="shared" si="22"/>
        <v>0-0--5.08y-E4</v>
      </c>
      <c r="C580" s="410">
        <f>'1. General information'!$O$8</f>
        <v>0</v>
      </c>
      <c r="D580" s="410">
        <f>'1. General information'!$O$10</f>
        <v>0</v>
      </c>
      <c r="E580" s="410" t="s">
        <v>658</v>
      </c>
      <c r="F580" s="411" t="s">
        <v>1741</v>
      </c>
      <c r="G580" s="410" t="s">
        <v>1742</v>
      </c>
      <c r="H580" s="417">
        <f>'5. Meetings, Trainings, Events'!$L$52</f>
        <v>0</v>
      </c>
    </row>
    <row r="581" spans="1:12" x14ac:dyDescent="0.2">
      <c r="A581" s="409">
        <v>580</v>
      </c>
      <c r="B581" s="409" t="str">
        <f t="shared" si="22"/>
        <v>0-0--5.08y-E5</v>
      </c>
      <c r="C581" s="410">
        <f>'1. General information'!$O$8</f>
        <v>0</v>
      </c>
      <c r="D581" s="410">
        <f>'1. General information'!$O$10</f>
        <v>0</v>
      </c>
      <c r="E581" s="410" t="s">
        <v>658</v>
      </c>
      <c r="F581" s="411" t="s">
        <v>1743</v>
      </c>
      <c r="G581" s="410" t="s">
        <v>1744</v>
      </c>
      <c r="H581" s="417">
        <f>'5. Meetings, Trainings, Events'!$M$52</f>
        <v>0</v>
      </c>
    </row>
    <row r="582" spans="1:12" x14ac:dyDescent="0.2">
      <c r="A582" s="409">
        <v>581</v>
      </c>
      <c r="B582" s="409" t="str">
        <f t="shared" si="22"/>
        <v>0-0--5.08y-E6</v>
      </c>
      <c r="C582" s="410">
        <f>'1. General information'!$O$8</f>
        <v>0</v>
      </c>
      <c r="D582" s="410">
        <f>'1. General information'!$O$10</f>
        <v>0</v>
      </c>
      <c r="E582" s="410" t="s">
        <v>658</v>
      </c>
      <c r="F582" s="411" t="s">
        <v>1745</v>
      </c>
      <c r="G582" s="410" t="s">
        <v>1746</v>
      </c>
      <c r="H582" s="417">
        <f>'5. Meetings, Trainings, Events'!$N$52</f>
        <v>0</v>
      </c>
    </row>
    <row r="583" spans="1:12" x14ac:dyDescent="0.2">
      <c r="A583" s="409">
        <v>582</v>
      </c>
      <c r="B583" s="409" t="str">
        <f t="shared" si="22"/>
        <v>0-0--5.08y-E7</v>
      </c>
      <c r="C583" s="410">
        <f>'1. General information'!$O$8</f>
        <v>0</v>
      </c>
      <c r="D583" s="410">
        <f>'1. General information'!$O$10</f>
        <v>0</v>
      </c>
      <c r="E583" s="410" t="s">
        <v>658</v>
      </c>
      <c r="F583" s="411" t="s">
        <v>1747</v>
      </c>
      <c r="G583" s="410" t="s">
        <v>1748</v>
      </c>
      <c r="H583" s="417">
        <f>'5. Meetings, Trainings, Events'!$O$52</f>
        <v>0</v>
      </c>
    </row>
    <row r="584" spans="1:12" x14ac:dyDescent="0.2">
      <c r="A584" s="409">
        <v>583</v>
      </c>
      <c r="B584" s="409" t="str">
        <f t="shared" si="22"/>
        <v>0-0--5.08y-E8</v>
      </c>
      <c r="C584" s="410">
        <f>'1. General information'!$O$8</f>
        <v>0</v>
      </c>
      <c r="D584" s="410">
        <f>'1. General information'!$O$10</f>
        <v>0</v>
      </c>
      <c r="E584" s="410" t="s">
        <v>658</v>
      </c>
      <c r="F584" s="411" t="s">
        <v>1749</v>
      </c>
      <c r="G584" s="410" t="s">
        <v>1750</v>
      </c>
      <c r="H584" s="417">
        <f>'5. Meetings, Trainings, Events'!$P$52</f>
        <v>0</v>
      </c>
    </row>
    <row r="585" spans="1:12" x14ac:dyDescent="0.2">
      <c r="A585" s="409">
        <v>584</v>
      </c>
      <c r="B585" s="409" t="str">
        <f t="shared" si="22"/>
        <v>0-0--5.08y-E9</v>
      </c>
      <c r="C585" s="410">
        <f>'1. General information'!$O$8</f>
        <v>0</v>
      </c>
      <c r="D585" s="410">
        <f>'1. General information'!$O$10</f>
        <v>0</v>
      </c>
      <c r="E585" s="410" t="s">
        <v>658</v>
      </c>
      <c r="F585" s="411" t="s">
        <v>1751</v>
      </c>
      <c r="G585" s="410" t="s">
        <v>1752</v>
      </c>
      <c r="H585" s="417">
        <f>'5. Meetings, Trainings, Events'!$Q$52</f>
        <v>0</v>
      </c>
    </row>
    <row r="586" spans="1:12" x14ac:dyDescent="0.2">
      <c r="A586" s="409">
        <v>585</v>
      </c>
      <c r="B586" s="409" t="str">
        <f t="shared" si="22"/>
        <v>0-0--5.08y-E10</v>
      </c>
      <c r="C586" s="410">
        <f>'1. General information'!$O$8</f>
        <v>0</v>
      </c>
      <c r="D586" s="410">
        <f>'1. General information'!$O$10</f>
        <v>0</v>
      </c>
      <c r="E586" s="410" t="s">
        <v>658</v>
      </c>
      <c r="F586" s="411" t="s">
        <v>1753</v>
      </c>
      <c r="G586" s="410" t="s">
        <v>1754</v>
      </c>
      <c r="H586" s="417">
        <f>'5. Meetings, Trainings, Events'!$R$52</f>
        <v>0</v>
      </c>
    </row>
    <row r="587" spans="1:12" x14ac:dyDescent="0.2">
      <c r="A587" s="409">
        <v>586</v>
      </c>
      <c r="B587" s="409" t="str">
        <f t="shared" si="22"/>
        <v>0-0--5.09a-C1</v>
      </c>
      <c r="C587" s="410">
        <f>'1. General information'!$O$8</f>
        <v>0</v>
      </c>
      <c r="D587" s="410">
        <f>'1. General information'!$O$10</f>
        <v>0</v>
      </c>
      <c r="E587" s="410" t="s">
        <v>658</v>
      </c>
      <c r="F587" s="411" t="s">
        <v>1755</v>
      </c>
      <c r="G587" s="410" t="s">
        <v>1756</v>
      </c>
      <c r="H587" s="417">
        <f>'5. Meetings, Trainings, Events'!$I$55</f>
        <v>0</v>
      </c>
      <c r="I587" s="417"/>
      <c r="J587" s="417"/>
      <c r="K587" s="417"/>
      <c r="L587" s="417"/>
    </row>
    <row r="588" spans="1:12" x14ac:dyDescent="0.2">
      <c r="A588" s="409">
        <v>587</v>
      </c>
      <c r="B588" s="409" t="str">
        <f t="shared" si="22"/>
        <v>0-0--5.09a-C2</v>
      </c>
      <c r="C588" s="410">
        <f>'1. General information'!$O$8</f>
        <v>0</v>
      </c>
      <c r="D588" s="410">
        <f>'1. General information'!$O$10</f>
        <v>0</v>
      </c>
      <c r="E588" s="410" t="s">
        <v>658</v>
      </c>
      <c r="F588" s="411" t="s">
        <v>1757</v>
      </c>
      <c r="G588" s="410" t="s">
        <v>1758</v>
      </c>
      <c r="H588" s="417">
        <f>'5. Meetings, Trainings, Events'!$K$55</f>
        <v>0</v>
      </c>
    </row>
    <row r="589" spans="1:12" x14ac:dyDescent="0.2">
      <c r="A589" s="409">
        <v>588</v>
      </c>
      <c r="B589" s="409" t="str">
        <f t="shared" si="22"/>
        <v>0-0--5.09a-C3</v>
      </c>
      <c r="C589" s="410">
        <f>'1. General information'!$O$8</f>
        <v>0</v>
      </c>
      <c r="D589" s="410">
        <f>'1. General information'!$O$10</f>
        <v>0</v>
      </c>
      <c r="E589" s="410" t="s">
        <v>658</v>
      </c>
      <c r="F589" s="411" t="s">
        <v>1759</v>
      </c>
      <c r="G589" s="410" t="s">
        <v>1760</v>
      </c>
      <c r="H589" s="417">
        <f>'5. Meetings, Trainings, Events'!$M$55</f>
        <v>0</v>
      </c>
    </row>
    <row r="590" spans="1:12" x14ac:dyDescent="0.2">
      <c r="A590" s="409">
        <v>589</v>
      </c>
      <c r="B590" s="409" t="str">
        <f t="shared" si="22"/>
        <v>0-0--5.09a-C4</v>
      </c>
      <c r="C590" s="410">
        <f>'1. General information'!$O$8</f>
        <v>0</v>
      </c>
      <c r="D590" s="410">
        <f>'1. General information'!$O$10</f>
        <v>0</v>
      </c>
      <c r="E590" s="410" t="s">
        <v>658</v>
      </c>
      <c r="F590" s="411" t="s">
        <v>1761</v>
      </c>
      <c r="G590" s="410" t="s">
        <v>1762</v>
      </c>
      <c r="H590" s="417">
        <f>'5. Meetings, Trainings, Events'!$O$55</f>
        <v>0</v>
      </c>
    </row>
    <row r="591" spans="1:12" x14ac:dyDescent="0.2">
      <c r="A591" s="409">
        <v>590</v>
      </c>
      <c r="B591" s="409" t="str">
        <f t="shared" si="22"/>
        <v>0-0--5.09a-C5</v>
      </c>
      <c r="C591" s="410">
        <f>'1. General information'!$O$8</f>
        <v>0</v>
      </c>
      <c r="D591" s="410">
        <f>'1. General information'!$O$10</f>
        <v>0</v>
      </c>
      <c r="E591" s="410" t="s">
        <v>658</v>
      </c>
      <c r="F591" s="411" t="s">
        <v>1763</v>
      </c>
      <c r="G591" s="410" t="s">
        <v>1764</v>
      </c>
      <c r="H591" s="417">
        <f>'5. Meetings, Trainings, Events'!$Q$55</f>
        <v>0</v>
      </c>
    </row>
    <row r="592" spans="1:12" x14ac:dyDescent="0.2">
      <c r="A592" s="409">
        <v>591</v>
      </c>
      <c r="B592" s="409" t="str">
        <f t="shared" si="22"/>
        <v>0-0--5.09b-C1</v>
      </c>
      <c r="C592" s="410">
        <f>'1. General information'!$O$8</f>
        <v>0</v>
      </c>
      <c r="D592" s="410">
        <f>'1. General information'!$O$10</f>
        <v>0</v>
      </c>
      <c r="E592" s="410" t="s">
        <v>658</v>
      </c>
      <c r="F592" s="411" t="s">
        <v>1765</v>
      </c>
      <c r="G592" s="410" t="s">
        <v>1766</v>
      </c>
      <c r="H592" s="417">
        <f>'5. Meetings, Trainings, Events'!$I$56</f>
        <v>0</v>
      </c>
    </row>
    <row r="593" spans="1:8" x14ac:dyDescent="0.2">
      <c r="A593" s="409">
        <v>592</v>
      </c>
      <c r="B593" s="409" t="str">
        <f t="shared" si="22"/>
        <v>0-0--5.09b-C2</v>
      </c>
      <c r="C593" s="410">
        <f>'1. General information'!$O$8</f>
        <v>0</v>
      </c>
      <c r="D593" s="410">
        <f>'1. General information'!$O$10</f>
        <v>0</v>
      </c>
      <c r="E593" s="410" t="s">
        <v>658</v>
      </c>
      <c r="F593" s="411" t="s">
        <v>1767</v>
      </c>
      <c r="G593" s="410" t="s">
        <v>1768</v>
      </c>
      <c r="H593" s="417">
        <f>'5. Meetings, Trainings, Events'!$K$56</f>
        <v>0</v>
      </c>
    </row>
    <row r="594" spans="1:8" x14ac:dyDescent="0.2">
      <c r="A594" s="409">
        <v>593</v>
      </c>
      <c r="B594" s="409" t="str">
        <f t="shared" si="22"/>
        <v>0-0--5.09b-C3</v>
      </c>
      <c r="C594" s="410">
        <f>'1. General information'!$O$8</f>
        <v>0</v>
      </c>
      <c r="D594" s="410">
        <f>'1. General information'!$O$10</f>
        <v>0</v>
      </c>
      <c r="E594" s="410" t="s">
        <v>658</v>
      </c>
      <c r="F594" s="411" t="s">
        <v>1769</v>
      </c>
      <c r="G594" s="410" t="s">
        <v>1770</v>
      </c>
      <c r="H594" s="417">
        <f>'5. Meetings, Trainings, Events'!$M$56</f>
        <v>0</v>
      </c>
    </row>
    <row r="595" spans="1:8" x14ac:dyDescent="0.2">
      <c r="A595" s="409">
        <v>594</v>
      </c>
      <c r="B595" s="409" t="str">
        <f t="shared" si="22"/>
        <v>0-0--5.09b-C4</v>
      </c>
      <c r="C595" s="410">
        <f>'1. General information'!$O$8</f>
        <v>0</v>
      </c>
      <c r="D595" s="410">
        <f>'1. General information'!$O$10</f>
        <v>0</v>
      </c>
      <c r="E595" s="410" t="s">
        <v>658</v>
      </c>
      <c r="F595" s="411" t="s">
        <v>1771</v>
      </c>
      <c r="G595" s="410" t="s">
        <v>1772</v>
      </c>
      <c r="H595" s="417">
        <f>'5. Meetings, Trainings, Events'!$O$56</f>
        <v>0</v>
      </c>
    </row>
    <row r="596" spans="1:8" x14ac:dyDescent="0.2">
      <c r="A596" s="409">
        <v>595</v>
      </c>
      <c r="B596" s="409" t="str">
        <f t="shared" si="22"/>
        <v>0-0--5.09b-C5</v>
      </c>
      <c r="C596" s="410">
        <f>'1. General information'!$O$8</f>
        <v>0</v>
      </c>
      <c r="D596" s="410">
        <f>'1. General information'!$O$10</f>
        <v>0</v>
      </c>
      <c r="E596" s="410" t="s">
        <v>658</v>
      </c>
      <c r="F596" s="411" t="s">
        <v>1773</v>
      </c>
      <c r="G596" s="410" t="s">
        <v>1774</v>
      </c>
      <c r="H596" s="417">
        <f>'5. Meetings, Trainings, Events'!$Q$56</f>
        <v>0</v>
      </c>
    </row>
    <row r="597" spans="1:8" x14ac:dyDescent="0.2">
      <c r="A597" s="409">
        <v>596</v>
      </c>
      <c r="B597" s="409" t="str">
        <f t="shared" si="22"/>
        <v>0-0--5.10a-C1</v>
      </c>
      <c r="C597" s="410">
        <f>'1. General information'!$O$8</f>
        <v>0</v>
      </c>
      <c r="D597" s="410">
        <f>'1. General information'!$O$10</f>
        <v>0</v>
      </c>
      <c r="E597" s="410" t="s">
        <v>658</v>
      </c>
      <c r="F597" s="411" t="s">
        <v>1775</v>
      </c>
      <c r="G597" s="410" t="s">
        <v>1776</v>
      </c>
      <c r="H597" s="417">
        <f>'5. Meetings, Trainings, Events'!$I$57</f>
        <v>0</v>
      </c>
    </row>
    <row r="598" spans="1:8" x14ac:dyDescent="0.2">
      <c r="A598" s="409">
        <v>597</v>
      </c>
      <c r="B598" s="409" t="str">
        <f t="shared" si="22"/>
        <v>0-0--5.10a-C2</v>
      </c>
      <c r="C598" s="410">
        <f>'1. General information'!$O$8</f>
        <v>0</v>
      </c>
      <c r="D598" s="410">
        <f>'1. General information'!$O$10</f>
        <v>0</v>
      </c>
      <c r="E598" s="410" t="s">
        <v>658</v>
      </c>
      <c r="F598" s="411" t="s">
        <v>1777</v>
      </c>
      <c r="G598" s="410" t="s">
        <v>1778</v>
      </c>
      <c r="H598" s="417">
        <f>'5. Meetings, Trainings, Events'!$K$57</f>
        <v>0</v>
      </c>
    </row>
    <row r="599" spans="1:8" x14ac:dyDescent="0.2">
      <c r="A599" s="409">
        <v>598</v>
      </c>
      <c r="B599" s="409" t="str">
        <f t="shared" si="22"/>
        <v>0-0--5.10a-C3</v>
      </c>
      <c r="C599" s="410">
        <f>'1. General information'!$O$8</f>
        <v>0</v>
      </c>
      <c r="D599" s="410">
        <f>'1. General information'!$O$10</f>
        <v>0</v>
      </c>
      <c r="E599" s="410" t="s">
        <v>658</v>
      </c>
      <c r="F599" s="411" t="s">
        <v>1779</v>
      </c>
      <c r="G599" s="410" t="s">
        <v>1780</v>
      </c>
      <c r="H599" s="417">
        <f>'5. Meetings, Trainings, Events'!$M$57</f>
        <v>0</v>
      </c>
    </row>
    <row r="600" spans="1:8" x14ac:dyDescent="0.2">
      <c r="A600" s="409">
        <v>599</v>
      </c>
      <c r="B600" s="409" t="str">
        <f t="shared" si="22"/>
        <v>0-0--5.10a-C4</v>
      </c>
      <c r="C600" s="410">
        <f>'1. General information'!$O$8</f>
        <v>0</v>
      </c>
      <c r="D600" s="410">
        <f>'1. General information'!$O$10</f>
        <v>0</v>
      </c>
      <c r="E600" s="410" t="s">
        <v>658</v>
      </c>
      <c r="F600" s="411" t="s">
        <v>1781</v>
      </c>
      <c r="G600" s="410" t="s">
        <v>1782</v>
      </c>
      <c r="H600" s="417">
        <f>'5. Meetings, Trainings, Events'!$O$57</f>
        <v>0</v>
      </c>
    </row>
    <row r="601" spans="1:8" x14ac:dyDescent="0.2">
      <c r="A601" s="409">
        <v>600</v>
      </c>
      <c r="B601" s="409" t="str">
        <f t="shared" si="22"/>
        <v>0-0--5.10a-C5</v>
      </c>
      <c r="C601" s="410">
        <f>'1. General information'!$O$8</f>
        <v>0</v>
      </c>
      <c r="D601" s="410">
        <f>'1. General information'!$O$10</f>
        <v>0</v>
      </c>
      <c r="E601" s="410" t="s">
        <v>658</v>
      </c>
      <c r="F601" s="411" t="s">
        <v>1783</v>
      </c>
      <c r="G601" s="410" t="s">
        <v>1784</v>
      </c>
      <c r="H601" s="417">
        <f>'5. Meetings, Trainings, Events'!$Q$57</f>
        <v>0</v>
      </c>
    </row>
    <row r="602" spans="1:8" x14ac:dyDescent="0.2">
      <c r="A602" s="409">
        <v>601</v>
      </c>
      <c r="B602" s="409" t="str">
        <f t="shared" si="22"/>
        <v>0-0--5.10b-C1</v>
      </c>
      <c r="C602" s="410">
        <f>'1. General information'!$O$8</f>
        <v>0</v>
      </c>
      <c r="D602" s="410">
        <f>'1. General information'!$O$10</f>
        <v>0</v>
      </c>
      <c r="E602" s="410" t="s">
        <v>658</v>
      </c>
      <c r="F602" s="411" t="s">
        <v>1785</v>
      </c>
      <c r="G602" s="410" t="s">
        <v>1786</v>
      </c>
      <c r="H602" s="417">
        <f>'5. Meetings, Trainings, Events'!$I$58</f>
        <v>0</v>
      </c>
    </row>
    <row r="603" spans="1:8" x14ac:dyDescent="0.2">
      <c r="A603" s="409">
        <v>602</v>
      </c>
      <c r="B603" s="409" t="str">
        <f t="shared" si="22"/>
        <v>0-0--5.10b-C2</v>
      </c>
      <c r="C603" s="410">
        <f>'1. General information'!$O$8</f>
        <v>0</v>
      </c>
      <c r="D603" s="410">
        <f>'1. General information'!$O$10</f>
        <v>0</v>
      </c>
      <c r="E603" s="410" t="s">
        <v>658</v>
      </c>
      <c r="F603" s="411" t="s">
        <v>1787</v>
      </c>
      <c r="G603" s="410" t="s">
        <v>1788</v>
      </c>
      <c r="H603" s="417">
        <f>'5. Meetings, Trainings, Events'!$K$58</f>
        <v>0</v>
      </c>
    </row>
    <row r="604" spans="1:8" x14ac:dyDescent="0.2">
      <c r="A604" s="409">
        <v>603</v>
      </c>
      <c r="B604" s="409" t="str">
        <f t="shared" si="22"/>
        <v>0-0--5.10b-C3</v>
      </c>
      <c r="C604" s="410">
        <f>'1. General information'!$O$8</f>
        <v>0</v>
      </c>
      <c r="D604" s="410">
        <f>'1. General information'!$O$10</f>
        <v>0</v>
      </c>
      <c r="E604" s="410" t="s">
        <v>658</v>
      </c>
      <c r="F604" s="411" t="s">
        <v>1789</v>
      </c>
      <c r="G604" s="410" t="s">
        <v>1790</v>
      </c>
      <c r="H604" s="417">
        <f>'5. Meetings, Trainings, Events'!$M$58</f>
        <v>0</v>
      </c>
    </row>
    <row r="605" spans="1:8" x14ac:dyDescent="0.2">
      <c r="A605" s="409">
        <v>604</v>
      </c>
      <c r="B605" s="409" t="str">
        <f t="shared" si="22"/>
        <v>0-0--5.10b-C4</v>
      </c>
      <c r="C605" s="410">
        <f>'1. General information'!$O$8</f>
        <v>0</v>
      </c>
      <c r="D605" s="410">
        <f>'1. General information'!$O$10</f>
        <v>0</v>
      </c>
      <c r="E605" s="410" t="s">
        <v>658</v>
      </c>
      <c r="F605" s="411" t="s">
        <v>1791</v>
      </c>
      <c r="G605" s="410" t="s">
        <v>1792</v>
      </c>
      <c r="H605" s="417">
        <f>'5. Meetings, Trainings, Events'!$O$58</f>
        <v>0</v>
      </c>
    </row>
    <row r="606" spans="1:8" x14ac:dyDescent="0.2">
      <c r="A606" s="409">
        <v>605</v>
      </c>
      <c r="B606" s="409" t="str">
        <f>CONCATENATE(LEFT(C606,2),"-",D606,"-","-",F606)</f>
        <v>0-0--5.10b-C5</v>
      </c>
      <c r="C606" s="410">
        <f>'1. General information'!$O$8</f>
        <v>0</v>
      </c>
      <c r="D606" s="410">
        <f>'1. General information'!$O$10</f>
        <v>0</v>
      </c>
      <c r="E606" s="410" t="s">
        <v>658</v>
      </c>
      <c r="F606" s="411" t="s">
        <v>1793</v>
      </c>
      <c r="G606" s="410" t="s">
        <v>1794</v>
      </c>
      <c r="H606" s="417">
        <f>'5. Meetings, Trainings, Events'!$Q$58</f>
        <v>0</v>
      </c>
    </row>
    <row r="607" spans="1:8" ht="92.25" customHeight="1" x14ac:dyDescent="0.2">
      <c r="A607" s="409">
        <v>606</v>
      </c>
      <c r="B607" s="409" t="str">
        <f>CONCATENATE(LEFT(C607,2),"-",D607,"-","-",F607)</f>
        <v>0-0--5.99</v>
      </c>
      <c r="C607" s="410">
        <f>'1. General information'!$O$8</f>
        <v>0</v>
      </c>
      <c r="D607" s="410">
        <f>'1. General information'!$O$10</f>
        <v>0</v>
      </c>
      <c r="E607" s="410" t="s">
        <v>658</v>
      </c>
      <c r="F607" s="411">
        <v>5.99</v>
      </c>
      <c r="G607" s="410" t="s">
        <v>1795</v>
      </c>
      <c r="H607" s="418">
        <f>'5. Meetings, Trainings, Events'!B61</f>
        <v>0</v>
      </c>
    </row>
    <row r="608" spans="1:8" x14ac:dyDescent="0.2">
      <c r="A608" s="409">
        <v>607</v>
      </c>
      <c r="B608" s="409" t="str">
        <f t="shared" ref="B608:B862" si="23">CONCATENATE(LEFT(C608,2),"-",D608,"-","-",F608)</f>
        <v>0-0--6.01</v>
      </c>
      <c r="C608" s="410">
        <f>'1. General information'!$O$8</f>
        <v>0</v>
      </c>
      <c r="D608" s="410">
        <f>'1. General information'!$O$10</f>
        <v>0</v>
      </c>
      <c r="E608" s="410" t="s">
        <v>401</v>
      </c>
      <c r="F608" s="411">
        <v>6.01</v>
      </c>
      <c r="G608" s="410" t="s">
        <v>1796</v>
      </c>
      <c r="H608" s="419">
        <f>'6. Staff time'!$J$8</f>
        <v>0</v>
      </c>
    </row>
    <row r="609" spans="1:8" x14ac:dyDescent="0.2">
      <c r="A609" s="409">
        <v>608</v>
      </c>
      <c r="B609" s="409" t="str">
        <f t="shared" si="23"/>
        <v>0-0--6.02</v>
      </c>
      <c r="C609" s="410">
        <f>'1. General information'!$O$8</f>
        <v>0</v>
      </c>
      <c r="D609" s="410">
        <f>'1. General information'!$O$10</f>
        <v>0</v>
      </c>
      <c r="E609" s="410" t="s">
        <v>401</v>
      </c>
      <c r="F609" s="411">
        <v>6.02</v>
      </c>
      <c r="G609" s="410" t="s">
        <v>1797</v>
      </c>
      <c r="H609" s="419">
        <f>'6. Staff time'!$J$9</f>
        <v>0</v>
      </c>
    </row>
    <row r="610" spans="1:8" x14ac:dyDescent="0.2">
      <c r="A610" s="409">
        <v>609</v>
      </c>
      <c r="B610" s="409" t="str">
        <f t="shared" si="23"/>
        <v>0-0--6.03</v>
      </c>
      <c r="C610" s="410">
        <f>'1. General information'!$O$8</f>
        <v>0</v>
      </c>
      <c r="D610" s="410">
        <f>'1. General information'!$O$10</f>
        <v>0</v>
      </c>
      <c r="E610" s="410" t="s">
        <v>401</v>
      </c>
      <c r="F610" s="411">
        <v>6.03</v>
      </c>
      <c r="G610" s="410" t="s">
        <v>1798</v>
      </c>
      <c r="H610" s="419">
        <f>'6. Staff time'!$W$8</f>
        <v>0</v>
      </c>
    </row>
    <row r="611" spans="1:8" x14ac:dyDescent="0.2">
      <c r="A611" s="409">
        <v>610</v>
      </c>
      <c r="B611" s="409" t="str">
        <f t="shared" si="23"/>
        <v>0-0--6.04</v>
      </c>
      <c r="C611" s="410">
        <f>'1. General information'!$O$8</f>
        <v>0</v>
      </c>
      <c r="D611" s="410">
        <f>'1. General information'!$O$10</f>
        <v>0</v>
      </c>
      <c r="E611" s="410" t="s">
        <v>401</v>
      </c>
      <c r="F611" s="411">
        <v>6.04</v>
      </c>
      <c r="G611" s="410" t="s">
        <v>1799</v>
      </c>
      <c r="H611" s="419">
        <f>'6. Staff time'!$W$9</f>
        <v>0</v>
      </c>
    </row>
    <row r="612" spans="1:8" x14ac:dyDescent="0.2">
      <c r="A612" s="409">
        <v>611</v>
      </c>
      <c r="B612" s="409" t="str">
        <f t="shared" si="23"/>
        <v>0-0--6.05-1</v>
      </c>
      <c r="C612" s="410">
        <f>'1. General information'!$O$8</f>
        <v>0</v>
      </c>
      <c r="D612" s="410">
        <f>'1. General information'!$O$10</f>
        <v>0</v>
      </c>
      <c r="E612" s="410" t="s">
        <v>401</v>
      </c>
      <c r="F612" s="411" t="s">
        <v>1800</v>
      </c>
      <c r="G612" s="410" t="s">
        <v>1801</v>
      </c>
      <c r="H612" s="410">
        <f>'6. Staff time'!$I$16</f>
        <v>0</v>
      </c>
    </row>
    <row r="613" spans="1:8" x14ac:dyDescent="0.2">
      <c r="A613" s="409">
        <v>612</v>
      </c>
      <c r="B613" s="409" t="str">
        <f t="shared" si="23"/>
        <v>0-0--6.05-2</v>
      </c>
      <c r="C613" s="410">
        <f>'1. General information'!$O$8</f>
        <v>0</v>
      </c>
      <c r="D613" s="410">
        <f>'1. General information'!$O$10</f>
        <v>0</v>
      </c>
      <c r="E613" s="410" t="s">
        <v>401</v>
      </c>
      <c r="F613" s="411" t="s">
        <v>1802</v>
      </c>
      <c r="G613" s="410" t="s">
        <v>1803</v>
      </c>
      <c r="H613" s="410">
        <f>'6. Staff time'!$I$17</f>
        <v>0</v>
      </c>
    </row>
    <row r="614" spans="1:8" x14ac:dyDescent="0.2">
      <c r="A614" s="409">
        <v>613</v>
      </c>
      <c r="B614" s="409" t="str">
        <f t="shared" si="23"/>
        <v>0-0--6.05-3</v>
      </c>
      <c r="C614" s="410">
        <f>'1. General information'!$O$8</f>
        <v>0</v>
      </c>
      <c r="D614" s="410">
        <f>'1. General information'!$O$10</f>
        <v>0</v>
      </c>
      <c r="E614" s="410" t="s">
        <v>401</v>
      </c>
      <c r="F614" s="411" t="s">
        <v>1804</v>
      </c>
      <c r="G614" s="410" t="s">
        <v>1805</v>
      </c>
      <c r="H614" s="410">
        <f>'6. Staff time'!$I$18</f>
        <v>0</v>
      </c>
    </row>
    <row r="615" spans="1:8" x14ac:dyDescent="0.2">
      <c r="A615" s="409">
        <v>614</v>
      </c>
      <c r="B615" s="409" t="str">
        <f t="shared" si="23"/>
        <v>0-0--6.05-4</v>
      </c>
      <c r="C615" s="410">
        <f>'1. General information'!$O$8</f>
        <v>0</v>
      </c>
      <c r="D615" s="410">
        <f>'1. General information'!$O$10</f>
        <v>0</v>
      </c>
      <c r="E615" s="410" t="s">
        <v>401</v>
      </c>
      <c r="F615" s="411" t="s">
        <v>1806</v>
      </c>
      <c r="G615" s="410" t="s">
        <v>1807</v>
      </c>
      <c r="H615" s="410">
        <f>'6. Staff time'!$I$19</f>
        <v>0</v>
      </c>
    </row>
    <row r="616" spans="1:8" x14ac:dyDescent="0.2">
      <c r="A616" s="409">
        <v>615</v>
      </c>
      <c r="B616" s="409" t="str">
        <f t="shared" si="23"/>
        <v>0-0--6.05-5</v>
      </c>
      <c r="C616" s="410">
        <f>'1. General information'!$O$8</f>
        <v>0</v>
      </c>
      <c r="D616" s="410">
        <f>'1. General information'!$O$10</f>
        <v>0</v>
      </c>
      <c r="E616" s="410" t="s">
        <v>401</v>
      </c>
      <c r="F616" s="411" t="s">
        <v>1808</v>
      </c>
      <c r="G616" s="410" t="s">
        <v>1809</v>
      </c>
      <c r="H616" s="410">
        <f>'6. Staff time'!$I$20</f>
        <v>0</v>
      </c>
    </row>
    <row r="617" spans="1:8" x14ac:dyDescent="0.2">
      <c r="A617" s="409">
        <v>616</v>
      </c>
      <c r="B617" s="409" t="str">
        <f t="shared" si="23"/>
        <v>0-0--6.05-6</v>
      </c>
      <c r="C617" s="410">
        <f>'1. General information'!$O$8</f>
        <v>0</v>
      </c>
      <c r="D617" s="410">
        <f>'1. General information'!$O$10</f>
        <v>0</v>
      </c>
      <c r="E617" s="410" t="s">
        <v>401</v>
      </c>
      <c r="F617" s="411" t="s">
        <v>1810</v>
      </c>
      <c r="G617" s="410" t="s">
        <v>1811</v>
      </c>
      <c r="H617" s="410">
        <f>'6. Staff time'!$I$21</f>
        <v>0</v>
      </c>
    </row>
    <row r="618" spans="1:8" x14ac:dyDescent="0.2">
      <c r="A618" s="409">
        <v>617</v>
      </c>
      <c r="B618" s="409" t="str">
        <f t="shared" si="23"/>
        <v>0-0--6.05-7</v>
      </c>
      <c r="C618" s="410">
        <f>'1. General information'!$O$8</f>
        <v>0</v>
      </c>
      <c r="D618" s="410">
        <f>'1. General information'!$O$10</f>
        <v>0</v>
      </c>
      <c r="E618" s="410" t="s">
        <v>401</v>
      </c>
      <c r="F618" s="411" t="s">
        <v>1812</v>
      </c>
      <c r="G618" s="410" t="s">
        <v>1813</v>
      </c>
      <c r="H618" s="410">
        <f>'6. Staff time'!$I$22</f>
        <v>0</v>
      </c>
    </row>
    <row r="619" spans="1:8" x14ac:dyDescent="0.2">
      <c r="A619" s="409">
        <v>618</v>
      </c>
      <c r="B619" s="409" t="str">
        <f t="shared" si="23"/>
        <v>0-0--6.05-8</v>
      </c>
      <c r="C619" s="410">
        <f>'1. General information'!$O$8</f>
        <v>0</v>
      </c>
      <c r="D619" s="410">
        <f>'1. General information'!$O$10</f>
        <v>0</v>
      </c>
      <c r="E619" s="410" t="s">
        <v>401</v>
      </c>
      <c r="F619" s="411" t="s">
        <v>1814</v>
      </c>
      <c r="G619" s="410" t="s">
        <v>1815</v>
      </c>
      <c r="H619" s="410">
        <f>'6. Staff time'!$I$23</f>
        <v>0</v>
      </c>
    </row>
    <row r="620" spans="1:8" x14ac:dyDescent="0.2">
      <c r="A620" s="409">
        <v>619</v>
      </c>
      <c r="B620" s="409" t="str">
        <f t="shared" si="23"/>
        <v>0-0--6.05-9</v>
      </c>
      <c r="C620" s="410">
        <f>'1. General information'!$O$8</f>
        <v>0</v>
      </c>
      <c r="D620" s="410">
        <f>'1. General information'!$O$10</f>
        <v>0</v>
      </c>
      <c r="E620" s="410" t="s">
        <v>401</v>
      </c>
      <c r="F620" s="411" t="s">
        <v>1816</v>
      </c>
      <c r="G620" s="410" t="s">
        <v>1817</v>
      </c>
      <c r="H620" s="410">
        <f>'6. Staff time'!$I$24</f>
        <v>0</v>
      </c>
    </row>
    <row r="621" spans="1:8" x14ac:dyDescent="0.2">
      <c r="A621" s="409">
        <v>620</v>
      </c>
      <c r="B621" s="409" t="str">
        <f t="shared" si="23"/>
        <v>0-0--6.05-10</v>
      </c>
      <c r="C621" s="410">
        <f>'1. General information'!$O$8</f>
        <v>0</v>
      </c>
      <c r="D621" s="410">
        <f>'1. General information'!$O$10</f>
        <v>0</v>
      </c>
      <c r="E621" s="410" t="s">
        <v>401</v>
      </c>
      <c r="F621" s="411" t="s">
        <v>1818</v>
      </c>
      <c r="G621" s="410" t="s">
        <v>1819</v>
      </c>
      <c r="H621" s="410">
        <f>'6. Staff time'!$I$25</f>
        <v>0</v>
      </c>
    </row>
    <row r="622" spans="1:8" x14ac:dyDescent="0.2">
      <c r="A622" s="409">
        <v>621</v>
      </c>
      <c r="B622" s="409" t="str">
        <f t="shared" si="23"/>
        <v>0-0--6.05-11</v>
      </c>
      <c r="C622" s="410">
        <f>'1. General information'!$O$8</f>
        <v>0</v>
      </c>
      <c r="D622" s="410">
        <f>'1. General information'!$O$10</f>
        <v>0</v>
      </c>
      <c r="E622" s="410" t="s">
        <v>401</v>
      </c>
      <c r="F622" s="411" t="s">
        <v>1820</v>
      </c>
      <c r="G622" s="410" t="s">
        <v>1821</v>
      </c>
      <c r="H622" s="410">
        <f>'6. Staff time'!$I$26</f>
        <v>0</v>
      </c>
    </row>
    <row r="623" spans="1:8" x14ac:dyDescent="0.2">
      <c r="A623" s="409">
        <v>622</v>
      </c>
      <c r="B623" s="409" t="str">
        <f t="shared" si="23"/>
        <v>0-0--6.05-12</v>
      </c>
      <c r="C623" s="410">
        <f>'1. General information'!$O$8</f>
        <v>0</v>
      </c>
      <c r="D623" s="410">
        <f>'1. General information'!$O$10</f>
        <v>0</v>
      </c>
      <c r="E623" s="410" t="s">
        <v>401</v>
      </c>
      <c r="F623" s="411" t="s">
        <v>1822</v>
      </c>
      <c r="G623" s="410" t="s">
        <v>1823</v>
      </c>
      <c r="H623" s="410">
        <f>'6. Staff time'!$I$27</f>
        <v>0</v>
      </c>
    </row>
    <row r="624" spans="1:8" x14ac:dyDescent="0.2">
      <c r="A624" s="409">
        <v>623</v>
      </c>
      <c r="B624" s="409" t="str">
        <f t="shared" si="23"/>
        <v>0-0--6.05-13</v>
      </c>
      <c r="C624" s="410">
        <f>'1. General information'!$O$8</f>
        <v>0</v>
      </c>
      <c r="D624" s="410">
        <f>'1. General information'!$O$10</f>
        <v>0</v>
      </c>
      <c r="E624" s="410" t="s">
        <v>401</v>
      </c>
      <c r="F624" s="411" t="s">
        <v>1824</v>
      </c>
      <c r="G624" s="410" t="s">
        <v>1825</v>
      </c>
      <c r="H624" s="410">
        <f>'6. Staff time'!$I$28</f>
        <v>0</v>
      </c>
    </row>
    <row r="625" spans="1:8" x14ac:dyDescent="0.2">
      <c r="A625" s="409">
        <v>624</v>
      </c>
      <c r="B625" s="409" t="str">
        <f t="shared" si="23"/>
        <v>0-0--6.05-14</v>
      </c>
      <c r="C625" s="410">
        <f>'1. General information'!$O$8</f>
        <v>0</v>
      </c>
      <c r="D625" s="410">
        <f>'1. General information'!$O$10</f>
        <v>0</v>
      </c>
      <c r="E625" s="410" t="s">
        <v>401</v>
      </c>
      <c r="F625" s="411" t="s">
        <v>1826</v>
      </c>
      <c r="G625" s="410" t="s">
        <v>1827</v>
      </c>
      <c r="H625" s="410">
        <f>'6. Staff time'!$I$29</f>
        <v>0</v>
      </c>
    </row>
    <row r="626" spans="1:8" x14ac:dyDescent="0.2">
      <c r="A626" s="409">
        <v>625</v>
      </c>
      <c r="B626" s="409" t="str">
        <f t="shared" si="23"/>
        <v>0-0--6.05-15</v>
      </c>
      <c r="C626" s="410">
        <f>'1. General information'!$O$8</f>
        <v>0</v>
      </c>
      <c r="D626" s="410">
        <f>'1. General information'!$O$10</f>
        <v>0</v>
      </c>
      <c r="E626" s="410" t="s">
        <v>401</v>
      </c>
      <c r="F626" s="411" t="s">
        <v>1828</v>
      </c>
      <c r="G626" s="410" t="s">
        <v>1829</v>
      </c>
      <c r="H626" s="410">
        <f>'6. Staff time'!$I$30</f>
        <v>0</v>
      </c>
    </row>
    <row r="627" spans="1:8" x14ac:dyDescent="0.2">
      <c r="A627" s="409">
        <v>626</v>
      </c>
      <c r="B627" s="409" t="str">
        <f t="shared" si="23"/>
        <v>0-0--6.05-16</v>
      </c>
      <c r="C627" s="410">
        <f>'1. General information'!$O$8</f>
        <v>0</v>
      </c>
      <c r="D627" s="410">
        <f>'1. General information'!$O$10</f>
        <v>0</v>
      </c>
      <c r="E627" s="410" t="s">
        <v>401</v>
      </c>
      <c r="F627" s="411" t="s">
        <v>1830</v>
      </c>
      <c r="G627" s="410" t="s">
        <v>1831</v>
      </c>
      <c r="H627" s="410">
        <f>'6. Staff time'!$I$31</f>
        <v>0</v>
      </c>
    </row>
    <row r="628" spans="1:8" x14ac:dyDescent="0.2">
      <c r="A628" s="409">
        <v>627</v>
      </c>
      <c r="B628" s="409" t="str">
        <f t="shared" si="23"/>
        <v>0-0--6.05-17</v>
      </c>
      <c r="C628" s="410">
        <f>'1. General information'!$O$8</f>
        <v>0</v>
      </c>
      <c r="D628" s="410">
        <f>'1. General information'!$O$10</f>
        <v>0</v>
      </c>
      <c r="E628" s="410" t="s">
        <v>401</v>
      </c>
      <c r="F628" s="411" t="s">
        <v>1832</v>
      </c>
      <c r="G628" s="410" t="s">
        <v>1833</v>
      </c>
      <c r="H628" s="410">
        <f>'6. Staff time'!$I$32</f>
        <v>0</v>
      </c>
    </row>
    <row r="629" spans="1:8" x14ac:dyDescent="0.2">
      <c r="A629" s="409">
        <v>628</v>
      </c>
      <c r="B629" s="409" t="str">
        <f t="shared" si="23"/>
        <v>0-0--6.05-18</v>
      </c>
      <c r="C629" s="410">
        <f>'1. General information'!$O$8</f>
        <v>0</v>
      </c>
      <c r="D629" s="410">
        <f>'1. General information'!$O$10</f>
        <v>0</v>
      </c>
      <c r="E629" s="410" t="s">
        <v>401</v>
      </c>
      <c r="F629" s="411" t="s">
        <v>1834</v>
      </c>
      <c r="G629" s="410" t="s">
        <v>1835</v>
      </c>
      <c r="H629" s="410">
        <f>'6. Staff time'!$I$33</f>
        <v>0</v>
      </c>
    </row>
    <row r="630" spans="1:8" x14ac:dyDescent="0.2">
      <c r="A630" s="409">
        <v>629</v>
      </c>
      <c r="B630" s="409" t="str">
        <f t="shared" si="23"/>
        <v>0-0--6.05-19</v>
      </c>
      <c r="C630" s="410">
        <f>'1. General information'!$O$8</f>
        <v>0</v>
      </c>
      <c r="D630" s="410">
        <f>'1. General information'!$O$10</f>
        <v>0</v>
      </c>
      <c r="E630" s="410" t="s">
        <v>401</v>
      </c>
      <c r="F630" s="411" t="s">
        <v>1836</v>
      </c>
      <c r="G630" s="410" t="s">
        <v>1837</v>
      </c>
      <c r="H630" s="410">
        <f>'6. Staff time'!$I$34</f>
        <v>0</v>
      </c>
    </row>
    <row r="631" spans="1:8" x14ac:dyDescent="0.2">
      <c r="A631" s="409">
        <v>630</v>
      </c>
      <c r="B631" s="409" t="str">
        <f t="shared" si="23"/>
        <v>0-0--6.05-20</v>
      </c>
      <c r="C631" s="410">
        <f>'1. General information'!$O$8</f>
        <v>0</v>
      </c>
      <c r="D631" s="410">
        <f>'1. General information'!$O$10</f>
        <v>0</v>
      </c>
      <c r="E631" s="410" t="s">
        <v>401</v>
      </c>
      <c r="F631" s="411" t="s">
        <v>1838</v>
      </c>
      <c r="G631" s="410" t="s">
        <v>1839</v>
      </c>
      <c r="H631" s="410">
        <f>'6. Staff time'!$I$35</f>
        <v>0</v>
      </c>
    </row>
    <row r="632" spans="1:8" x14ac:dyDescent="0.2">
      <c r="A632" s="409">
        <v>631</v>
      </c>
      <c r="B632" s="409" t="str">
        <f t="shared" si="23"/>
        <v>0-0--6.05-21</v>
      </c>
      <c r="C632" s="410">
        <f>'1. General information'!$O$8</f>
        <v>0</v>
      </c>
      <c r="D632" s="410">
        <f>'1. General information'!$O$10</f>
        <v>0</v>
      </c>
      <c r="E632" s="410" t="s">
        <v>401</v>
      </c>
      <c r="F632" s="411" t="s">
        <v>1840</v>
      </c>
      <c r="G632" s="410" t="s">
        <v>1841</v>
      </c>
      <c r="H632" s="410">
        <f>'6. Staff time'!$I$36</f>
        <v>0</v>
      </c>
    </row>
    <row r="633" spans="1:8" x14ac:dyDescent="0.2">
      <c r="A633" s="409">
        <v>632</v>
      </c>
      <c r="B633" s="409" t="str">
        <f t="shared" si="23"/>
        <v>0-0--6.05-22</v>
      </c>
      <c r="C633" s="410">
        <f>'1. General information'!$O$8</f>
        <v>0</v>
      </c>
      <c r="D633" s="410">
        <f>'1. General information'!$O$10</f>
        <v>0</v>
      </c>
      <c r="E633" s="410" t="s">
        <v>401</v>
      </c>
      <c r="F633" s="411" t="s">
        <v>1842</v>
      </c>
      <c r="G633" s="410" t="s">
        <v>1843</v>
      </c>
      <c r="H633" s="410">
        <f>'6. Staff time'!$I$37</f>
        <v>0</v>
      </c>
    </row>
    <row r="634" spans="1:8" x14ac:dyDescent="0.2">
      <c r="A634" s="409">
        <v>633</v>
      </c>
      <c r="B634" s="409" t="str">
        <f t="shared" si="23"/>
        <v>0-0--6.05-23</v>
      </c>
      <c r="C634" s="410">
        <f>'1. General information'!$O$8</f>
        <v>0</v>
      </c>
      <c r="D634" s="410">
        <f>'1. General information'!$O$10</f>
        <v>0</v>
      </c>
      <c r="E634" s="410" t="s">
        <v>401</v>
      </c>
      <c r="F634" s="411" t="s">
        <v>1844</v>
      </c>
      <c r="G634" s="410" t="s">
        <v>1845</v>
      </c>
      <c r="H634" s="410">
        <f>'6. Staff time'!$I$38</f>
        <v>0</v>
      </c>
    </row>
    <row r="635" spans="1:8" x14ac:dyDescent="0.2">
      <c r="A635" s="409">
        <v>634</v>
      </c>
      <c r="B635" s="409" t="str">
        <f t="shared" si="23"/>
        <v>0-0--6.05-24</v>
      </c>
      <c r="C635" s="410">
        <f>'1. General information'!$O$8</f>
        <v>0</v>
      </c>
      <c r="D635" s="410">
        <f>'1. General information'!$O$10</f>
        <v>0</v>
      </c>
      <c r="E635" s="410" t="s">
        <v>401</v>
      </c>
      <c r="F635" s="411" t="s">
        <v>1846</v>
      </c>
      <c r="G635" s="410" t="s">
        <v>1847</v>
      </c>
      <c r="H635" s="410">
        <f>'6. Staff time'!$I$39</f>
        <v>0</v>
      </c>
    </row>
    <row r="636" spans="1:8" x14ac:dyDescent="0.2">
      <c r="A636" s="409">
        <v>635</v>
      </c>
      <c r="B636" s="409" t="str">
        <f t="shared" si="23"/>
        <v>0-0--6.05-25</v>
      </c>
      <c r="C636" s="410">
        <f>'1. General information'!$O$8</f>
        <v>0</v>
      </c>
      <c r="D636" s="410">
        <f>'1. General information'!$O$10</f>
        <v>0</v>
      </c>
      <c r="E636" s="410" t="s">
        <v>401</v>
      </c>
      <c r="F636" s="411" t="s">
        <v>1848</v>
      </c>
      <c r="G636" s="410" t="s">
        <v>1849</v>
      </c>
      <c r="H636" s="410">
        <f>'6. Staff time'!$I$40</f>
        <v>0</v>
      </c>
    </row>
    <row r="637" spans="1:8" x14ac:dyDescent="0.2">
      <c r="A637" s="409">
        <v>636</v>
      </c>
      <c r="B637" s="409" t="str">
        <f t="shared" si="23"/>
        <v>0-0--6.06-1</v>
      </c>
      <c r="C637" s="410">
        <f>'1. General information'!$O$8</f>
        <v>0</v>
      </c>
      <c r="D637" s="410">
        <f>'1. General information'!$O$10</f>
        <v>0</v>
      </c>
      <c r="E637" s="410" t="s">
        <v>401</v>
      </c>
      <c r="F637" s="411" t="s">
        <v>1850</v>
      </c>
      <c r="G637" s="410" t="s">
        <v>1851</v>
      </c>
      <c r="H637" s="412">
        <f>'6. Staff time'!$K$16</f>
        <v>0</v>
      </c>
    </row>
    <row r="638" spans="1:8" x14ac:dyDescent="0.2">
      <c r="A638" s="409">
        <v>637</v>
      </c>
      <c r="B638" s="409" t="str">
        <f t="shared" si="23"/>
        <v>0-0--6.06-2</v>
      </c>
      <c r="C638" s="410">
        <f>'1. General information'!$O$8</f>
        <v>0</v>
      </c>
      <c r="D638" s="410">
        <f>'1. General information'!$O$10</f>
        <v>0</v>
      </c>
      <c r="E638" s="410" t="s">
        <v>401</v>
      </c>
      <c r="F638" s="411" t="s">
        <v>1852</v>
      </c>
      <c r="G638" s="410" t="s">
        <v>1853</v>
      </c>
      <c r="H638" s="412">
        <f>'6. Staff time'!$K$17</f>
        <v>0</v>
      </c>
    </row>
    <row r="639" spans="1:8" x14ac:dyDescent="0.2">
      <c r="A639" s="409">
        <v>638</v>
      </c>
      <c r="B639" s="409" t="str">
        <f t="shared" si="23"/>
        <v>0-0--6.06-3</v>
      </c>
      <c r="C639" s="410">
        <f>'1. General information'!$O$8</f>
        <v>0</v>
      </c>
      <c r="D639" s="410">
        <f>'1. General information'!$O$10</f>
        <v>0</v>
      </c>
      <c r="E639" s="410" t="s">
        <v>401</v>
      </c>
      <c r="F639" s="411" t="s">
        <v>1854</v>
      </c>
      <c r="G639" s="410" t="s">
        <v>1855</v>
      </c>
      <c r="H639" s="412">
        <f>'6. Staff time'!$K$18</f>
        <v>0</v>
      </c>
    </row>
    <row r="640" spans="1:8" x14ac:dyDescent="0.2">
      <c r="A640" s="409">
        <v>639</v>
      </c>
      <c r="B640" s="409" t="str">
        <f t="shared" si="23"/>
        <v>0-0--6.06-4</v>
      </c>
      <c r="C640" s="410">
        <f>'1. General information'!$O$8</f>
        <v>0</v>
      </c>
      <c r="D640" s="410">
        <f>'1. General information'!$O$10</f>
        <v>0</v>
      </c>
      <c r="E640" s="410" t="s">
        <v>401</v>
      </c>
      <c r="F640" s="411" t="s">
        <v>1856</v>
      </c>
      <c r="G640" s="410" t="s">
        <v>1857</v>
      </c>
      <c r="H640" s="412">
        <f>'6. Staff time'!$K$19</f>
        <v>0</v>
      </c>
    </row>
    <row r="641" spans="1:8" x14ac:dyDescent="0.2">
      <c r="A641" s="409">
        <v>640</v>
      </c>
      <c r="B641" s="409" t="str">
        <f t="shared" si="23"/>
        <v>0-0--6.06-5</v>
      </c>
      <c r="C641" s="410">
        <f>'1. General information'!$O$8</f>
        <v>0</v>
      </c>
      <c r="D641" s="410">
        <f>'1. General information'!$O$10</f>
        <v>0</v>
      </c>
      <c r="E641" s="410" t="s">
        <v>401</v>
      </c>
      <c r="F641" s="411" t="s">
        <v>1858</v>
      </c>
      <c r="G641" s="410" t="s">
        <v>1859</v>
      </c>
      <c r="H641" s="412">
        <f>'6. Staff time'!$K$20</f>
        <v>0</v>
      </c>
    </row>
    <row r="642" spans="1:8" x14ac:dyDescent="0.2">
      <c r="A642" s="409">
        <v>641</v>
      </c>
      <c r="B642" s="409" t="str">
        <f t="shared" si="23"/>
        <v>0-0--6.06-6</v>
      </c>
      <c r="C642" s="410">
        <f>'1. General information'!$O$8</f>
        <v>0</v>
      </c>
      <c r="D642" s="410">
        <f>'1. General information'!$O$10</f>
        <v>0</v>
      </c>
      <c r="E642" s="410" t="s">
        <v>401</v>
      </c>
      <c r="F642" s="411" t="s">
        <v>1860</v>
      </c>
      <c r="G642" s="410" t="s">
        <v>1861</v>
      </c>
      <c r="H642" s="412">
        <f>'6. Staff time'!$K$21</f>
        <v>0</v>
      </c>
    </row>
    <row r="643" spans="1:8" x14ac:dyDescent="0.2">
      <c r="A643" s="409">
        <v>642</v>
      </c>
      <c r="B643" s="409" t="str">
        <f t="shared" si="23"/>
        <v>0-0--6.06-7</v>
      </c>
      <c r="C643" s="410">
        <f>'1. General information'!$O$8</f>
        <v>0</v>
      </c>
      <c r="D643" s="410">
        <f>'1. General information'!$O$10</f>
        <v>0</v>
      </c>
      <c r="E643" s="410" t="s">
        <v>401</v>
      </c>
      <c r="F643" s="411" t="s">
        <v>1862</v>
      </c>
      <c r="G643" s="410" t="s">
        <v>1863</v>
      </c>
      <c r="H643" s="412">
        <f>'6. Staff time'!$K$22</f>
        <v>0</v>
      </c>
    </row>
    <row r="644" spans="1:8" x14ac:dyDescent="0.2">
      <c r="A644" s="409">
        <v>643</v>
      </c>
      <c r="B644" s="409" t="str">
        <f t="shared" si="23"/>
        <v>0-0--6.06-8</v>
      </c>
      <c r="C644" s="410">
        <f>'1. General information'!$O$8</f>
        <v>0</v>
      </c>
      <c r="D644" s="410">
        <f>'1. General information'!$O$10</f>
        <v>0</v>
      </c>
      <c r="E644" s="410" t="s">
        <v>401</v>
      </c>
      <c r="F644" s="411" t="s">
        <v>1864</v>
      </c>
      <c r="G644" s="410" t="s">
        <v>1865</v>
      </c>
      <c r="H644" s="412">
        <f>'6. Staff time'!$K$23</f>
        <v>0</v>
      </c>
    </row>
    <row r="645" spans="1:8" x14ac:dyDescent="0.2">
      <c r="A645" s="409">
        <v>644</v>
      </c>
      <c r="B645" s="409" t="str">
        <f t="shared" si="23"/>
        <v>0-0--6.06-9</v>
      </c>
      <c r="C645" s="410">
        <f>'1. General information'!$O$8</f>
        <v>0</v>
      </c>
      <c r="D645" s="410">
        <f>'1. General information'!$O$10</f>
        <v>0</v>
      </c>
      <c r="E645" s="410" t="s">
        <v>401</v>
      </c>
      <c r="F645" s="411" t="s">
        <v>1866</v>
      </c>
      <c r="G645" s="410" t="s">
        <v>1867</v>
      </c>
      <c r="H645" s="412">
        <f>'6. Staff time'!$K$24</f>
        <v>0</v>
      </c>
    </row>
    <row r="646" spans="1:8" x14ac:dyDescent="0.2">
      <c r="A646" s="409">
        <v>645</v>
      </c>
      <c r="B646" s="409" t="str">
        <f t="shared" si="23"/>
        <v>0-0--6.06-10</v>
      </c>
      <c r="C646" s="410">
        <f>'1. General information'!$O$8</f>
        <v>0</v>
      </c>
      <c r="D646" s="410">
        <f>'1. General information'!$O$10</f>
        <v>0</v>
      </c>
      <c r="E646" s="410" t="s">
        <v>401</v>
      </c>
      <c r="F646" s="411" t="s">
        <v>1868</v>
      </c>
      <c r="G646" s="410" t="s">
        <v>1869</v>
      </c>
      <c r="H646" s="412">
        <f>'6. Staff time'!$K$25</f>
        <v>0</v>
      </c>
    </row>
    <row r="647" spans="1:8" x14ac:dyDescent="0.2">
      <c r="A647" s="409">
        <v>646</v>
      </c>
      <c r="B647" s="409" t="str">
        <f t="shared" si="23"/>
        <v>0-0--6.06-11</v>
      </c>
      <c r="C647" s="410">
        <f>'1. General information'!$O$8</f>
        <v>0</v>
      </c>
      <c r="D647" s="410">
        <f>'1. General information'!$O$10</f>
        <v>0</v>
      </c>
      <c r="E647" s="410" t="s">
        <v>401</v>
      </c>
      <c r="F647" s="411" t="s">
        <v>1870</v>
      </c>
      <c r="G647" s="410" t="s">
        <v>1871</v>
      </c>
      <c r="H647" s="412">
        <f>'6. Staff time'!$K$26</f>
        <v>0</v>
      </c>
    </row>
    <row r="648" spans="1:8" x14ac:dyDescent="0.2">
      <c r="A648" s="409">
        <v>647</v>
      </c>
      <c r="B648" s="409" t="str">
        <f t="shared" si="23"/>
        <v>0-0--6.06-12</v>
      </c>
      <c r="C648" s="410">
        <f>'1. General information'!$O$8</f>
        <v>0</v>
      </c>
      <c r="D648" s="410">
        <f>'1. General information'!$O$10</f>
        <v>0</v>
      </c>
      <c r="E648" s="410" t="s">
        <v>401</v>
      </c>
      <c r="F648" s="411" t="s">
        <v>1872</v>
      </c>
      <c r="G648" s="410" t="s">
        <v>1873</v>
      </c>
      <c r="H648" s="412">
        <f>'6. Staff time'!$K$27</f>
        <v>0</v>
      </c>
    </row>
    <row r="649" spans="1:8" x14ac:dyDescent="0.2">
      <c r="A649" s="409">
        <v>648</v>
      </c>
      <c r="B649" s="409" t="str">
        <f t="shared" si="23"/>
        <v>0-0--6.06-13</v>
      </c>
      <c r="C649" s="410">
        <f>'1. General information'!$O$8</f>
        <v>0</v>
      </c>
      <c r="D649" s="410">
        <f>'1. General information'!$O$10</f>
        <v>0</v>
      </c>
      <c r="E649" s="410" t="s">
        <v>401</v>
      </c>
      <c r="F649" s="411" t="s">
        <v>1874</v>
      </c>
      <c r="G649" s="410" t="s">
        <v>1875</v>
      </c>
      <c r="H649" s="412">
        <f>'6. Staff time'!$K$28</f>
        <v>0</v>
      </c>
    </row>
    <row r="650" spans="1:8" x14ac:dyDescent="0.2">
      <c r="A650" s="409">
        <v>649</v>
      </c>
      <c r="B650" s="409" t="str">
        <f t="shared" si="23"/>
        <v>0-0--6.06-14</v>
      </c>
      <c r="C650" s="410">
        <f>'1. General information'!$O$8</f>
        <v>0</v>
      </c>
      <c r="D650" s="410">
        <f>'1. General information'!$O$10</f>
        <v>0</v>
      </c>
      <c r="E650" s="410" t="s">
        <v>401</v>
      </c>
      <c r="F650" s="411" t="s">
        <v>1876</v>
      </c>
      <c r="G650" s="410" t="s">
        <v>1877</v>
      </c>
      <c r="H650" s="412">
        <f>'6. Staff time'!$K$29</f>
        <v>0</v>
      </c>
    </row>
    <row r="651" spans="1:8" x14ac:dyDescent="0.2">
      <c r="A651" s="409">
        <v>650</v>
      </c>
      <c r="B651" s="409" t="str">
        <f t="shared" si="23"/>
        <v>0-0--6.06-15</v>
      </c>
      <c r="C651" s="410">
        <f>'1. General information'!$O$8</f>
        <v>0</v>
      </c>
      <c r="D651" s="410">
        <f>'1. General information'!$O$10</f>
        <v>0</v>
      </c>
      <c r="E651" s="410" t="s">
        <v>401</v>
      </c>
      <c r="F651" s="411" t="s">
        <v>1878</v>
      </c>
      <c r="G651" s="410" t="s">
        <v>1879</v>
      </c>
      <c r="H651" s="412">
        <f>'6. Staff time'!$K$30</f>
        <v>0</v>
      </c>
    </row>
    <row r="652" spans="1:8" x14ac:dyDescent="0.2">
      <c r="A652" s="409">
        <v>651</v>
      </c>
      <c r="B652" s="409" t="str">
        <f t="shared" si="23"/>
        <v>0-0--6.06-16</v>
      </c>
      <c r="C652" s="410">
        <f>'1. General information'!$O$8</f>
        <v>0</v>
      </c>
      <c r="D652" s="410">
        <f>'1. General information'!$O$10</f>
        <v>0</v>
      </c>
      <c r="E652" s="410" t="s">
        <v>401</v>
      </c>
      <c r="F652" s="411" t="s">
        <v>1880</v>
      </c>
      <c r="G652" s="410" t="s">
        <v>1881</v>
      </c>
      <c r="H652" s="412">
        <f>'6. Staff time'!$K$31</f>
        <v>0</v>
      </c>
    </row>
    <row r="653" spans="1:8" x14ac:dyDescent="0.2">
      <c r="A653" s="409">
        <v>652</v>
      </c>
      <c r="B653" s="409" t="str">
        <f t="shared" si="23"/>
        <v>0-0--6.06-17</v>
      </c>
      <c r="C653" s="410">
        <f>'1. General information'!$O$8</f>
        <v>0</v>
      </c>
      <c r="D653" s="410">
        <f>'1. General information'!$O$10</f>
        <v>0</v>
      </c>
      <c r="E653" s="410" t="s">
        <v>401</v>
      </c>
      <c r="F653" s="411" t="s">
        <v>1882</v>
      </c>
      <c r="G653" s="410" t="s">
        <v>1883</v>
      </c>
      <c r="H653" s="412">
        <f>'6. Staff time'!$K$32</f>
        <v>0</v>
      </c>
    </row>
    <row r="654" spans="1:8" x14ac:dyDescent="0.2">
      <c r="A654" s="409">
        <v>653</v>
      </c>
      <c r="B654" s="409" t="str">
        <f t="shared" si="23"/>
        <v>0-0--6.06-18</v>
      </c>
      <c r="C654" s="410">
        <f>'1. General information'!$O$8</f>
        <v>0</v>
      </c>
      <c r="D654" s="410">
        <f>'1. General information'!$O$10</f>
        <v>0</v>
      </c>
      <c r="E654" s="410" t="s">
        <v>401</v>
      </c>
      <c r="F654" s="411" t="s">
        <v>1884</v>
      </c>
      <c r="G654" s="410" t="s">
        <v>1885</v>
      </c>
      <c r="H654" s="412">
        <f>'6. Staff time'!$K$33</f>
        <v>0</v>
      </c>
    </row>
    <row r="655" spans="1:8" x14ac:dyDescent="0.2">
      <c r="A655" s="409">
        <v>654</v>
      </c>
      <c r="B655" s="409" t="str">
        <f t="shared" si="23"/>
        <v>0-0--6.06-19</v>
      </c>
      <c r="C655" s="410">
        <f>'1. General information'!$O$8</f>
        <v>0</v>
      </c>
      <c r="D655" s="410">
        <f>'1. General information'!$O$10</f>
        <v>0</v>
      </c>
      <c r="E655" s="410" t="s">
        <v>401</v>
      </c>
      <c r="F655" s="411" t="s">
        <v>1886</v>
      </c>
      <c r="G655" s="410" t="s">
        <v>1887</v>
      </c>
      <c r="H655" s="412">
        <f>'6. Staff time'!$K$34</f>
        <v>0</v>
      </c>
    </row>
    <row r="656" spans="1:8" x14ac:dyDescent="0.2">
      <c r="A656" s="409">
        <v>655</v>
      </c>
      <c r="B656" s="409" t="str">
        <f t="shared" si="23"/>
        <v>0-0--6.06-20</v>
      </c>
      <c r="C656" s="410">
        <f>'1. General information'!$O$8</f>
        <v>0</v>
      </c>
      <c r="D656" s="410">
        <f>'1. General information'!$O$10</f>
        <v>0</v>
      </c>
      <c r="E656" s="410" t="s">
        <v>401</v>
      </c>
      <c r="F656" s="411" t="s">
        <v>1888</v>
      </c>
      <c r="G656" s="410" t="s">
        <v>1889</v>
      </c>
      <c r="H656" s="412">
        <f>'6. Staff time'!$K$35</f>
        <v>0</v>
      </c>
    </row>
    <row r="657" spans="1:8" x14ac:dyDescent="0.2">
      <c r="A657" s="409">
        <v>656</v>
      </c>
      <c r="B657" s="409" t="str">
        <f t="shared" si="23"/>
        <v>0-0--6.06-21</v>
      </c>
      <c r="C657" s="410">
        <f>'1. General information'!$O$8</f>
        <v>0</v>
      </c>
      <c r="D657" s="410">
        <f>'1. General information'!$O$10</f>
        <v>0</v>
      </c>
      <c r="E657" s="410" t="s">
        <v>401</v>
      </c>
      <c r="F657" s="411" t="s">
        <v>1890</v>
      </c>
      <c r="G657" s="410" t="s">
        <v>1891</v>
      </c>
      <c r="H657" s="412">
        <f>'6. Staff time'!$K$36</f>
        <v>0</v>
      </c>
    </row>
    <row r="658" spans="1:8" x14ac:dyDescent="0.2">
      <c r="A658" s="409">
        <v>657</v>
      </c>
      <c r="B658" s="409" t="str">
        <f t="shared" si="23"/>
        <v>0-0--6.06-22</v>
      </c>
      <c r="C658" s="410">
        <f>'1. General information'!$O$8</f>
        <v>0</v>
      </c>
      <c r="D658" s="410">
        <f>'1. General information'!$O$10</f>
        <v>0</v>
      </c>
      <c r="E658" s="410" t="s">
        <v>401</v>
      </c>
      <c r="F658" s="411" t="s">
        <v>1892</v>
      </c>
      <c r="G658" s="410" t="s">
        <v>1893</v>
      </c>
      <c r="H658" s="412">
        <f>'6. Staff time'!$K$37</f>
        <v>0</v>
      </c>
    </row>
    <row r="659" spans="1:8" x14ac:dyDescent="0.2">
      <c r="A659" s="409">
        <v>658</v>
      </c>
      <c r="B659" s="409" t="str">
        <f t="shared" si="23"/>
        <v>0-0--6.06-23</v>
      </c>
      <c r="C659" s="410">
        <f>'1. General information'!$O$8</f>
        <v>0</v>
      </c>
      <c r="D659" s="410">
        <f>'1. General information'!$O$10</f>
        <v>0</v>
      </c>
      <c r="E659" s="410" t="s">
        <v>401</v>
      </c>
      <c r="F659" s="411" t="s">
        <v>1894</v>
      </c>
      <c r="G659" s="410" t="s">
        <v>1895</v>
      </c>
      <c r="H659" s="412">
        <f>'6. Staff time'!$K$38</f>
        <v>0</v>
      </c>
    </row>
    <row r="660" spans="1:8" x14ac:dyDescent="0.2">
      <c r="A660" s="409">
        <v>659</v>
      </c>
      <c r="B660" s="409" t="str">
        <f t="shared" si="23"/>
        <v>0-0--6.06-24</v>
      </c>
      <c r="C660" s="410">
        <f>'1. General information'!$O$8</f>
        <v>0</v>
      </c>
      <c r="D660" s="410">
        <f>'1. General information'!$O$10</f>
        <v>0</v>
      </c>
      <c r="E660" s="410" t="s">
        <v>401</v>
      </c>
      <c r="F660" s="411" t="s">
        <v>1896</v>
      </c>
      <c r="G660" s="410" t="s">
        <v>1897</v>
      </c>
      <c r="H660" s="412">
        <f>'6. Staff time'!$K$39</f>
        <v>0</v>
      </c>
    </row>
    <row r="661" spans="1:8" x14ac:dyDescent="0.2">
      <c r="A661" s="409">
        <v>660</v>
      </c>
      <c r="B661" s="409" t="str">
        <f t="shared" si="23"/>
        <v>0-0--6.06-25</v>
      </c>
      <c r="C661" s="410">
        <f>'1. General information'!$O$8</f>
        <v>0</v>
      </c>
      <c r="D661" s="410">
        <f>'1. General information'!$O$10</f>
        <v>0</v>
      </c>
      <c r="E661" s="410" t="s">
        <v>401</v>
      </c>
      <c r="F661" s="411" t="s">
        <v>1898</v>
      </c>
      <c r="G661" s="410" t="s">
        <v>1899</v>
      </c>
      <c r="H661" s="412">
        <f>'6. Staff time'!$K$40</f>
        <v>0</v>
      </c>
    </row>
    <row r="662" spans="1:8" x14ac:dyDescent="0.2">
      <c r="A662" s="409">
        <v>661</v>
      </c>
      <c r="B662" s="409" t="str">
        <f t="shared" si="23"/>
        <v>0-0--6.07-1</v>
      </c>
      <c r="C662" s="410">
        <f>'1. General information'!$O$8</f>
        <v>0</v>
      </c>
      <c r="D662" s="410">
        <f>'1. General information'!$O$10</f>
        <v>0</v>
      </c>
      <c r="E662" s="410" t="s">
        <v>401</v>
      </c>
      <c r="F662" s="411" t="s">
        <v>1900</v>
      </c>
      <c r="G662" s="410" t="s">
        <v>1901</v>
      </c>
      <c r="H662" s="412">
        <f>'6. Staff time'!$N$16</f>
        <v>0</v>
      </c>
    </row>
    <row r="663" spans="1:8" x14ac:dyDescent="0.2">
      <c r="A663" s="409">
        <v>662</v>
      </c>
      <c r="B663" s="409" t="str">
        <f t="shared" si="23"/>
        <v>0-0--6.07-2</v>
      </c>
      <c r="C663" s="410">
        <f>'1. General information'!$O$8</f>
        <v>0</v>
      </c>
      <c r="D663" s="410">
        <f>'1. General information'!$O$10</f>
        <v>0</v>
      </c>
      <c r="E663" s="410" t="s">
        <v>401</v>
      </c>
      <c r="F663" s="411" t="s">
        <v>1902</v>
      </c>
      <c r="G663" s="410" t="s">
        <v>1903</v>
      </c>
      <c r="H663" s="412">
        <f>'6. Staff time'!$N$17</f>
        <v>0</v>
      </c>
    </row>
    <row r="664" spans="1:8" x14ac:dyDescent="0.2">
      <c r="A664" s="409">
        <v>663</v>
      </c>
      <c r="B664" s="409" t="str">
        <f t="shared" si="23"/>
        <v>0-0--6.07-3</v>
      </c>
      <c r="C664" s="410">
        <f>'1. General information'!$O$8</f>
        <v>0</v>
      </c>
      <c r="D664" s="410">
        <f>'1. General information'!$O$10</f>
        <v>0</v>
      </c>
      <c r="E664" s="410" t="s">
        <v>401</v>
      </c>
      <c r="F664" s="411" t="s">
        <v>1904</v>
      </c>
      <c r="G664" s="410" t="s">
        <v>1905</v>
      </c>
      <c r="H664" s="412">
        <f>'6. Staff time'!$N$18</f>
        <v>0</v>
      </c>
    </row>
    <row r="665" spans="1:8" x14ac:dyDescent="0.2">
      <c r="A665" s="409">
        <v>664</v>
      </c>
      <c r="B665" s="409" t="str">
        <f t="shared" si="23"/>
        <v>0-0--6.07-4</v>
      </c>
      <c r="C665" s="410">
        <f>'1. General information'!$O$8</f>
        <v>0</v>
      </c>
      <c r="D665" s="410">
        <f>'1. General information'!$O$10</f>
        <v>0</v>
      </c>
      <c r="E665" s="410" t="s">
        <v>401</v>
      </c>
      <c r="F665" s="411" t="s">
        <v>1906</v>
      </c>
      <c r="G665" s="410" t="s">
        <v>1907</v>
      </c>
      <c r="H665" s="412">
        <f>'6. Staff time'!$N$19</f>
        <v>0</v>
      </c>
    </row>
    <row r="666" spans="1:8" x14ac:dyDescent="0.2">
      <c r="A666" s="409">
        <v>665</v>
      </c>
      <c r="B666" s="409" t="str">
        <f t="shared" si="23"/>
        <v>0-0--6.07-5</v>
      </c>
      <c r="C666" s="410">
        <f>'1. General information'!$O$8</f>
        <v>0</v>
      </c>
      <c r="D666" s="410">
        <f>'1. General information'!$O$10</f>
        <v>0</v>
      </c>
      <c r="E666" s="410" t="s">
        <v>401</v>
      </c>
      <c r="F666" s="411" t="s">
        <v>1908</v>
      </c>
      <c r="G666" s="410" t="s">
        <v>1909</v>
      </c>
      <c r="H666" s="412">
        <f>'6. Staff time'!$N$20</f>
        <v>0</v>
      </c>
    </row>
    <row r="667" spans="1:8" x14ac:dyDescent="0.2">
      <c r="A667" s="409">
        <v>666</v>
      </c>
      <c r="B667" s="409" t="str">
        <f t="shared" si="23"/>
        <v>0-0--6.07-6</v>
      </c>
      <c r="C667" s="410">
        <f>'1. General information'!$O$8</f>
        <v>0</v>
      </c>
      <c r="D667" s="410">
        <f>'1. General information'!$O$10</f>
        <v>0</v>
      </c>
      <c r="E667" s="410" t="s">
        <v>401</v>
      </c>
      <c r="F667" s="411" t="s">
        <v>1910</v>
      </c>
      <c r="G667" s="410" t="s">
        <v>1911</v>
      </c>
      <c r="H667" s="412">
        <f>'6. Staff time'!$N$21</f>
        <v>0</v>
      </c>
    </row>
    <row r="668" spans="1:8" x14ac:dyDescent="0.2">
      <c r="A668" s="409">
        <v>667</v>
      </c>
      <c r="B668" s="409" t="str">
        <f t="shared" si="23"/>
        <v>0-0--6.07-7</v>
      </c>
      <c r="C668" s="410">
        <f>'1. General information'!$O$8</f>
        <v>0</v>
      </c>
      <c r="D668" s="410">
        <f>'1. General information'!$O$10</f>
        <v>0</v>
      </c>
      <c r="E668" s="410" t="s">
        <v>401</v>
      </c>
      <c r="F668" s="411" t="s">
        <v>1912</v>
      </c>
      <c r="G668" s="410" t="s">
        <v>1913</v>
      </c>
      <c r="H668" s="412">
        <f>'6. Staff time'!$N$22</f>
        <v>0</v>
      </c>
    </row>
    <row r="669" spans="1:8" x14ac:dyDescent="0.2">
      <c r="A669" s="409">
        <v>668</v>
      </c>
      <c r="B669" s="409" t="str">
        <f t="shared" si="23"/>
        <v>0-0--6.07-8</v>
      </c>
      <c r="C669" s="410">
        <f>'1. General information'!$O$8</f>
        <v>0</v>
      </c>
      <c r="D669" s="410">
        <f>'1. General information'!$O$10</f>
        <v>0</v>
      </c>
      <c r="E669" s="410" t="s">
        <v>401</v>
      </c>
      <c r="F669" s="411" t="s">
        <v>1914</v>
      </c>
      <c r="G669" s="410" t="s">
        <v>1915</v>
      </c>
      <c r="H669" s="412">
        <f>'6. Staff time'!$N$23</f>
        <v>0</v>
      </c>
    </row>
    <row r="670" spans="1:8" x14ac:dyDescent="0.2">
      <c r="A670" s="409">
        <v>669</v>
      </c>
      <c r="B670" s="409" t="str">
        <f t="shared" si="23"/>
        <v>0-0--6.07-9</v>
      </c>
      <c r="C670" s="410">
        <f>'1. General information'!$O$8</f>
        <v>0</v>
      </c>
      <c r="D670" s="410">
        <f>'1. General information'!$O$10</f>
        <v>0</v>
      </c>
      <c r="E670" s="410" t="s">
        <v>401</v>
      </c>
      <c r="F670" s="411" t="s">
        <v>1916</v>
      </c>
      <c r="G670" s="410" t="s">
        <v>1917</v>
      </c>
      <c r="H670" s="412">
        <f>'6. Staff time'!$N$24</f>
        <v>0</v>
      </c>
    </row>
    <row r="671" spans="1:8" x14ac:dyDescent="0.2">
      <c r="A671" s="409">
        <v>670</v>
      </c>
      <c r="B671" s="409" t="str">
        <f t="shared" si="23"/>
        <v>0-0--6.07-10</v>
      </c>
      <c r="C671" s="410">
        <f>'1. General information'!$O$8</f>
        <v>0</v>
      </c>
      <c r="D671" s="410">
        <f>'1. General information'!$O$10</f>
        <v>0</v>
      </c>
      <c r="E671" s="410" t="s">
        <v>401</v>
      </c>
      <c r="F671" s="411" t="s">
        <v>1918</v>
      </c>
      <c r="G671" s="410" t="s">
        <v>1919</v>
      </c>
      <c r="H671" s="412">
        <f>'6. Staff time'!$N$25</f>
        <v>0</v>
      </c>
    </row>
    <row r="672" spans="1:8" x14ac:dyDescent="0.2">
      <c r="A672" s="409">
        <v>671</v>
      </c>
      <c r="B672" s="409" t="str">
        <f t="shared" si="23"/>
        <v>0-0--6.07-11</v>
      </c>
      <c r="C672" s="410">
        <f>'1. General information'!$O$8</f>
        <v>0</v>
      </c>
      <c r="D672" s="410">
        <f>'1. General information'!$O$10</f>
        <v>0</v>
      </c>
      <c r="E672" s="410" t="s">
        <v>401</v>
      </c>
      <c r="F672" s="411" t="s">
        <v>1920</v>
      </c>
      <c r="G672" s="410" t="s">
        <v>1921</v>
      </c>
      <c r="H672" s="412">
        <f>'6. Staff time'!$N$26</f>
        <v>0</v>
      </c>
    </row>
    <row r="673" spans="1:8" x14ac:dyDescent="0.2">
      <c r="A673" s="409">
        <v>672</v>
      </c>
      <c r="B673" s="409" t="str">
        <f t="shared" si="23"/>
        <v>0-0--6.07-12</v>
      </c>
      <c r="C673" s="410">
        <f>'1. General information'!$O$8</f>
        <v>0</v>
      </c>
      <c r="D673" s="410">
        <f>'1. General information'!$O$10</f>
        <v>0</v>
      </c>
      <c r="E673" s="410" t="s">
        <v>401</v>
      </c>
      <c r="F673" s="411" t="s">
        <v>1922</v>
      </c>
      <c r="G673" s="410" t="s">
        <v>1923</v>
      </c>
      <c r="H673" s="412">
        <f>'6. Staff time'!$N$27</f>
        <v>0</v>
      </c>
    </row>
    <row r="674" spans="1:8" x14ac:dyDescent="0.2">
      <c r="A674" s="409">
        <v>673</v>
      </c>
      <c r="B674" s="409" t="str">
        <f t="shared" si="23"/>
        <v>0-0--6.07-13</v>
      </c>
      <c r="C674" s="410">
        <f>'1. General information'!$O$8</f>
        <v>0</v>
      </c>
      <c r="D674" s="410">
        <f>'1. General information'!$O$10</f>
        <v>0</v>
      </c>
      <c r="E674" s="410" t="s">
        <v>401</v>
      </c>
      <c r="F674" s="411" t="s">
        <v>1924</v>
      </c>
      <c r="G674" s="410" t="s">
        <v>1925</v>
      </c>
      <c r="H674" s="412">
        <f>'6. Staff time'!$N$28</f>
        <v>0</v>
      </c>
    </row>
    <row r="675" spans="1:8" x14ac:dyDescent="0.2">
      <c r="A675" s="409">
        <v>674</v>
      </c>
      <c r="B675" s="409" t="str">
        <f t="shared" si="23"/>
        <v>0-0--6.07-14</v>
      </c>
      <c r="C675" s="410">
        <f>'1. General information'!$O$8</f>
        <v>0</v>
      </c>
      <c r="D675" s="410">
        <f>'1. General information'!$O$10</f>
        <v>0</v>
      </c>
      <c r="E675" s="410" t="s">
        <v>401</v>
      </c>
      <c r="F675" s="411" t="s">
        <v>1926</v>
      </c>
      <c r="G675" s="410" t="s">
        <v>1927</v>
      </c>
      <c r="H675" s="412">
        <f>'6. Staff time'!$N$29</f>
        <v>0</v>
      </c>
    </row>
    <row r="676" spans="1:8" x14ac:dyDescent="0.2">
      <c r="A676" s="409">
        <v>675</v>
      </c>
      <c r="B676" s="409" t="str">
        <f t="shared" si="23"/>
        <v>0-0--6.07-15</v>
      </c>
      <c r="C676" s="410">
        <f>'1. General information'!$O$8</f>
        <v>0</v>
      </c>
      <c r="D676" s="410">
        <f>'1. General information'!$O$10</f>
        <v>0</v>
      </c>
      <c r="E676" s="410" t="s">
        <v>401</v>
      </c>
      <c r="F676" s="411" t="s">
        <v>1928</v>
      </c>
      <c r="G676" s="410" t="s">
        <v>1929</v>
      </c>
      <c r="H676" s="412">
        <f>'6. Staff time'!$N$30</f>
        <v>0</v>
      </c>
    </row>
    <row r="677" spans="1:8" x14ac:dyDescent="0.2">
      <c r="A677" s="409">
        <v>676</v>
      </c>
      <c r="B677" s="409" t="str">
        <f t="shared" si="23"/>
        <v>0-0--6.07-16</v>
      </c>
      <c r="C677" s="410">
        <f>'1. General information'!$O$8</f>
        <v>0</v>
      </c>
      <c r="D677" s="410">
        <f>'1. General information'!$O$10</f>
        <v>0</v>
      </c>
      <c r="E677" s="410" t="s">
        <v>401</v>
      </c>
      <c r="F677" s="411" t="s">
        <v>1930</v>
      </c>
      <c r="G677" s="410" t="s">
        <v>1931</v>
      </c>
      <c r="H677" s="412">
        <f>'6. Staff time'!$N$31</f>
        <v>0</v>
      </c>
    </row>
    <row r="678" spans="1:8" x14ac:dyDescent="0.2">
      <c r="A678" s="409">
        <v>677</v>
      </c>
      <c r="B678" s="409" t="str">
        <f t="shared" si="23"/>
        <v>0-0--6.07-17</v>
      </c>
      <c r="C678" s="410">
        <f>'1. General information'!$O$8</f>
        <v>0</v>
      </c>
      <c r="D678" s="410">
        <f>'1. General information'!$O$10</f>
        <v>0</v>
      </c>
      <c r="E678" s="410" t="s">
        <v>401</v>
      </c>
      <c r="F678" s="411" t="s">
        <v>1932</v>
      </c>
      <c r="G678" s="410" t="s">
        <v>1933</v>
      </c>
      <c r="H678" s="412">
        <f>'6. Staff time'!$N$32</f>
        <v>0</v>
      </c>
    </row>
    <row r="679" spans="1:8" x14ac:dyDescent="0.2">
      <c r="A679" s="409">
        <v>678</v>
      </c>
      <c r="B679" s="409" t="str">
        <f t="shared" si="23"/>
        <v>0-0--6.07-18</v>
      </c>
      <c r="C679" s="410">
        <f>'1. General information'!$O$8</f>
        <v>0</v>
      </c>
      <c r="D679" s="410">
        <f>'1. General information'!$O$10</f>
        <v>0</v>
      </c>
      <c r="E679" s="410" t="s">
        <v>401</v>
      </c>
      <c r="F679" s="411" t="s">
        <v>1934</v>
      </c>
      <c r="G679" s="410" t="s">
        <v>1935</v>
      </c>
      <c r="H679" s="412">
        <f>'6. Staff time'!$N$33</f>
        <v>0</v>
      </c>
    </row>
    <row r="680" spans="1:8" x14ac:dyDescent="0.2">
      <c r="A680" s="409">
        <v>679</v>
      </c>
      <c r="B680" s="409" t="str">
        <f t="shared" si="23"/>
        <v>0-0--6.07-19</v>
      </c>
      <c r="C680" s="410">
        <f>'1. General information'!$O$8</f>
        <v>0</v>
      </c>
      <c r="D680" s="410">
        <f>'1. General information'!$O$10</f>
        <v>0</v>
      </c>
      <c r="E680" s="410" t="s">
        <v>401</v>
      </c>
      <c r="F680" s="411" t="s">
        <v>1936</v>
      </c>
      <c r="G680" s="410" t="s">
        <v>1937</v>
      </c>
      <c r="H680" s="412">
        <f>'6. Staff time'!$N$34</f>
        <v>0</v>
      </c>
    </row>
    <row r="681" spans="1:8" x14ac:dyDescent="0.2">
      <c r="A681" s="409">
        <v>680</v>
      </c>
      <c r="B681" s="409" t="str">
        <f t="shared" si="23"/>
        <v>0-0--6.07-20</v>
      </c>
      <c r="C681" s="410">
        <f>'1. General information'!$O$8</f>
        <v>0</v>
      </c>
      <c r="D681" s="410">
        <f>'1. General information'!$O$10</f>
        <v>0</v>
      </c>
      <c r="E681" s="410" t="s">
        <v>401</v>
      </c>
      <c r="F681" s="411" t="s">
        <v>1938</v>
      </c>
      <c r="G681" s="410" t="s">
        <v>1939</v>
      </c>
      <c r="H681" s="412">
        <f>'6. Staff time'!$N$35</f>
        <v>0</v>
      </c>
    </row>
    <row r="682" spans="1:8" x14ac:dyDescent="0.2">
      <c r="A682" s="409">
        <v>681</v>
      </c>
      <c r="B682" s="409" t="str">
        <f t="shared" si="23"/>
        <v>0-0--6.07-21</v>
      </c>
      <c r="C682" s="410">
        <f>'1. General information'!$O$8</f>
        <v>0</v>
      </c>
      <c r="D682" s="410">
        <f>'1. General information'!$O$10</f>
        <v>0</v>
      </c>
      <c r="E682" s="410" t="s">
        <v>401</v>
      </c>
      <c r="F682" s="411" t="s">
        <v>1940</v>
      </c>
      <c r="G682" s="410" t="s">
        <v>1941</v>
      </c>
      <c r="H682" s="412">
        <f>'6. Staff time'!$N$36</f>
        <v>0</v>
      </c>
    </row>
    <row r="683" spans="1:8" x14ac:dyDescent="0.2">
      <c r="A683" s="409">
        <v>682</v>
      </c>
      <c r="B683" s="409" t="str">
        <f t="shared" si="23"/>
        <v>0-0--6.07-22</v>
      </c>
      <c r="C683" s="410">
        <f>'1. General information'!$O$8</f>
        <v>0</v>
      </c>
      <c r="D683" s="410">
        <f>'1. General information'!$O$10</f>
        <v>0</v>
      </c>
      <c r="E683" s="410" t="s">
        <v>401</v>
      </c>
      <c r="F683" s="411" t="s">
        <v>1942</v>
      </c>
      <c r="G683" s="410" t="s">
        <v>1943</v>
      </c>
      <c r="H683" s="412">
        <f>'6. Staff time'!$N$37</f>
        <v>0</v>
      </c>
    </row>
    <row r="684" spans="1:8" x14ac:dyDescent="0.2">
      <c r="A684" s="409">
        <v>683</v>
      </c>
      <c r="B684" s="409" t="str">
        <f t="shared" si="23"/>
        <v>0-0--6.07-23</v>
      </c>
      <c r="C684" s="410">
        <f>'1. General information'!$O$8</f>
        <v>0</v>
      </c>
      <c r="D684" s="410">
        <f>'1. General information'!$O$10</f>
        <v>0</v>
      </c>
      <c r="E684" s="410" t="s">
        <v>401</v>
      </c>
      <c r="F684" s="411" t="s">
        <v>1944</v>
      </c>
      <c r="G684" s="410" t="s">
        <v>1945</v>
      </c>
      <c r="H684" s="412">
        <f>'6. Staff time'!$N$38</f>
        <v>0</v>
      </c>
    </row>
    <row r="685" spans="1:8" x14ac:dyDescent="0.2">
      <c r="A685" s="409">
        <v>684</v>
      </c>
      <c r="B685" s="409" t="str">
        <f t="shared" si="23"/>
        <v>0-0--6.07-24</v>
      </c>
      <c r="C685" s="410">
        <f>'1. General information'!$O$8</f>
        <v>0</v>
      </c>
      <c r="D685" s="410">
        <f>'1. General information'!$O$10</f>
        <v>0</v>
      </c>
      <c r="E685" s="410" t="s">
        <v>401</v>
      </c>
      <c r="F685" s="411" t="s">
        <v>1946</v>
      </c>
      <c r="G685" s="410" t="s">
        <v>1947</v>
      </c>
      <c r="H685" s="412">
        <f>'6. Staff time'!$N$39</f>
        <v>0</v>
      </c>
    </row>
    <row r="686" spans="1:8" x14ac:dyDescent="0.2">
      <c r="A686" s="409">
        <v>685</v>
      </c>
      <c r="B686" s="409" t="str">
        <f t="shared" si="23"/>
        <v>0-0--6.07-25</v>
      </c>
      <c r="C686" s="410">
        <f>'1. General information'!$O$8</f>
        <v>0</v>
      </c>
      <c r="D686" s="410">
        <f>'1. General information'!$O$10</f>
        <v>0</v>
      </c>
      <c r="E686" s="410" t="s">
        <v>401</v>
      </c>
      <c r="F686" s="411" t="s">
        <v>1948</v>
      </c>
      <c r="G686" s="410" t="s">
        <v>1949</v>
      </c>
      <c r="H686" s="412">
        <f>'6. Staff time'!$N$40</f>
        <v>0</v>
      </c>
    </row>
    <row r="687" spans="1:8" x14ac:dyDescent="0.2">
      <c r="A687" s="409">
        <v>686</v>
      </c>
      <c r="B687" s="409" t="str">
        <f t="shared" si="23"/>
        <v>0-0--6.08-1</v>
      </c>
      <c r="C687" s="410">
        <f>'1. General information'!$O$8</f>
        <v>0</v>
      </c>
      <c r="D687" s="410">
        <f>'1. General information'!$O$10</f>
        <v>0</v>
      </c>
      <c r="E687" s="410" t="s">
        <v>401</v>
      </c>
      <c r="F687" s="411" t="s">
        <v>1950</v>
      </c>
      <c r="G687" s="410" t="s">
        <v>1951</v>
      </c>
      <c r="H687" s="412">
        <f>'6. Staff time'!$P$16</f>
        <v>0</v>
      </c>
    </row>
    <row r="688" spans="1:8" x14ac:dyDescent="0.2">
      <c r="A688" s="409">
        <v>687</v>
      </c>
      <c r="B688" s="409" t="str">
        <f t="shared" si="23"/>
        <v>0-0--6.08-2</v>
      </c>
      <c r="C688" s="410">
        <f>'1. General information'!$O$8</f>
        <v>0</v>
      </c>
      <c r="D688" s="410">
        <f>'1. General information'!$O$10</f>
        <v>0</v>
      </c>
      <c r="E688" s="410" t="s">
        <v>401</v>
      </c>
      <c r="F688" s="411" t="s">
        <v>1952</v>
      </c>
      <c r="G688" s="410" t="s">
        <v>1953</v>
      </c>
      <c r="H688" s="412">
        <f>'6. Staff time'!$P$17</f>
        <v>0</v>
      </c>
    </row>
    <row r="689" spans="1:8" x14ac:dyDescent="0.2">
      <c r="A689" s="409">
        <v>688</v>
      </c>
      <c r="B689" s="409" t="str">
        <f t="shared" si="23"/>
        <v>0-0--6.08-3</v>
      </c>
      <c r="C689" s="410">
        <f>'1. General information'!$O$8</f>
        <v>0</v>
      </c>
      <c r="D689" s="410">
        <f>'1. General information'!$O$10</f>
        <v>0</v>
      </c>
      <c r="E689" s="410" t="s">
        <v>401</v>
      </c>
      <c r="F689" s="411" t="s">
        <v>1954</v>
      </c>
      <c r="G689" s="410" t="s">
        <v>1955</v>
      </c>
      <c r="H689" s="412">
        <f>'6. Staff time'!$P$18</f>
        <v>0</v>
      </c>
    </row>
    <row r="690" spans="1:8" x14ac:dyDescent="0.2">
      <c r="A690" s="409">
        <v>689</v>
      </c>
      <c r="B690" s="409" t="str">
        <f t="shared" si="23"/>
        <v>0-0--6.08-4</v>
      </c>
      <c r="C690" s="410">
        <f>'1. General information'!$O$8</f>
        <v>0</v>
      </c>
      <c r="D690" s="410">
        <f>'1. General information'!$O$10</f>
        <v>0</v>
      </c>
      <c r="E690" s="410" t="s">
        <v>401</v>
      </c>
      <c r="F690" s="411" t="s">
        <v>1956</v>
      </c>
      <c r="G690" s="410" t="s">
        <v>1957</v>
      </c>
      <c r="H690" s="412">
        <f>'6. Staff time'!$P$19</f>
        <v>0</v>
      </c>
    </row>
    <row r="691" spans="1:8" x14ac:dyDescent="0.2">
      <c r="A691" s="409">
        <v>690</v>
      </c>
      <c r="B691" s="409" t="str">
        <f t="shared" si="23"/>
        <v>0-0--6.08-5</v>
      </c>
      <c r="C691" s="410">
        <f>'1. General information'!$O$8</f>
        <v>0</v>
      </c>
      <c r="D691" s="410">
        <f>'1. General information'!$O$10</f>
        <v>0</v>
      </c>
      <c r="E691" s="410" t="s">
        <v>401</v>
      </c>
      <c r="F691" s="411" t="s">
        <v>1958</v>
      </c>
      <c r="G691" s="410" t="s">
        <v>1959</v>
      </c>
      <c r="H691" s="412">
        <f>'6. Staff time'!$P$20</f>
        <v>0</v>
      </c>
    </row>
    <row r="692" spans="1:8" x14ac:dyDescent="0.2">
      <c r="A692" s="409">
        <v>691</v>
      </c>
      <c r="B692" s="409" t="str">
        <f t="shared" si="23"/>
        <v>0-0--6.08-6</v>
      </c>
      <c r="C692" s="410">
        <f>'1. General information'!$O$8</f>
        <v>0</v>
      </c>
      <c r="D692" s="410">
        <f>'1. General information'!$O$10</f>
        <v>0</v>
      </c>
      <c r="E692" s="410" t="s">
        <v>401</v>
      </c>
      <c r="F692" s="411" t="s">
        <v>1960</v>
      </c>
      <c r="G692" s="410" t="s">
        <v>1961</v>
      </c>
      <c r="H692" s="412">
        <f>'6. Staff time'!$P$21</f>
        <v>0</v>
      </c>
    </row>
    <row r="693" spans="1:8" x14ac:dyDescent="0.2">
      <c r="A693" s="409">
        <v>692</v>
      </c>
      <c r="B693" s="409" t="str">
        <f t="shared" si="23"/>
        <v>0-0--6.08-7</v>
      </c>
      <c r="C693" s="410">
        <f>'1. General information'!$O$8</f>
        <v>0</v>
      </c>
      <c r="D693" s="410">
        <f>'1. General information'!$O$10</f>
        <v>0</v>
      </c>
      <c r="E693" s="410" t="s">
        <v>401</v>
      </c>
      <c r="F693" s="411" t="s">
        <v>1962</v>
      </c>
      <c r="G693" s="410" t="s">
        <v>1963</v>
      </c>
      <c r="H693" s="412">
        <f>'6. Staff time'!$P$22</f>
        <v>0</v>
      </c>
    </row>
    <row r="694" spans="1:8" x14ac:dyDescent="0.2">
      <c r="A694" s="409">
        <v>693</v>
      </c>
      <c r="B694" s="409" t="str">
        <f t="shared" si="23"/>
        <v>0-0--6.08-8</v>
      </c>
      <c r="C694" s="410">
        <f>'1. General information'!$O$8</f>
        <v>0</v>
      </c>
      <c r="D694" s="410">
        <f>'1. General information'!$O$10</f>
        <v>0</v>
      </c>
      <c r="E694" s="410" t="s">
        <v>401</v>
      </c>
      <c r="F694" s="411" t="s">
        <v>1964</v>
      </c>
      <c r="G694" s="410" t="s">
        <v>1965</v>
      </c>
      <c r="H694" s="412">
        <f>'6. Staff time'!$P$23</f>
        <v>0</v>
      </c>
    </row>
    <row r="695" spans="1:8" x14ac:dyDescent="0.2">
      <c r="A695" s="409">
        <v>694</v>
      </c>
      <c r="B695" s="409" t="str">
        <f t="shared" si="23"/>
        <v>0-0--6.08-9</v>
      </c>
      <c r="C695" s="410">
        <f>'1. General information'!$O$8</f>
        <v>0</v>
      </c>
      <c r="D695" s="410">
        <f>'1. General information'!$O$10</f>
        <v>0</v>
      </c>
      <c r="E695" s="410" t="s">
        <v>401</v>
      </c>
      <c r="F695" s="411" t="s">
        <v>1966</v>
      </c>
      <c r="G695" s="410" t="s">
        <v>1967</v>
      </c>
      <c r="H695" s="412">
        <f>'6. Staff time'!$P$24</f>
        <v>0</v>
      </c>
    </row>
    <row r="696" spans="1:8" x14ac:dyDescent="0.2">
      <c r="A696" s="409">
        <v>695</v>
      </c>
      <c r="B696" s="409" t="str">
        <f t="shared" si="23"/>
        <v>0-0--6.08-10</v>
      </c>
      <c r="C696" s="410">
        <f>'1. General information'!$O$8</f>
        <v>0</v>
      </c>
      <c r="D696" s="410">
        <f>'1. General information'!$O$10</f>
        <v>0</v>
      </c>
      <c r="E696" s="410" t="s">
        <v>401</v>
      </c>
      <c r="F696" s="411" t="s">
        <v>1968</v>
      </c>
      <c r="G696" s="410" t="s">
        <v>1969</v>
      </c>
      <c r="H696" s="412">
        <f>'6. Staff time'!$P$25</f>
        <v>0</v>
      </c>
    </row>
    <row r="697" spans="1:8" x14ac:dyDescent="0.2">
      <c r="A697" s="409">
        <v>696</v>
      </c>
      <c r="B697" s="409" t="str">
        <f t="shared" si="23"/>
        <v>0-0--6.08-11</v>
      </c>
      <c r="C697" s="410">
        <f>'1. General information'!$O$8</f>
        <v>0</v>
      </c>
      <c r="D697" s="410">
        <f>'1. General information'!$O$10</f>
        <v>0</v>
      </c>
      <c r="E697" s="410" t="s">
        <v>401</v>
      </c>
      <c r="F697" s="411" t="s">
        <v>1970</v>
      </c>
      <c r="G697" s="410" t="s">
        <v>1971</v>
      </c>
      <c r="H697" s="412">
        <f>'6. Staff time'!$P$26</f>
        <v>0</v>
      </c>
    </row>
    <row r="698" spans="1:8" x14ac:dyDescent="0.2">
      <c r="A698" s="409">
        <v>697</v>
      </c>
      <c r="B698" s="409" t="str">
        <f t="shared" si="23"/>
        <v>0-0--6.08-12</v>
      </c>
      <c r="C698" s="410">
        <f>'1. General information'!$O$8</f>
        <v>0</v>
      </c>
      <c r="D698" s="410">
        <f>'1. General information'!$O$10</f>
        <v>0</v>
      </c>
      <c r="E698" s="410" t="s">
        <v>401</v>
      </c>
      <c r="F698" s="411" t="s">
        <v>1972</v>
      </c>
      <c r="G698" s="410" t="s">
        <v>1973</v>
      </c>
      <c r="H698" s="412">
        <f>'6. Staff time'!$P$27</f>
        <v>0</v>
      </c>
    </row>
    <row r="699" spans="1:8" x14ac:dyDescent="0.2">
      <c r="A699" s="409">
        <v>698</v>
      </c>
      <c r="B699" s="409" t="str">
        <f t="shared" si="23"/>
        <v>0-0--6.08-13</v>
      </c>
      <c r="C699" s="410">
        <f>'1. General information'!$O$8</f>
        <v>0</v>
      </c>
      <c r="D699" s="410">
        <f>'1. General information'!$O$10</f>
        <v>0</v>
      </c>
      <c r="E699" s="410" t="s">
        <v>401</v>
      </c>
      <c r="F699" s="411" t="s">
        <v>1974</v>
      </c>
      <c r="G699" s="410" t="s">
        <v>1975</v>
      </c>
      <c r="H699" s="412">
        <f>'6. Staff time'!$P$28</f>
        <v>0</v>
      </c>
    </row>
    <row r="700" spans="1:8" x14ac:dyDescent="0.2">
      <c r="A700" s="409">
        <v>699</v>
      </c>
      <c r="B700" s="409" t="str">
        <f t="shared" si="23"/>
        <v>0-0--6.08-14</v>
      </c>
      <c r="C700" s="410">
        <f>'1. General information'!$O$8</f>
        <v>0</v>
      </c>
      <c r="D700" s="410">
        <f>'1. General information'!$O$10</f>
        <v>0</v>
      </c>
      <c r="E700" s="410" t="s">
        <v>401</v>
      </c>
      <c r="F700" s="411" t="s">
        <v>1976</v>
      </c>
      <c r="G700" s="410" t="s">
        <v>1977</v>
      </c>
      <c r="H700" s="412">
        <f>'6. Staff time'!$P$29</f>
        <v>0</v>
      </c>
    </row>
    <row r="701" spans="1:8" x14ac:dyDescent="0.2">
      <c r="A701" s="409">
        <v>700</v>
      </c>
      <c r="B701" s="409" t="str">
        <f t="shared" si="23"/>
        <v>0-0--6.08-15</v>
      </c>
      <c r="C701" s="410">
        <f>'1. General information'!$O$8</f>
        <v>0</v>
      </c>
      <c r="D701" s="410">
        <f>'1. General information'!$O$10</f>
        <v>0</v>
      </c>
      <c r="E701" s="410" t="s">
        <v>401</v>
      </c>
      <c r="F701" s="411" t="s">
        <v>1978</v>
      </c>
      <c r="G701" s="410" t="s">
        <v>1979</v>
      </c>
      <c r="H701" s="412">
        <f>'6. Staff time'!$P$30</f>
        <v>0</v>
      </c>
    </row>
    <row r="702" spans="1:8" x14ac:dyDescent="0.2">
      <c r="A702" s="409">
        <v>701</v>
      </c>
      <c r="B702" s="409" t="str">
        <f t="shared" si="23"/>
        <v>0-0--6.08-16</v>
      </c>
      <c r="C702" s="410">
        <f>'1. General information'!$O$8</f>
        <v>0</v>
      </c>
      <c r="D702" s="410">
        <f>'1. General information'!$O$10</f>
        <v>0</v>
      </c>
      <c r="E702" s="410" t="s">
        <v>401</v>
      </c>
      <c r="F702" s="411" t="s">
        <v>1980</v>
      </c>
      <c r="G702" s="410" t="s">
        <v>1981</v>
      </c>
      <c r="H702" s="412">
        <f>'6. Staff time'!$P$31</f>
        <v>0</v>
      </c>
    </row>
    <row r="703" spans="1:8" x14ac:dyDescent="0.2">
      <c r="A703" s="409">
        <v>702</v>
      </c>
      <c r="B703" s="409" t="str">
        <f t="shared" si="23"/>
        <v>0-0--6.08-17</v>
      </c>
      <c r="C703" s="410">
        <f>'1. General information'!$O$8</f>
        <v>0</v>
      </c>
      <c r="D703" s="410">
        <f>'1. General information'!$O$10</f>
        <v>0</v>
      </c>
      <c r="E703" s="410" t="s">
        <v>401</v>
      </c>
      <c r="F703" s="411" t="s">
        <v>1982</v>
      </c>
      <c r="G703" s="410" t="s">
        <v>1983</v>
      </c>
      <c r="H703" s="412">
        <f>'6. Staff time'!$P$32</f>
        <v>0</v>
      </c>
    </row>
    <row r="704" spans="1:8" x14ac:dyDescent="0.2">
      <c r="A704" s="409">
        <v>703</v>
      </c>
      <c r="B704" s="409" t="str">
        <f t="shared" si="23"/>
        <v>0-0--6.08-18</v>
      </c>
      <c r="C704" s="410">
        <f>'1. General information'!$O$8</f>
        <v>0</v>
      </c>
      <c r="D704" s="410">
        <f>'1. General information'!$O$10</f>
        <v>0</v>
      </c>
      <c r="E704" s="410" t="s">
        <v>401</v>
      </c>
      <c r="F704" s="411" t="s">
        <v>1984</v>
      </c>
      <c r="G704" s="410" t="s">
        <v>1985</v>
      </c>
      <c r="H704" s="412">
        <f>'6. Staff time'!$P$33</f>
        <v>0</v>
      </c>
    </row>
    <row r="705" spans="1:8" x14ac:dyDescent="0.2">
      <c r="A705" s="409">
        <v>704</v>
      </c>
      <c r="B705" s="409" t="str">
        <f t="shared" si="23"/>
        <v>0-0--6.08-19</v>
      </c>
      <c r="C705" s="410">
        <f>'1. General information'!$O$8</f>
        <v>0</v>
      </c>
      <c r="D705" s="410">
        <f>'1. General information'!$O$10</f>
        <v>0</v>
      </c>
      <c r="E705" s="410" t="s">
        <v>401</v>
      </c>
      <c r="F705" s="411" t="s">
        <v>1986</v>
      </c>
      <c r="G705" s="410" t="s">
        <v>1987</v>
      </c>
      <c r="H705" s="412">
        <f>'6. Staff time'!$P$34</f>
        <v>0</v>
      </c>
    </row>
    <row r="706" spans="1:8" x14ac:dyDescent="0.2">
      <c r="A706" s="409">
        <v>705</v>
      </c>
      <c r="B706" s="409" t="str">
        <f t="shared" si="23"/>
        <v>0-0--6.08-20</v>
      </c>
      <c r="C706" s="410">
        <f>'1. General information'!$O$8</f>
        <v>0</v>
      </c>
      <c r="D706" s="410">
        <f>'1. General information'!$O$10</f>
        <v>0</v>
      </c>
      <c r="E706" s="410" t="s">
        <v>401</v>
      </c>
      <c r="F706" s="411" t="s">
        <v>1988</v>
      </c>
      <c r="G706" s="410" t="s">
        <v>1989</v>
      </c>
      <c r="H706" s="412">
        <f>'6. Staff time'!$P$35</f>
        <v>0</v>
      </c>
    </row>
    <row r="707" spans="1:8" x14ac:dyDescent="0.2">
      <c r="A707" s="409">
        <v>706</v>
      </c>
      <c r="B707" s="409" t="str">
        <f t="shared" si="23"/>
        <v>0-0--6.08-21</v>
      </c>
      <c r="C707" s="410">
        <f>'1. General information'!$O$8</f>
        <v>0</v>
      </c>
      <c r="D707" s="410">
        <f>'1. General information'!$O$10</f>
        <v>0</v>
      </c>
      <c r="E707" s="410" t="s">
        <v>401</v>
      </c>
      <c r="F707" s="411" t="s">
        <v>1990</v>
      </c>
      <c r="G707" s="410" t="s">
        <v>1991</v>
      </c>
      <c r="H707" s="412">
        <f>'6. Staff time'!$P$36</f>
        <v>0</v>
      </c>
    </row>
    <row r="708" spans="1:8" x14ac:dyDescent="0.2">
      <c r="A708" s="409">
        <v>707</v>
      </c>
      <c r="B708" s="409" t="str">
        <f t="shared" si="23"/>
        <v>0-0--6.08-22</v>
      </c>
      <c r="C708" s="410">
        <f>'1. General information'!$O$8</f>
        <v>0</v>
      </c>
      <c r="D708" s="410">
        <f>'1. General information'!$O$10</f>
        <v>0</v>
      </c>
      <c r="E708" s="410" t="s">
        <v>401</v>
      </c>
      <c r="F708" s="411" t="s">
        <v>1992</v>
      </c>
      <c r="G708" s="410" t="s">
        <v>1993</v>
      </c>
      <c r="H708" s="412">
        <f>'6. Staff time'!$P$37</f>
        <v>0</v>
      </c>
    </row>
    <row r="709" spans="1:8" x14ac:dyDescent="0.2">
      <c r="A709" s="409">
        <v>708</v>
      </c>
      <c r="B709" s="409" t="str">
        <f t="shared" si="23"/>
        <v>0-0--6.08-23</v>
      </c>
      <c r="C709" s="410">
        <f>'1. General information'!$O$8</f>
        <v>0</v>
      </c>
      <c r="D709" s="410">
        <f>'1. General information'!$O$10</f>
        <v>0</v>
      </c>
      <c r="E709" s="410" t="s">
        <v>401</v>
      </c>
      <c r="F709" s="411" t="s">
        <v>1994</v>
      </c>
      <c r="G709" s="410" t="s">
        <v>1995</v>
      </c>
      <c r="H709" s="412">
        <f>'6. Staff time'!$P$38</f>
        <v>0</v>
      </c>
    </row>
    <row r="710" spans="1:8" x14ac:dyDescent="0.2">
      <c r="A710" s="409">
        <v>709</v>
      </c>
      <c r="B710" s="409" t="str">
        <f t="shared" si="23"/>
        <v>0-0--6.08-24</v>
      </c>
      <c r="C710" s="410">
        <f>'1. General information'!$O$8</f>
        <v>0</v>
      </c>
      <c r="D710" s="410">
        <f>'1. General information'!$O$10</f>
        <v>0</v>
      </c>
      <c r="E710" s="410" t="s">
        <v>401</v>
      </c>
      <c r="F710" s="411" t="s">
        <v>1996</v>
      </c>
      <c r="G710" s="410" t="s">
        <v>1997</v>
      </c>
      <c r="H710" s="412">
        <f>'6. Staff time'!$P$39</f>
        <v>0</v>
      </c>
    </row>
    <row r="711" spans="1:8" x14ac:dyDescent="0.2">
      <c r="A711" s="409">
        <v>710</v>
      </c>
      <c r="B711" s="409" t="str">
        <f t="shared" si="23"/>
        <v>0-0--6.08-25</v>
      </c>
      <c r="C711" s="410">
        <f>'1. General information'!$O$8</f>
        <v>0</v>
      </c>
      <c r="D711" s="410">
        <f>'1. General information'!$O$10</f>
        <v>0</v>
      </c>
      <c r="E711" s="410" t="s">
        <v>401</v>
      </c>
      <c r="F711" s="411" t="s">
        <v>1998</v>
      </c>
      <c r="G711" s="410" t="s">
        <v>1999</v>
      </c>
      <c r="H711" s="412">
        <f>'6. Staff time'!$P$40</f>
        <v>0</v>
      </c>
    </row>
    <row r="712" spans="1:8" x14ac:dyDescent="0.2">
      <c r="A712" s="409">
        <v>711</v>
      </c>
      <c r="B712" s="409" t="str">
        <f t="shared" si="23"/>
        <v>0-0--6.09-1</v>
      </c>
      <c r="C712" s="410">
        <f>'1. General information'!$O$8</f>
        <v>0</v>
      </c>
      <c r="D712" s="410">
        <f>'1. General information'!$O$10</f>
        <v>0</v>
      </c>
      <c r="E712" s="410" t="s">
        <v>401</v>
      </c>
      <c r="F712" s="411" t="s">
        <v>2000</v>
      </c>
      <c r="G712" s="410" t="s">
        <v>2001</v>
      </c>
      <c r="H712" s="412">
        <f>'6. Staff time'!$R$16</f>
        <v>0</v>
      </c>
    </row>
    <row r="713" spans="1:8" x14ac:dyDescent="0.2">
      <c r="A713" s="409">
        <v>712</v>
      </c>
      <c r="B713" s="409" t="str">
        <f t="shared" si="23"/>
        <v>0-0--6.09-2</v>
      </c>
      <c r="C713" s="410">
        <f>'1. General information'!$O$8</f>
        <v>0</v>
      </c>
      <c r="D713" s="410">
        <f>'1. General information'!$O$10</f>
        <v>0</v>
      </c>
      <c r="E713" s="410" t="s">
        <v>401</v>
      </c>
      <c r="F713" s="411" t="s">
        <v>2002</v>
      </c>
      <c r="G713" s="410" t="s">
        <v>2003</v>
      </c>
      <c r="H713" s="412">
        <f>'6. Staff time'!$R$17</f>
        <v>0</v>
      </c>
    </row>
    <row r="714" spans="1:8" x14ac:dyDescent="0.2">
      <c r="A714" s="409">
        <v>713</v>
      </c>
      <c r="B714" s="409" t="str">
        <f t="shared" si="23"/>
        <v>0-0--6.09-3</v>
      </c>
      <c r="C714" s="410">
        <f>'1. General information'!$O$8</f>
        <v>0</v>
      </c>
      <c r="D714" s="410">
        <f>'1. General information'!$O$10</f>
        <v>0</v>
      </c>
      <c r="E714" s="410" t="s">
        <v>401</v>
      </c>
      <c r="F714" s="411" t="s">
        <v>2004</v>
      </c>
      <c r="G714" s="410" t="s">
        <v>2005</v>
      </c>
      <c r="H714" s="412">
        <f>'6. Staff time'!$R$18</f>
        <v>0</v>
      </c>
    </row>
    <row r="715" spans="1:8" x14ac:dyDescent="0.2">
      <c r="A715" s="409">
        <v>714</v>
      </c>
      <c r="B715" s="409" t="str">
        <f t="shared" si="23"/>
        <v>0-0--6.09-4</v>
      </c>
      <c r="C715" s="410">
        <f>'1. General information'!$O$8</f>
        <v>0</v>
      </c>
      <c r="D715" s="410">
        <f>'1. General information'!$O$10</f>
        <v>0</v>
      </c>
      <c r="E715" s="410" t="s">
        <v>401</v>
      </c>
      <c r="F715" s="411" t="s">
        <v>2006</v>
      </c>
      <c r="G715" s="410" t="s">
        <v>2007</v>
      </c>
      <c r="H715" s="412">
        <f>'6. Staff time'!$R$19</f>
        <v>0</v>
      </c>
    </row>
    <row r="716" spans="1:8" x14ac:dyDescent="0.2">
      <c r="A716" s="409">
        <v>715</v>
      </c>
      <c r="B716" s="409" t="str">
        <f t="shared" si="23"/>
        <v>0-0--6.09-5</v>
      </c>
      <c r="C716" s="410">
        <f>'1. General information'!$O$8</f>
        <v>0</v>
      </c>
      <c r="D716" s="410">
        <f>'1. General information'!$O$10</f>
        <v>0</v>
      </c>
      <c r="E716" s="410" t="s">
        <v>401</v>
      </c>
      <c r="F716" s="411" t="s">
        <v>2008</v>
      </c>
      <c r="G716" s="410" t="s">
        <v>2009</v>
      </c>
      <c r="H716" s="412">
        <f>'6. Staff time'!$R$20</f>
        <v>0</v>
      </c>
    </row>
    <row r="717" spans="1:8" x14ac:dyDescent="0.2">
      <c r="A717" s="409">
        <v>716</v>
      </c>
      <c r="B717" s="409" t="str">
        <f t="shared" si="23"/>
        <v>0-0--6.09-6</v>
      </c>
      <c r="C717" s="410">
        <f>'1. General information'!$O$8</f>
        <v>0</v>
      </c>
      <c r="D717" s="410">
        <f>'1. General information'!$O$10</f>
        <v>0</v>
      </c>
      <c r="E717" s="410" t="s">
        <v>401</v>
      </c>
      <c r="F717" s="411" t="s">
        <v>2010</v>
      </c>
      <c r="G717" s="410" t="s">
        <v>2011</v>
      </c>
      <c r="H717" s="412">
        <f>'6. Staff time'!$R$21</f>
        <v>0</v>
      </c>
    </row>
    <row r="718" spans="1:8" x14ac:dyDescent="0.2">
      <c r="A718" s="409">
        <v>717</v>
      </c>
      <c r="B718" s="409" t="str">
        <f t="shared" si="23"/>
        <v>0-0--6.09-7</v>
      </c>
      <c r="C718" s="410">
        <f>'1. General information'!$O$8</f>
        <v>0</v>
      </c>
      <c r="D718" s="410">
        <f>'1. General information'!$O$10</f>
        <v>0</v>
      </c>
      <c r="E718" s="410" t="s">
        <v>401</v>
      </c>
      <c r="F718" s="411" t="s">
        <v>2012</v>
      </c>
      <c r="G718" s="410" t="s">
        <v>2013</v>
      </c>
      <c r="H718" s="412">
        <f>'6. Staff time'!$R$22</f>
        <v>0</v>
      </c>
    </row>
    <row r="719" spans="1:8" x14ac:dyDescent="0.2">
      <c r="A719" s="409">
        <v>718</v>
      </c>
      <c r="B719" s="409" t="str">
        <f t="shared" si="23"/>
        <v>0-0--6.09-8</v>
      </c>
      <c r="C719" s="410">
        <f>'1. General information'!$O$8</f>
        <v>0</v>
      </c>
      <c r="D719" s="410">
        <f>'1. General information'!$O$10</f>
        <v>0</v>
      </c>
      <c r="E719" s="410" t="s">
        <v>401</v>
      </c>
      <c r="F719" s="411" t="s">
        <v>2014</v>
      </c>
      <c r="G719" s="410" t="s">
        <v>2015</v>
      </c>
      <c r="H719" s="412">
        <f>'6. Staff time'!$R$23</f>
        <v>0</v>
      </c>
    </row>
    <row r="720" spans="1:8" x14ac:dyDescent="0.2">
      <c r="A720" s="409">
        <v>719</v>
      </c>
      <c r="B720" s="409" t="str">
        <f t="shared" si="23"/>
        <v>0-0--6.09-9</v>
      </c>
      <c r="C720" s="410">
        <f>'1. General information'!$O$8</f>
        <v>0</v>
      </c>
      <c r="D720" s="410">
        <f>'1. General information'!$O$10</f>
        <v>0</v>
      </c>
      <c r="E720" s="410" t="s">
        <v>401</v>
      </c>
      <c r="F720" s="411" t="s">
        <v>2016</v>
      </c>
      <c r="G720" s="410" t="s">
        <v>2017</v>
      </c>
      <c r="H720" s="412">
        <f>'6. Staff time'!$R$24</f>
        <v>0</v>
      </c>
    </row>
    <row r="721" spans="1:8" x14ac:dyDescent="0.2">
      <c r="A721" s="409">
        <v>720</v>
      </c>
      <c r="B721" s="409" t="str">
        <f t="shared" si="23"/>
        <v>0-0--6.09-10</v>
      </c>
      <c r="C721" s="410">
        <f>'1. General information'!$O$8</f>
        <v>0</v>
      </c>
      <c r="D721" s="410">
        <f>'1. General information'!$O$10</f>
        <v>0</v>
      </c>
      <c r="E721" s="410" t="s">
        <v>401</v>
      </c>
      <c r="F721" s="411" t="s">
        <v>2018</v>
      </c>
      <c r="G721" s="410" t="s">
        <v>2019</v>
      </c>
      <c r="H721" s="412">
        <f>'6. Staff time'!$R$25</f>
        <v>0</v>
      </c>
    </row>
    <row r="722" spans="1:8" x14ac:dyDescent="0.2">
      <c r="A722" s="409">
        <v>721</v>
      </c>
      <c r="B722" s="409" t="str">
        <f t="shared" si="23"/>
        <v>0-0--6.09-11</v>
      </c>
      <c r="C722" s="410">
        <f>'1. General information'!$O$8</f>
        <v>0</v>
      </c>
      <c r="D722" s="410">
        <f>'1. General information'!$O$10</f>
        <v>0</v>
      </c>
      <c r="E722" s="410" t="s">
        <v>401</v>
      </c>
      <c r="F722" s="411" t="s">
        <v>2020</v>
      </c>
      <c r="G722" s="410" t="s">
        <v>2021</v>
      </c>
      <c r="H722" s="412">
        <f>'6. Staff time'!$R$26</f>
        <v>0</v>
      </c>
    </row>
    <row r="723" spans="1:8" x14ac:dyDescent="0.2">
      <c r="A723" s="409">
        <v>722</v>
      </c>
      <c r="B723" s="409" t="str">
        <f t="shared" si="23"/>
        <v>0-0--6.09-12</v>
      </c>
      <c r="C723" s="410">
        <f>'1. General information'!$O$8</f>
        <v>0</v>
      </c>
      <c r="D723" s="410">
        <f>'1. General information'!$O$10</f>
        <v>0</v>
      </c>
      <c r="E723" s="410" t="s">
        <v>401</v>
      </c>
      <c r="F723" s="411" t="s">
        <v>2022</v>
      </c>
      <c r="G723" s="410" t="s">
        <v>2023</v>
      </c>
      <c r="H723" s="412">
        <f>'6. Staff time'!$R$27</f>
        <v>0</v>
      </c>
    </row>
    <row r="724" spans="1:8" x14ac:dyDescent="0.2">
      <c r="A724" s="409">
        <v>723</v>
      </c>
      <c r="B724" s="409" t="str">
        <f t="shared" si="23"/>
        <v>0-0--6.09-13</v>
      </c>
      <c r="C724" s="410">
        <f>'1. General information'!$O$8</f>
        <v>0</v>
      </c>
      <c r="D724" s="410">
        <f>'1. General information'!$O$10</f>
        <v>0</v>
      </c>
      <c r="E724" s="410" t="s">
        <v>401</v>
      </c>
      <c r="F724" s="411" t="s">
        <v>2024</v>
      </c>
      <c r="G724" s="410" t="s">
        <v>2025</v>
      </c>
      <c r="H724" s="412">
        <f>'6. Staff time'!$R$28</f>
        <v>0</v>
      </c>
    </row>
    <row r="725" spans="1:8" x14ac:dyDescent="0.2">
      <c r="A725" s="409">
        <v>724</v>
      </c>
      <c r="B725" s="409" t="str">
        <f t="shared" si="23"/>
        <v>0-0--6.09-14</v>
      </c>
      <c r="C725" s="410">
        <f>'1. General information'!$O$8</f>
        <v>0</v>
      </c>
      <c r="D725" s="410">
        <f>'1. General information'!$O$10</f>
        <v>0</v>
      </c>
      <c r="E725" s="410" t="s">
        <v>401</v>
      </c>
      <c r="F725" s="411" t="s">
        <v>2026</v>
      </c>
      <c r="G725" s="410" t="s">
        <v>2027</v>
      </c>
      <c r="H725" s="412">
        <f>'6. Staff time'!$R$29</f>
        <v>0</v>
      </c>
    </row>
    <row r="726" spans="1:8" x14ac:dyDescent="0.2">
      <c r="A726" s="409">
        <v>725</v>
      </c>
      <c r="B726" s="409" t="str">
        <f t="shared" si="23"/>
        <v>0-0--6.09-15</v>
      </c>
      <c r="C726" s="410">
        <f>'1. General information'!$O$8</f>
        <v>0</v>
      </c>
      <c r="D726" s="410">
        <f>'1. General information'!$O$10</f>
        <v>0</v>
      </c>
      <c r="E726" s="410" t="s">
        <v>401</v>
      </c>
      <c r="F726" s="411" t="s">
        <v>2028</v>
      </c>
      <c r="G726" s="410" t="s">
        <v>2029</v>
      </c>
      <c r="H726" s="412">
        <f>'6. Staff time'!$R$30</f>
        <v>0</v>
      </c>
    </row>
    <row r="727" spans="1:8" x14ac:dyDescent="0.2">
      <c r="A727" s="409">
        <v>726</v>
      </c>
      <c r="B727" s="409" t="str">
        <f t="shared" si="23"/>
        <v>0-0--6.09-16</v>
      </c>
      <c r="C727" s="410">
        <f>'1. General information'!$O$8</f>
        <v>0</v>
      </c>
      <c r="D727" s="410">
        <f>'1. General information'!$O$10</f>
        <v>0</v>
      </c>
      <c r="E727" s="410" t="s">
        <v>401</v>
      </c>
      <c r="F727" s="411" t="s">
        <v>2030</v>
      </c>
      <c r="G727" s="410" t="s">
        <v>2031</v>
      </c>
      <c r="H727" s="412">
        <f>'6. Staff time'!$R$31</f>
        <v>0</v>
      </c>
    </row>
    <row r="728" spans="1:8" x14ac:dyDescent="0.2">
      <c r="A728" s="409">
        <v>727</v>
      </c>
      <c r="B728" s="409" t="str">
        <f t="shared" si="23"/>
        <v>0-0--6.09-17</v>
      </c>
      <c r="C728" s="410">
        <f>'1. General information'!$O$8</f>
        <v>0</v>
      </c>
      <c r="D728" s="410">
        <f>'1. General information'!$O$10</f>
        <v>0</v>
      </c>
      <c r="E728" s="410" t="s">
        <v>401</v>
      </c>
      <c r="F728" s="411" t="s">
        <v>2032</v>
      </c>
      <c r="G728" s="410" t="s">
        <v>2033</v>
      </c>
      <c r="H728" s="412">
        <f>'6. Staff time'!$R$32</f>
        <v>0</v>
      </c>
    </row>
    <row r="729" spans="1:8" x14ac:dyDescent="0.2">
      <c r="A729" s="409">
        <v>728</v>
      </c>
      <c r="B729" s="409" t="str">
        <f t="shared" si="23"/>
        <v>0-0--6.09-18</v>
      </c>
      <c r="C729" s="410">
        <f>'1. General information'!$O$8</f>
        <v>0</v>
      </c>
      <c r="D729" s="410">
        <f>'1. General information'!$O$10</f>
        <v>0</v>
      </c>
      <c r="E729" s="410" t="s">
        <v>401</v>
      </c>
      <c r="F729" s="411" t="s">
        <v>2034</v>
      </c>
      <c r="G729" s="410" t="s">
        <v>2035</v>
      </c>
      <c r="H729" s="412">
        <f>'6. Staff time'!$R$33</f>
        <v>0</v>
      </c>
    </row>
    <row r="730" spans="1:8" x14ac:dyDescent="0.2">
      <c r="A730" s="409">
        <v>729</v>
      </c>
      <c r="B730" s="409" t="str">
        <f t="shared" si="23"/>
        <v>0-0--6.09-19</v>
      </c>
      <c r="C730" s="410">
        <f>'1. General information'!$O$8</f>
        <v>0</v>
      </c>
      <c r="D730" s="410">
        <f>'1. General information'!$O$10</f>
        <v>0</v>
      </c>
      <c r="E730" s="410" t="s">
        <v>401</v>
      </c>
      <c r="F730" s="411" t="s">
        <v>2036</v>
      </c>
      <c r="G730" s="410" t="s">
        <v>2037</v>
      </c>
      <c r="H730" s="412">
        <f>'6. Staff time'!$R$34</f>
        <v>0</v>
      </c>
    </row>
    <row r="731" spans="1:8" x14ac:dyDescent="0.2">
      <c r="A731" s="409">
        <v>730</v>
      </c>
      <c r="B731" s="409" t="str">
        <f t="shared" si="23"/>
        <v>0-0--6.09-20</v>
      </c>
      <c r="C731" s="410">
        <f>'1. General information'!$O$8</f>
        <v>0</v>
      </c>
      <c r="D731" s="410">
        <f>'1. General information'!$O$10</f>
        <v>0</v>
      </c>
      <c r="E731" s="410" t="s">
        <v>401</v>
      </c>
      <c r="F731" s="411" t="s">
        <v>2038</v>
      </c>
      <c r="G731" s="410" t="s">
        <v>2039</v>
      </c>
      <c r="H731" s="412">
        <f>'6. Staff time'!$R$35</f>
        <v>0</v>
      </c>
    </row>
    <row r="732" spans="1:8" x14ac:dyDescent="0.2">
      <c r="A732" s="409">
        <v>731</v>
      </c>
      <c r="B732" s="409" t="str">
        <f t="shared" si="23"/>
        <v>0-0--6.09-21</v>
      </c>
      <c r="C732" s="410">
        <f>'1. General information'!$O$8</f>
        <v>0</v>
      </c>
      <c r="D732" s="410">
        <f>'1. General information'!$O$10</f>
        <v>0</v>
      </c>
      <c r="E732" s="410" t="s">
        <v>401</v>
      </c>
      <c r="F732" s="411" t="s">
        <v>2040</v>
      </c>
      <c r="G732" s="410" t="s">
        <v>2041</v>
      </c>
      <c r="H732" s="412">
        <f>'6. Staff time'!$R$36</f>
        <v>0</v>
      </c>
    </row>
    <row r="733" spans="1:8" x14ac:dyDescent="0.2">
      <c r="A733" s="409">
        <v>732</v>
      </c>
      <c r="B733" s="409" t="str">
        <f t="shared" si="23"/>
        <v>0-0--6.09-22</v>
      </c>
      <c r="C733" s="410">
        <f>'1. General information'!$O$8</f>
        <v>0</v>
      </c>
      <c r="D733" s="410">
        <f>'1. General information'!$O$10</f>
        <v>0</v>
      </c>
      <c r="E733" s="410" t="s">
        <v>401</v>
      </c>
      <c r="F733" s="411" t="s">
        <v>2042</v>
      </c>
      <c r="G733" s="410" t="s">
        <v>2043</v>
      </c>
      <c r="H733" s="412">
        <f>'6. Staff time'!$R$37</f>
        <v>0</v>
      </c>
    </row>
    <row r="734" spans="1:8" x14ac:dyDescent="0.2">
      <c r="A734" s="409">
        <v>733</v>
      </c>
      <c r="B734" s="409" t="str">
        <f t="shared" si="23"/>
        <v>0-0--6.09-23</v>
      </c>
      <c r="C734" s="410">
        <f>'1. General information'!$O$8</f>
        <v>0</v>
      </c>
      <c r="D734" s="410">
        <f>'1. General information'!$O$10</f>
        <v>0</v>
      </c>
      <c r="E734" s="410" t="s">
        <v>401</v>
      </c>
      <c r="F734" s="411" t="s">
        <v>2044</v>
      </c>
      <c r="G734" s="410" t="s">
        <v>2045</v>
      </c>
      <c r="H734" s="412">
        <f>'6. Staff time'!$R$38</f>
        <v>0</v>
      </c>
    </row>
    <row r="735" spans="1:8" x14ac:dyDescent="0.2">
      <c r="A735" s="409">
        <v>734</v>
      </c>
      <c r="B735" s="409" t="str">
        <f t="shared" si="23"/>
        <v>0-0--6.09-24</v>
      </c>
      <c r="C735" s="410">
        <f>'1. General information'!$O$8</f>
        <v>0</v>
      </c>
      <c r="D735" s="410">
        <f>'1. General information'!$O$10</f>
        <v>0</v>
      </c>
      <c r="E735" s="410" t="s">
        <v>401</v>
      </c>
      <c r="F735" s="411" t="s">
        <v>2046</v>
      </c>
      <c r="G735" s="410" t="s">
        <v>2047</v>
      </c>
      <c r="H735" s="412">
        <f>'6. Staff time'!$R$39</f>
        <v>0</v>
      </c>
    </row>
    <row r="736" spans="1:8" x14ac:dyDescent="0.2">
      <c r="A736" s="409">
        <v>735</v>
      </c>
      <c r="B736" s="409" t="str">
        <f t="shared" si="23"/>
        <v>0-0--6.09-25</v>
      </c>
      <c r="C736" s="410">
        <f>'1. General information'!$O$8</f>
        <v>0</v>
      </c>
      <c r="D736" s="410">
        <f>'1. General information'!$O$10</f>
        <v>0</v>
      </c>
      <c r="E736" s="410" t="s">
        <v>401</v>
      </c>
      <c r="F736" s="411" t="s">
        <v>2048</v>
      </c>
      <c r="G736" s="410" t="s">
        <v>2049</v>
      </c>
      <c r="H736" s="412">
        <f>'6. Staff time'!$R$40</f>
        <v>0</v>
      </c>
    </row>
    <row r="737" spans="1:8" x14ac:dyDescent="0.2">
      <c r="A737" s="409">
        <v>736</v>
      </c>
      <c r="B737" s="409" t="str">
        <f t="shared" si="23"/>
        <v>0-0--6.10-1</v>
      </c>
      <c r="C737" s="410">
        <f>'1. General information'!$O$8</f>
        <v>0</v>
      </c>
      <c r="D737" s="410">
        <f>'1. General information'!$O$10</f>
        <v>0</v>
      </c>
      <c r="E737" s="410" t="s">
        <v>401</v>
      </c>
      <c r="F737" s="420" t="s">
        <v>2050</v>
      </c>
      <c r="G737" s="410" t="s">
        <v>2051</v>
      </c>
      <c r="H737" s="412">
        <f>'6. Staff time'!$T$16</f>
        <v>0</v>
      </c>
    </row>
    <row r="738" spans="1:8" x14ac:dyDescent="0.2">
      <c r="A738" s="409">
        <v>737</v>
      </c>
      <c r="B738" s="409" t="str">
        <f t="shared" si="23"/>
        <v>0-0--6.10-2</v>
      </c>
      <c r="C738" s="410">
        <f>'1. General information'!$O$8</f>
        <v>0</v>
      </c>
      <c r="D738" s="410">
        <f>'1. General information'!$O$10</f>
        <v>0</v>
      </c>
      <c r="E738" s="410" t="s">
        <v>401</v>
      </c>
      <c r="F738" s="420" t="s">
        <v>2052</v>
      </c>
      <c r="G738" s="410" t="s">
        <v>2053</v>
      </c>
      <c r="H738" s="412">
        <f>'6. Staff time'!$T$17</f>
        <v>0</v>
      </c>
    </row>
    <row r="739" spans="1:8" x14ac:dyDescent="0.2">
      <c r="A739" s="409">
        <v>738</v>
      </c>
      <c r="B739" s="409" t="str">
        <f t="shared" si="23"/>
        <v>0-0--6.10-3</v>
      </c>
      <c r="C739" s="410">
        <f>'1. General information'!$O$8</f>
        <v>0</v>
      </c>
      <c r="D739" s="410">
        <f>'1. General information'!$O$10</f>
        <v>0</v>
      </c>
      <c r="E739" s="410" t="s">
        <v>401</v>
      </c>
      <c r="F739" s="420" t="s">
        <v>2054</v>
      </c>
      <c r="G739" s="410" t="s">
        <v>2055</v>
      </c>
      <c r="H739" s="412">
        <f>'6. Staff time'!$T$18</f>
        <v>0</v>
      </c>
    </row>
    <row r="740" spans="1:8" x14ac:dyDescent="0.2">
      <c r="A740" s="409">
        <v>739</v>
      </c>
      <c r="B740" s="409" t="str">
        <f t="shared" si="23"/>
        <v>0-0--6.10-4</v>
      </c>
      <c r="C740" s="410">
        <f>'1. General information'!$O$8</f>
        <v>0</v>
      </c>
      <c r="D740" s="410">
        <f>'1. General information'!$O$10</f>
        <v>0</v>
      </c>
      <c r="E740" s="410" t="s">
        <v>401</v>
      </c>
      <c r="F740" s="420" t="s">
        <v>2056</v>
      </c>
      <c r="G740" s="410" t="s">
        <v>2057</v>
      </c>
      <c r="H740" s="412">
        <f>'6. Staff time'!$T$19</f>
        <v>0</v>
      </c>
    </row>
    <row r="741" spans="1:8" x14ac:dyDescent="0.2">
      <c r="A741" s="409">
        <v>740</v>
      </c>
      <c r="B741" s="409" t="str">
        <f t="shared" si="23"/>
        <v>0-0--6.10-5</v>
      </c>
      <c r="C741" s="410">
        <f>'1. General information'!$O$8</f>
        <v>0</v>
      </c>
      <c r="D741" s="410">
        <f>'1. General information'!$O$10</f>
        <v>0</v>
      </c>
      <c r="E741" s="410" t="s">
        <v>401</v>
      </c>
      <c r="F741" s="420" t="s">
        <v>2058</v>
      </c>
      <c r="G741" s="410" t="s">
        <v>2059</v>
      </c>
      <c r="H741" s="412">
        <f>'6. Staff time'!$T$20</f>
        <v>0</v>
      </c>
    </row>
    <row r="742" spans="1:8" x14ac:dyDescent="0.2">
      <c r="A742" s="409">
        <v>741</v>
      </c>
      <c r="B742" s="409" t="str">
        <f t="shared" si="23"/>
        <v>0-0--6.10-6</v>
      </c>
      <c r="C742" s="410">
        <f>'1. General information'!$O$8</f>
        <v>0</v>
      </c>
      <c r="D742" s="410">
        <f>'1. General information'!$O$10</f>
        <v>0</v>
      </c>
      <c r="E742" s="410" t="s">
        <v>401</v>
      </c>
      <c r="F742" s="420" t="s">
        <v>2060</v>
      </c>
      <c r="G742" s="410" t="s">
        <v>2061</v>
      </c>
      <c r="H742" s="412">
        <f>'6. Staff time'!$T$21</f>
        <v>0</v>
      </c>
    </row>
    <row r="743" spans="1:8" x14ac:dyDescent="0.2">
      <c r="A743" s="409">
        <v>742</v>
      </c>
      <c r="B743" s="409" t="str">
        <f t="shared" si="23"/>
        <v>0-0--6.10-7</v>
      </c>
      <c r="C743" s="410">
        <f>'1. General information'!$O$8</f>
        <v>0</v>
      </c>
      <c r="D743" s="410">
        <f>'1. General information'!$O$10</f>
        <v>0</v>
      </c>
      <c r="E743" s="410" t="s">
        <v>401</v>
      </c>
      <c r="F743" s="420" t="s">
        <v>2062</v>
      </c>
      <c r="G743" s="410" t="s">
        <v>2063</v>
      </c>
      <c r="H743" s="412">
        <f>'6. Staff time'!$T$22</f>
        <v>0</v>
      </c>
    </row>
    <row r="744" spans="1:8" x14ac:dyDescent="0.2">
      <c r="A744" s="409">
        <v>743</v>
      </c>
      <c r="B744" s="409" t="str">
        <f t="shared" si="23"/>
        <v>0-0--6.10-8</v>
      </c>
      <c r="C744" s="410">
        <f>'1. General information'!$O$8</f>
        <v>0</v>
      </c>
      <c r="D744" s="410">
        <f>'1. General information'!$O$10</f>
        <v>0</v>
      </c>
      <c r="E744" s="410" t="s">
        <v>401</v>
      </c>
      <c r="F744" s="420" t="s">
        <v>2064</v>
      </c>
      <c r="G744" s="410" t="s">
        <v>2065</v>
      </c>
      <c r="H744" s="412">
        <f>'6. Staff time'!$T$23</f>
        <v>0</v>
      </c>
    </row>
    <row r="745" spans="1:8" x14ac:dyDescent="0.2">
      <c r="A745" s="409">
        <v>744</v>
      </c>
      <c r="B745" s="409" t="str">
        <f t="shared" si="23"/>
        <v>0-0--6.10-9</v>
      </c>
      <c r="C745" s="410">
        <f>'1. General information'!$O$8</f>
        <v>0</v>
      </c>
      <c r="D745" s="410">
        <f>'1. General information'!$O$10</f>
        <v>0</v>
      </c>
      <c r="E745" s="410" t="s">
        <v>401</v>
      </c>
      <c r="F745" s="420" t="s">
        <v>2066</v>
      </c>
      <c r="G745" s="410" t="s">
        <v>2067</v>
      </c>
      <c r="H745" s="412">
        <f>'6. Staff time'!$T$24</f>
        <v>0</v>
      </c>
    </row>
    <row r="746" spans="1:8" x14ac:dyDescent="0.2">
      <c r="A746" s="409">
        <v>745</v>
      </c>
      <c r="B746" s="409" t="str">
        <f t="shared" si="23"/>
        <v>0-0--6.10-10</v>
      </c>
      <c r="C746" s="410">
        <f>'1. General information'!$O$8</f>
        <v>0</v>
      </c>
      <c r="D746" s="410">
        <f>'1. General information'!$O$10</f>
        <v>0</v>
      </c>
      <c r="E746" s="410" t="s">
        <v>401</v>
      </c>
      <c r="F746" s="420" t="s">
        <v>2068</v>
      </c>
      <c r="G746" s="410" t="s">
        <v>2069</v>
      </c>
      <c r="H746" s="412">
        <f>'6. Staff time'!$T$25</f>
        <v>0</v>
      </c>
    </row>
    <row r="747" spans="1:8" x14ac:dyDescent="0.2">
      <c r="A747" s="409">
        <v>746</v>
      </c>
      <c r="B747" s="409" t="str">
        <f t="shared" si="23"/>
        <v>0-0--6.10-11</v>
      </c>
      <c r="C747" s="410">
        <f>'1. General information'!$O$8</f>
        <v>0</v>
      </c>
      <c r="D747" s="410">
        <f>'1. General information'!$O$10</f>
        <v>0</v>
      </c>
      <c r="E747" s="410" t="s">
        <v>401</v>
      </c>
      <c r="F747" s="420" t="s">
        <v>2070</v>
      </c>
      <c r="G747" s="410" t="s">
        <v>2071</v>
      </c>
      <c r="H747" s="412">
        <f>'6. Staff time'!$T$26</f>
        <v>0</v>
      </c>
    </row>
    <row r="748" spans="1:8" x14ac:dyDescent="0.2">
      <c r="A748" s="409">
        <v>747</v>
      </c>
      <c r="B748" s="409" t="str">
        <f t="shared" si="23"/>
        <v>0-0--6.10-12</v>
      </c>
      <c r="C748" s="410">
        <f>'1. General information'!$O$8</f>
        <v>0</v>
      </c>
      <c r="D748" s="410">
        <f>'1. General information'!$O$10</f>
        <v>0</v>
      </c>
      <c r="E748" s="410" t="s">
        <v>401</v>
      </c>
      <c r="F748" s="420" t="s">
        <v>2072</v>
      </c>
      <c r="G748" s="410" t="s">
        <v>2073</v>
      </c>
      <c r="H748" s="412">
        <f>'6. Staff time'!$T$27</f>
        <v>0</v>
      </c>
    </row>
    <row r="749" spans="1:8" x14ac:dyDescent="0.2">
      <c r="A749" s="409">
        <v>748</v>
      </c>
      <c r="B749" s="409" t="str">
        <f t="shared" si="23"/>
        <v>0-0--6.10-13</v>
      </c>
      <c r="C749" s="410">
        <f>'1. General information'!$O$8</f>
        <v>0</v>
      </c>
      <c r="D749" s="410">
        <f>'1. General information'!$O$10</f>
        <v>0</v>
      </c>
      <c r="E749" s="410" t="s">
        <v>401</v>
      </c>
      <c r="F749" s="420" t="s">
        <v>2074</v>
      </c>
      <c r="G749" s="410" t="s">
        <v>2075</v>
      </c>
      <c r="H749" s="412">
        <f>'6. Staff time'!$T$28</f>
        <v>0</v>
      </c>
    </row>
    <row r="750" spans="1:8" x14ac:dyDescent="0.2">
      <c r="A750" s="409">
        <v>749</v>
      </c>
      <c r="B750" s="409" t="str">
        <f t="shared" si="23"/>
        <v>0-0--6.10-14</v>
      </c>
      <c r="C750" s="410">
        <f>'1. General information'!$O$8</f>
        <v>0</v>
      </c>
      <c r="D750" s="410">
        <f>'1. General information'!$O$10</f>
        <v>0</v>
      </c>
      <c r="E750" s="410" t="s">
        <v>401</v>
      </c>
      <c r="F750" s="420" t="s">
        <v>2076</v>
      </c>
      <c r="G750" s="410" t="s">
        <v>2077</v>
      </c>
      <c r="H750" s="412">
        <f>'6. Staff time'!$T$29</f>
        <v>0</v>
      </c>
    </row>
    <row r="751" spans="1:8" x14ac:dyDescent="0.2">
      <c r="A751" s="409">
        <v>750</v>
      </c>
      <c r="B751" s="409" t="str">
        <f t="shared" si="23"/>
        <v>0-0--6.10-15</v>
      </c>
      <c r="C751" s="410">
        <f>'1. General information'!$O$8</f>
        <v>0</v>
      </c>
      <c r="D751" s="410">
        <f>'1. General information'!$O$10</f>
        <v>0</v>
      </c>
      <c r="E751" s="410" t="s">
        <v>401</v>
      </c>
      <c r="F751" s="420" t="s">
        <v>2078</v>
      </c>
      <c r="G751" s="410" t="s">
        <v>2079</v>
      </c>
      <c r="H751" s="412">
        <f>'6. Staff time'!$T$30</f>
        <v>0</v>
      </c>
    </row>
    <row r="752" spans="1:8" x14ac:dyDescent="0.2">
      <c r="A752" s="409">
        <v>751</v>
      </c>
      <c r="B752" s="409" t="str">
        <f t="shared" si="23"/>
        <v>0-0--6.10-16</v>
      </c>
      <c r="C752" s="410">
        <f>'1. General information'!$O$8</f>
        <v>0</v>
      </c>
      <c r="D752" s="410">
        <f>'1. General information'!$O$10</f>
        <v>0</v>
      </c>
      <c r="E752" s="410" t="s">
        <v>401</v>
      </c>
      <c r="F752" s="420" t="s">
        <v>2080</v>
      </c>
      <c r="G752" s="410" t="s">
        <v>2081</v>
      </c>
      <c r="H752" s="412">
        <f>'6. Staff time'!$T$31</f>
        <v>0</v>
      </c>
    </row>
    <row r="753" spans="1:8" x14ac:dyDescent="0.2">
      <c r="A753" s="409">
        <v>752</v>
      </c>
      <c r="B753" s="409" t="str">
        <f t="shared" si="23"/>
        <v>0-0--6.10-17</v>
      </c>
      <c r="C753" s="410">
        <f>'1. General information'!$O$8</f>
        <v>0</v>
      </c>
      <c r="D753" s="410">
        <f>'1. General information'!$O$10</f>
        <v>0</v>
      </c>
      <c r="E753" s="410" t="s">
        <v>401</v>
      </c>
      <c r="F753" s="420" t="s">
        <v>2082</v>
      </c>
      <c r="G753" s="410" t="s">
        <v>2083</v>
      </c>
      <c r="H753" s="412">
        <f>'6. Staff time'!$T$32</f>
        <v>0</v>
      </c>
    </row>
    <row r="754" spans="1:8" x14ac:dyDescent="0.2">
      <c r="A754" s="409">
        <v>753</v>
      </c>
      <c r="B754" s="409" t="str">
        <f t="shared" si="23"/>
        <v>0-0--6.10-18</v>
      </c>
      <c r="C754" s="410">
        <f>'1. General information'!$O$8</f>
        <v>0</v>
      </c>
      <c r="D754" s="410">
        <f>'1. General information'!$O$10</f>
        <v>0</v>
      </c>
      <c r="E754" s="410" t="s">
        <v>401</v>
      </c>
      <c r="F754" s="420" t="s">
        <v>2084</v>
      </c>
      <c r="G754" s="410" t="s">
        <v>2085</v>
      </c>
      <c r="H754" s="412">
        <f>'6. Staff time'!$T$33</f>
        <v>0</v>
      </c>
    </row>
    <row r="755" spans="1:8" x14ac:dyDescent="0.2">
      <c r="A755" s="409">
        <v>754</v>
      </c>
      <c r="B755" s="409" t="str">
        <f t="shared" si="23"/>
        <v>0-0--6.10-19</v>
      </c>
      <c r="C755" s="410">
        <f>'1. General information'!$O$8</f>
        <v>0</v>
      </c>
      <c r="D755" s="410">
        <f>'1. General information'!$O$10</f>
        <v>0</v>
      </c>
      <c r="E755" s="410" t="s">
        <v>401</v>
      </c>
      <c r="F755" s="420" t="s">
        <v>2086</v>
      </c>
      <c r="G755" s="410" t="s">
        <v>2087</v>
      </c>
      <c r="H755" s="412">
        <f>'6. Staff time'!$T$34</f>
        <v>0</v>
      </c>
    </row>
    <row r="756" spans="1:8" x14ac:dyDescent="0.2">
      <c r="A756" s="409">
        <v>755</v>
      </c>
      <c r="B756" s="409" t="str">
        <f t="shared" si="23"/>
        <v>0-0--6.10-20</v>
      </c>
      <c r="C756" s="410">
        <f>'1. General information'!$O$8</f>
        <v>0</v>
      </c>
      <c r="D756" s="410">
        <f>'1. General information'!$O$10</f>
        <v>0</v>
      </c>
      <c r="E756" s="410" t="s">
        <v>401</v>
      </c>
      <c r="F756" s="420" t="s">
        <v>2088</v>
      </c>
      <c r="G756" s="410" t="s">
        <v>2089</v>
      </c>
      <c r="H756" s="412">
        <f>'6. Staff time'!$T$35</f>
        <v>0</v>
      </c>
    </row>
    <row r="757" spans="1:8" x14ac:dyDescent="0.2">
      <c r="A757" s="409">
        <v>756</v>
      </c>
      <c r="B757" s="409" t="str">
        <f t="shared" si="23"/>
        <v>0-0--6.10-21</v>
      </c>
      <c r="C757" s="410">
        <f>'1. General information'!$O$8</f>
        <v>0</v>
      </c>
      <c r="D757" s="410">
        <f>'1. General information'!$O$10</f>
        <v>0</v>
      </c>
      <c r="E757" s="410" t="s">
        <v>401</v>
      </c>
      <c r="F757" s="420" t="s">
        <v>2090</v>
      </c>
      <c r="G757" s="410" t="s">
        <v>2091</v>
      </c>
      <c r="H757" s="412">
        <f>'6. Staff time'!$T$36</f>
        <v>0</v>
      </c>
    </row>
    <row r="758" spans="1:8" x14ac:dyDescent="0.2">
      <c r="A758" s="409">
        <v>757</v>
      </c>
      <c r="B758" s="409" t="str">
        <f t="shared" si="23"/>
        <v>0-0--6.10-22</v>
      </c>
      <c r="C758" s="410">
        <f>'1. General information'!$O$8</f>
        <v>0</v>
      </c>
      <c r="D758" s="410">
        <f>'1. General information'!$O$10</f>
        <v>0</v>
      </c>
      <c r="E758" s="410" t="s">
        <v>401</v>
      </c>
      <c r="F758" s="420" t="s">
        <v>2092</v>
      </c>
      <c r="G758" s="410" t="s">
        <v>2093</v>
      </c>
      <c r="H758" s="412">
        <f>'6. Staff time'!$T$37</f>
        <v>0</v>
      </c>
    </row>
    <row r="759" spans="1:8" x14ac:dyDescent="0.2">
      <c r="A759" s="409">
        <v>758</v>
      </c>
      <c r="B759" s="409" t="str">
        <f t="shared" si="23"/>
        <v>0-0--6.10-23</v>
      </c>
      <c r="C759" s="410">
        <f>'1. General information'!$O$8</f>
        <v>0</v>
      </c>
      <c r="D759" s="410">
        <f>'1. General information'!$O$10</f>
        <v>0</v>
      </c>
      <c r="E759" s="410" t="s">
        <v>401</v>
      </c>
      <c r="F759" s="420" t="s">
        <v>2094</v>
      </c>
      <c r="G759" s="410" t="s">
        <v>2095</v>
      </c>
      <c r="H759" s="412">
        <f>'6. Staff time'!$T$38</f>
        <v>0</v>
      </c>
    </row>
    <row r="760" spans="1:8" x14ac:dyDescent="0.2">
      <c r="A760" s="409">
        <v>759</v>
      </c>
      <c r="B760" s="409" t="str">
        <f t="shared" si="23"/>
        <v>0-0--6.10-24</v>
      </c>
      <c r="C760" s="410">
        <f>'1. General information'!$O$8</f>
        <v>0</v>
      </c>
      <c r="D760" s="410">
        <f>'1. General information'!$O$10</f>
        <v>0</v>
      </c>
      <c r="E760" s="410" t="s">
        <v>401</v>
      </c>
      <c r="F760" s="420" t="s">
        <v>2096</v>
      </c>
      <c r="G760" s="410" t="s">
        <v>2097</v>
      </c>
      <c r="H760" s="412">
        <f>'6. Staff time'!$T$39</f>
        <v>0</v>
      </c>
    </row>
    <row r="761" spans="1:8" x14ac:dyDescent="0.2">
      <c r="A761" s="409">
        <v>760</v>
      </c>
      <c r="B761" s="409" t="str">
        <f t="shared" si="23"/>
        <v>0-0--6.10-25</v>
      </c>
      <c r="C761" s="410">
        <f>'1. General information'!$O$8</f>
        <v>0</v>
      </c>
      <c r="D761" s="410">
        <f>'1. General information'!$O$10</f>
        <v>0</v>
      </c>
      <c r="E761" s="410" t="s">
        <v>401</v>
      </c>
      <c r="F761" s="420" t="s">
        <v>2098</v>
      </c>
      <c r="G761" s="410" t="s">
        <v>2099</v>
      </c>
      <c r="H761" s="412">
        <f>'6. Staff time'!$T$40</f>
        <v>0</v>
      </c>
    </row>
    <row r="762" spans="1:8" x14ac:dyDescent="0.2">
      <c r="A762" s="409">
        <v>761</v>
      </c>
      <c r="B762" s="409" t="str">
        <f t="shared" si="23"/>
        <v>0-0--6.11-1</v>
      </c>
      <c r="C762" s="410">
        <f>'1. General information'!$O$8</f>
        <v>0</v>
      </c>
      <c r="D762" s="410">
        <f>'1. General information'!$O$10</f>
        <v>0</v>
      </c>
      <c r="E762" s="410" t="s">
        <v>401</v>
      </c>
      <c r="F762" s="420" t="s">
        <v>2100</v>
      </c>
      <c r="G762" s="410" t="s">
        <v>2101</v>
      </c>
      <c r="H762" s="412">
        <f>'6. Staff time'!$V$16</f>
        <v>0</v>
      </c>
    </row>
    <row r="763" spans="1:8" x14ac:dyDescent="0.2">
      <c r="A763" s="409">
        <v>762</v>
      </c>
      <c r="B763" s="409" t="str">
        <f t="shared" si="23"/>
        <v>0-0--6.11-2</v>
      </c>
      <c r="C763" s="410">
        <f>'1. General information'!$O$8</f>
        <v>0</v>
      </c>
      <c r="D763" s="410">
        <f>'1. General information'!$O$10</f>
        <v>0</v>
      </c>
      <c r="E763" s="410" t="s">
        <v>401</v>
      </c>
      <c r="F763" s="420" t="s">
        <v>2102</v>
      </c>
      <c r="G763" s="410" t="s">
        <v>2103</v>
      </c>
      <c r="H763" s="412">
        <f>'6. Staff time'!$V$17</f>
        <v>0</v>
      </c>
    </row>
    <row r="764" spans="1:8" x14ac:dyDescent="0.2">
      <c r="A764" s="409">
        <v>763</v>
      </c>
      <c r="B764" s="409" t="str">
        <f t="shared" si="23"/>
        <v>0-0--6.11-3</v>
      </c>
      <c r="C764" s="410">
        <f>'1. General information'!$O$8</f>
        <v>0</v>
      </c>
      <c r="D764" s="410">
        <f>'1. General information'!$O$10</f>
        <v>0</v>
      </c>
      <c r="E764" s="410" t="s">
        <v>401</v>
      </c>
      <c r="F764" s="420" t="s">
        <v>2104</v>
      </c>
      <c r="G764" s="410" t="s">
        <v>2105</v>
      </c>
      <c r="H764" s="412">
        <f>'6. Staff time'!$V$18</f>
        <v>0</v>
      </c>
    </row>
    <row r="765" spans="1:8" x14ac:dyDescent="0.2">
      <c r="A765" s="409">
        <v>764</v>
      </c>
      <c r="B765" s="409" t="str">
        <f t="shared" si="23"/>
        <v>0-0--6.11-4</v>
      </c>
      <c r="C765" s="410">
        <f>'1. General information'!$O$8</f>
        <v>0</v>
      </c>
      <c r="D765" s="410">
        <f>'1. General information'!$O$10</f>
        <v>0</v>
      </c>
      <c r="E765" s="410" t="s">
        <v>401</v>
      </c>
      <c r="F765" s="420" t="s">
        <v>2106</v>
      </c>
      <c r="G765" s="410" t="s">
        <v>2107</v>
      </c>
      <c r="H765" s="412">
        <f>'6. Staff time'!$V$19</f>
        <v>0</v>
      </c>
    </row>
    <row r="766" spans="1:8" x14ac:dyDescent="0.2">
      <c r="A766" s="409">
        <v>765</v>
      </c>
      <c r="B766" s="409" t="str">
        <f t="shared" si="23"/>
        <v>0-0--6.11-5</v>
      </c>
      <c r="C766" s="410">
        <f>'1. General information'!$O$8</f>
        <v>0</v>
      </c>
      <c r="D766" s="410">
        <f>'1. General information'!$O$10</f>
        <v>0</v>
      </c>
      <c r="E766" s="410" t="s">
        <v>401</v>
      </c>
      <c r="F766" s="420" t="s">
        <v>2108</v>
      </c>
      <c r="G766" s="410" t="s">
        <v>2109</v>
      </c>
      <c r="H766" s="412">
        <f>'6. Staff time'!$V$20</f>
        <v>0</v>
      </c>
    </row>
    <row r="767" spans="1:8" x14ac:dyDescent="0.2">
      <c r="A767" s="409">
        <v>766</v>
      </c>
      <c r="B767" s="409" t="str">
        <f t="shared" si="23"/>
        <v>0-0--6.11-6</v>
      </c>
      <c r="C767" s="410">
        <f>'1. General information'!$O$8</f>
        <v>0</v>
      </c>
      <c r="D767" s="410">
        <f>'1. General information'!$O$10</f>
        <v>0</v>
      </c>
      <c r="E767" s="410" t="s">
        <v>401</v>
      </c>
      <c r="F767" s="420" t="s">
        <v>2110</v>
      </c>
      <c r="G767" s="410" t="s">
        <v>2111</v>
      </c>
      <c r="H767" s="412">
        <f>'6. Staff time'!$V$21</f>
        <v>0</v>
      </c>
    </row>
    <row r="768" spans="1:8" x14ac:dyDescent="0.2">
      <c r="A768" s="409">
        <v>767</v>
      </c>
      <c r="B768" s="409" t="str">
        <f t="shared" si="23"/>
        <v>0-0--6.11-7</v>
      </c>
      <c r="C768" s="410">
        <f>'1. General information'!$O$8</f>
        <v>0</v>
      </c>
      <c r="D768" s="410">
        <f>'1. General information'!$O$10</f>
        <v>0</v>
      </c>
      <c r="E768" s="410" t="s">
        <v>401</v>
      </c>
      <c r="F768" s="420" t="s">
        <v>2112</v>
      </c>
      <c r="G768" s="410" t="s">
        <v>2113</v>
      </c>
      <c r="H768" s="412">
        <f>'6. Staff time'!$V$22</f>
        <v>0</v>
      </c>
    </row>
    <row r="769" spans="1:8" x14ac:dyDescent="0.2">
      <c r="A769" s="409">
        <v>768</v>
      </c>
      <c r="B769" s="409" t="str">
        <f t="shared" si="23"/>
        <v>0-0--6.11-8</v>
      </c>
      <c r="C769" s="410">
        <f>'1. General information'!$O$8</f>
        <v>0</v>
      </c>
      <c r="D769" s="410">
        <f>'1. General information'!$O$10</f>
        <v>0</v>
      </c>
      <c r="E769" s="410" t="s">
        <v>401</v>
      </c>
      <c r="F769" s="420" t="s">
        <v>2114</v>
      </c>
      <c r="G769" s="410" t="s">
        <v>2115</v>
      </c>
      <c r="H769" s="412">
        <f>'6. Staff time'!$V$23</f>
        <v>0</v>
      </c>
    </row>
    <row r="770" spans="1:8" x14ac:dyDescent="0.2">
      <c r="A770" s="409">
        <v>769</v>
      </c>
      <c r="B770" s="409" t="str">
        <f t="shared" si="23"/>
        <v>0-0--6.11-9</v>
      </c>
      <c r="C770" s="410">
        <f>'1. General information'!$O$8</f>
        <v>0</v>
      </c>
      <c r="D770" s="410">
        <f>'1. General information'!$O$10</f>
        <v>0</v>
      </c>
      <c r="E770" s="410" t="s">
        <v>401</v>
      </c>
      <c r="F770" s="420" t="s">
        <v>2116</v>
      </c>
      <c r="G770" s="410" t="s">
        <v>2117</v>
      </c>
      <c r="H770" s="412">
        <f>'6. Staff time'!$V$24</f>
        <v>0</v>
      </c>
    </row>
    <row r="771" spans="1:8" x14ac:dyDescent="0.2">
      <c r="A771" s="409">
        <v>770</v>
      </c>
      <c r="B771" s="409" t="str">
        <f t="shared" si="23"/>
        <v>0-0--6.11-10</v>
      </c>
      <c r="C771" s="410">
        <f>'1. General information'!$O$8</f>
        <v>0</v>
      </c>
      <c r="D771" s="410">
        <f>'1. General information'!$O$10</f>
        <v>0</v>
      </c>
      <c r="E771" s="410" t="s">
        <v>401</v>
      </c>
      <c r="F771" s="420" t="s">
        <v>2118</v>
      </c>
      <c r="G771" s="410" t="s">
        <v>2119</v>
      </c>
      <c r="H771" s="412">
        <f>'6. Staff time'!$V$25</f>
        <v>0</v>
      </c>
    </row>
    <row r="772" spans="1:8" x14ac:dyDescent="0.2">
      <c r="A772" s="409">
        <v>771</v>
      </c>
      <c r="B772" s="409" t="str">
        <f t="shared" si="23"/>
        <v>0-0--6.11-11</v>
      </c>
      <c r="C772" s="410">
        <f>'1. General information'!$O$8</f>
        <v>0</v>
      </c>
      <c r="D772" s="410">
        <f>'1. General information'!$O$10</f>
        <v>0</v>
      </c>
      <c r="E772" s="410" t="s">
        <v>401</v>
      </c>
      <c r="F772" s="420" t="s">
        <v>2120</v>
      </c>
      <c r="G772" s="410" t="s">
        <v>2121</v>
      </c>
      <c r="H772" s="412">
        <f>'6. Staff time'!$V$26</f>
        <v>0</v>
      </c>
    </row>
    <row r="773" spans="1:8" x14ac:dyDescent="0.2">
      <c r="A773" s="409">
        <v>772</v>
      </c>
      <c r="B773" s="409" t="str">
        <f t="shared" si="23"/>
        <v>0-0--6.11-12</v>
      </c>
      <c r="C773" s="410">
        <f>'1. General information'!$O$8</f>
        <v>0</v>
      </c>
      <c r="D773" s="410">
        <f>'1. General information'!$O$10</f>
        <v>0</v>
      </c>
      <c r="E773" s="410" t="s">
        <v>401</v>
      </c>
      <c r="F773" s="420" t="s">
        <v>2122</v>
      </c>
      <c r="G773" s="410" t="s">
        <v>2123</v>
      </c>
      <c r="H773" s="412">
        <f>'6. Staff time'!$V$27</f>
        <v>0</v>
      </c>
    </row>
    <row r="774" spans="1:8" x14ac:dyDescent="0.2">
      <c r="A774" s="409">
        <v>773</v>
      </c>
      <c r="B774" s="409" t="str">
        <f t="shared" si="23"/>
        <v>0-0--6.11-13</v>
      </c>
      <c r="C774" s="410">
        <f>'1. General information'!$O$8</f>
        <v>0</v>
      </c>
      <c r="D774" s="410">
        <f>'1. General information'!$O$10</f>
        <v>0</v>
      </c>
      <c r="E774" s="410" t="s">
        <v>401</v>
      </c>
      <c r="F774" s="420" t="s">
        <v>2124</v>
      </c>
      <c r="G774" s="410" t="s">
        <v>2125</v>
      </c>
      <c r="H774" s="412">
        <f>'6. Staff time'!$V$28</f>
        <v>0</v>
      </c>
    </row>
    <row r="775" spans="1:8" x14ac:dyDescent="0.2">
      <c r="A775" s="409">
        <v>774</v>
      </c>
      <c r="B775" s="409" t="str">
        <f t="shared" si="23"/>
        <v>0-0--6.11-14</v>
      </c>
      <c r="C775" s="410">
        <f>'1. General information'!$O$8</f>
        <v>0</v>
      </c>
      <c r="D775" s="410">
        <f>'1. General information'!$O$10</f>
        <v>0</v>
      </c>
      <c r="E775" s="410" t="s">
        <v>401</v>
      </c>
      <c r="F775" s="420" t="s">
        <v>2126</v>
      </c>
      <c r="G775" s="410" t="s">
        <v>2127</v>
      </c>
      <c r="H775" s="412">
        <f>'6. Staff time'!$V$29</f>
        <v>0</v>
      </c>
    </row>
    <row r="776" spans="1:8" x14ac:dyDescent="0.2">
      <c r="A776" s="409">
        <v>775</v>
      </c>
      <c r="B776" s="409" t="str">
        <f t="shared" si="23"/>
        <v>0-0--6.11-15</v>
      </c>
      <c r="C776" s="410">
        <f>'1. General information'!$O$8</f>
        <v>0</v>
      </c>
      <c r="D776" s="410">
        <f>'1. General information'!$O$10</f>
        <v>0</v>
      </c>
      <c r="E776" s="410" t="s">
        <v>401</v>
      </c>
      <c r="F776" s="420" t="s">
        <v>2128</v>
      </c>
      <c r="G776" s="410" t="s">
        <v>2129</v>
      </c>
      <c r="H776" s="412">
        <f>'6. Staff time'!$V$30</f>
        <v>0</v>
      </c>
    </row>
    <row r="777" spans="1:8" x14ac:dyDescent="0.2">
      <c r="A777" s="409">
        <v>776</v>
      </c>
      <c r="B777" s="409" t="str">
        <f t="shared" si="23"/>
        <v>0-0--6.11-16</v>
      </c>
      <c r="C777" s="410">
        <f>'1. General information'!$O$8</f>
        <v>0</v>
      </c>
      <c r="D777" s="410">
        <f>'1. General information'!$O$10</f>
        <v>0</v>
      </c>
      <c r="E777" s="410" t="s">
        <v>401</v>
      </c>
      <c r="F777" s="420" t="s">
        <v>2130</v>
      </c>
      <c r="G777" s="410" t="s">
        <v>2131</v>
      </c>
      <c r="H777" s="412">
        <f>'6. Staff time'!$V$31</f>
        <v>0</v>
      </c>
    </row>
    <row r="778" spans="1:8" x14ac:dyDescent="0.2">
      <c r="A778" s="409">
        <v>777</v>
      </c>
      <c r="B778" s="409" t="str">
        <f t="shared" si="23"/>
        <v>0-0--6.11-17</v>
      </c>
      <c r="C778" s="410">
        <f>'1. General information'!$O$8</f>
        <v>0</v>
      </c>
      <c r="D778" s="410">
        <f>'1. General information'!$O$10</f>
        <v>0</v>
      </c>
      <c r="E778" s="410" t="s">
        <v>401</v>
      </c>
      <c r="F778" s="420" t="s">
        <v>2132</v>
      </c>
      <c r="G778" s="410" t="s">
        <v>2133</v>
      </c>
      <c r="H778" s="412">
        <f>'6. Staff time'!$V$32</f>
        <v>0</v>
      </c>
    </row>
    <row r="779" spans="1:8" x14ac:dyDescent="0.2">
      <c r="A779" s="409">
        <v>778</v>
      </c>
      <c r="B779" s="409" t="str">
        <f t="shared" si="23"/>
        <v>0-0--6.11-18</v>
      </c>
      <c r="C779" s="410">
        <f>'1. General information'!$O$8</f>
        <v>0</v>
      </c>
      <c r="D779" s="410">
        <f>'1. General information'!$O$10</f>
        <v>0</v>
      </c>
      <c r="E779" s="410" t="s">
        <v>401</v>
      </c>
      <c r="F779" s="420" t="s">
        <v>2134</v>
      </c>
      <c r="G779" s="410" t="s">
        <v>2135</v>
      </c>
      <c r="H779" s="412">
        <f>'6. Staff time'!$V$33</f>
        <v>0</v>
      </c>
    </row>
    <row r="780" spans="1:8" x14ac:dyDescent="0.2">
      <c r="A780" s="409">
        <v>779</v>
      </c>
      <c r="B780" s="409" t="str">
        <f t="shared" si="23"/>
        <v>0-0--6.11-19</v>
      </c>
      <c r="C780" s="410">
        <f>'1. General information'!$O$8</f>
        <v>0</v>
      </c>
      <c r="D780" s="410">
        <f>'1. General information'!$O$10</f>
        <v>0</v>
      </c>
      <c r="E780" s="410" t="s">
        <v>401</v>
      </c>
      <c r="F780" s="420" t="s">
        <v>2136</v>
      </c>
      <c r="G780" s="410" t="s">
        <v>2137</v>
      </c>
      <c r="H780" s="412">
        <f>'6. Staff time'!$V$34</f>
        <v>0</v>
      </c>
    </row>
    <row r="781" spans="1:8" x14ac:dyDescent="0.2">
      <c r="A781" s="409">
        <v>780</v>
      </c>
      <c r="B781" s="409" t="str">
        <f t="shared" si="23"/>
        <v>0-0--6.11-20</v>
      </c>
      <c r="C781" s="410">
        <f>'1. General information'!$O$8</f>
        <v>0</v>
      </c>
      <c r="D781" s="410">
        <f>'1. General information'!$O$10</f>
        <v>0</v>
      </c>
      <c r="E781" s="410" t="s">
        <v>401</v>
      </c>
      <c r="F781" s="420" t="s">
        <v>2138</v>
      </c>
      <c r="G781" s="410" t="s">
        <v>2139</v>
      </c>
      <c r="H781" s="412">
        <f>'6. Staff time'!$V$35</f>
        <v>0</v>
      </c>
    </row>
    <row r="782" spans="1:8" x14ac:dyDescent="0.2">
      <c r="A782" s="409">
        <v>781</v>
      </c>
      <c r="B782" s="409" t="str">
        <f t="shared" si="23"/>
        <v>0-0--6.11-21</v>
      </c>
      <c r="C782" s="410">
        <f>'1. General information'!$O$8</f>
        <v>0</v>
      </c>
      <c r="D782" s="410">
        <f>'1. General information'!$O$10</f>
        <v>0</v>
      </c>
      <c r="E782" s="410" t="s">
        <v>401</v>
      </c>
      <c r="F782" s="420" t="s">
        <v>2140</v>
      </c>
      <c r="G782" s="410" t="s">
        <v>2141</v>
      </c>
      <c r="H782" s="412">
        <f>'6. Staff time'!$V$36</f>
        <v>0</v>
      </c>
    </row>
    <row r="783" spans="1:8" x14ac:dyDescent="0.2">
      <c r="A783" s="409">
        <v>782</v>
      </c>
      <c r="B783" s="409" t="str">
        <f t="shared" si="23"/>
        <v>0-0--6.11-22</v>
      </c>
      <c r="C783" s="410">
        <f>'1. General information'!$O$8</f>
        <v>0</v>
      </c>
      <c r="D783" s="410">
        <f>'1. General information'!$O$10</f>
        <v>0</v>
      </c>
      <c r="E783" s="410" t="s">
        <v>401</v>
      </c>
      <c r="F783" s="420" t="s">
        <v>2142</v>
      </c>
      <c r="G783" s="410" t="s">
        <v>2143</v>
      </c>
      <c r="H783" s="412">
        <f>'6. Staff time'!$V$37</f>
        <v>0</v>
      </c>
    </row>
    <row r="784" spans="1:8" x14ac:dyDescent="0.2">
      <c r="A784" s="409">
        <v>783</v>
      </c>
      <c r="B784" s="409" t="str">
        <f t="shared" si="23"/>
        <v>0-0--6.11-23</v>
      </c>
      <c r="C784" s="410">
        <f>'1. General information'!$O$8</f>
        <v>0</v>
      </c>
      <c r="D784" s="410">
        <f>'1. General information'!$O$10</f>
        <v>0</v>
      </c>
      <c r="E784" s="410" t="s">
        <v>401</v>
      </c>
      <c r="F784" s="420" t="s">
        <v>2144</v>
      </c>
      <c r="G784" s="410" t="s">
        <v>2145</v>
      </c>
      <c r="H784" s="412">
        <f>'6. Staff time'!$V$38</f>
        <v>0</v>
      </c>
    </row>
    <row r="785" spans="1:8" x14ac:dyDescent="0.2">
      <c r="A785" s="409">
        <v>784</v>
      </c>
      <c r="B785" s="409" t="str">
        <f t="shared" si="23"/>
        <v>0-0--6.11-24</v>
      </c>
      <c r="C785" s="410">
        <f>'1. General information'!$O$8</f>
        <v>0</v>
      </c>
      <c r="D785" s="410">
        <f>'1. General information'!$O$10</f>
        <v>0</v>
      </c>
      <c r="E785" s="410" t="s">
        <v>401</v>
      </c>
      <c r="F785" s="420" t="s">
        <v>2146</v>
      </c>
      <c r="G785" s="410" t="s">
        <v>2147</v>
      </c>
      <c r="H785" s="412">
        <f>'6. Staff time'!$V$39</f>
        <v>0</v>
      </c>
    </row>
    <row r="786" spans="1:8" x14ac:dyDescent="0.2">
      <c r="A786" s="409">
        <v>785</v>
      </c>
      <c r="B786" s="409" t="str">
        <f t="shared" si="23"/>
        <v>0-0--6.11-25</v>
      </c>
      <c r="C786" s="410">
        <f>'1. General information'!$O$8</f>
        <v>0</v>
      </c>
      <c r="D786" s="410">
        <f>'1. General information'!$O$10</f>
        <v>0</v>
      </c>
      <c r="E786" s="410" t="s">
        <v>401</v>
      </c>
      <c r="F786" s="420" t="s">
        <v>2148</v>
      </c>
      <c r="G786" s="410" t="s">
        <v>2149</v>
      </c>
      <c r="H786" s="412">
        <f>'6. Staff time'!$V$40</f>
        <v>0</v>
      </c>
    </row>
    <row r="787" spans="1:8" x14ac:dyDescent="0.2">
      <c r="A787" s="409">
        <v>786</v>
      </c>
      <c r="B787" s="409" t="str">
        <f t="shared" si="23"/>
        <v>0-0--6.12-1</v>
      </c>
      <c r="C787" s="410">
        <f>'1. General information'!$O$8</f>
        <v>0</v>
      </c>
      <c r="D787" s="410">
        <f>'1. General information'!$O$10</f>
        <v>0</v>
      </c>
      <c r="E787" s="410" t="s">
        <v>401</v>
      </c>
      <c r="F787" s="420" t="s">
        <v>2150</v>
      </c>
      <c r="G787" s="410" t="s">
        <v>2151</v>
      </c>
      <c r="H787" s="412">
        <f>'6. Staff time'!$X$16</f>
        <v>0</v>
      </c>
    </row>
    <row r="788" spans="1:8" x14ac:dyDescent="0.2">
      <c r="A788" s="409">
        <v>787</v>
      </c>
      <c r="B788" s="409" t="str">
        <f t="shared" si="23"/>
        <v>0-0--6.12-2</v>
      </c>
      <c r="C788" s="410">
        <f>'1. General information'!$O$8</f>
        <v>0</v>
      </c>
      <c r="D788" s="410">
        <f>'1. General information'!$O$10</f>
        <v>0</v>
      </c>
      <c r="E788" s="410" t="s">
        <v>401</v>
      </c>
      <c r="F788" s="420" t="s">
        <v>2152</v>
      </c>
      <c r="G788" s="410" t="s">
        <v>2153</v>
      </c>
      <c r="H788" s="412">
        <f>'6. Staff time'!$X$17</f>
        <v>0</v>
      </c>
    </row>
    <row r="789" spans="1:8" x14ac:dyDescent="0.2">
      <c r="A789" s="409">
        <v>788</v>
      </c>
      <c r="B789" s="409" t="str">
        <f t="shared" si="23"/>
        <v>0-0--6.12-3</v>
      </c>
      <c r="C789" s="410">
        <f>'1. General information'!$O$8</f>
        <v>0</v>
      </c>
      <c r="D789" s="410">
        <f>'1. General information'!$O$10</f>
        <v>0</v>
      </c>
      <c r="E789" s="410" t="s">
        <v>401</v>
      </c>
      <c r="F789" s="420" t="s">
        <v>2154</v>
      </c>
      <c r="G789" s="410" t="s">
        <v>2155</v>
      </c>
      <c r="H789" s="412">
        <f>'6. Staff time'!$X$18</f>
        <v>0</v>
      </c>
    </row>
    <row r="790" spans="1:8" x14ac:dyDescent="0.2">
      <c r="A790" s="409">
        <v>789</v>
      </c>
      <c r="B790" s="409" t="str">
        <f t="shared" si="23"/>
        <v>0-0--6.12-4</v>
      </c>
      <c r="C790" s="410">
        <f>'1. General information'!$O$8</f>
        <v>0</v>
      </c>
      <c r="D790" s="410">
        <f>'1. General information'!$O$10</f>
        <v>0</v>
      </c>
      <c r="E790" s="410" t="s">
        <v>401</v>
      </c>
      <c r="F790" s="420" t="s">
        <v>2156</v>
      </c>
      <c r="G790" s="410" t="s">
        <v>2157</v>
      </c>
      <c r="H790" s="412">
        <f>'6. Staff time'!$X$19</f>
        <v>0</v>
      </c>
    </row>
    <row r="791" spans="1:8" x14ac:dyDescent="0.2">
      <c r="A791" s="409">
        <v>790</v>
      </c>
      <c r="B791" s="409" t="str">
        <f t="shared" si="23"/>
        <v>0-0--6.12-5</v>
      </c>
      <c r="C791" s="410">
        <f>'1. General information'!$O$8</f>
        <v>0</v>
      </c>
      <c r="D791" s="410">
        <f>'1. General information'!$O$10</f>
        <v>0</v>
      </c>
      <c r="E791" s="410" t="s">
        <v>401</v>
      </c>
      <c r="F791" s="420" t="s">
        <v>2158</v>
      </c>
      <c r="G791" s="410" t="s">
        <v>2159</v>
      </c>
      <c r="H791" s="412">
        <f>'6. Staff time'!$X$20</f>
        <v>0</v>
      </c>
    </row>
    <row r="792" spans="1:8" x14ac:dyDescent="0.2">
      <c r="A792" s="409">
        <v>791</v>
      </c>
      <c r="B792" s="409" t="str">
        <f t="shared" si="23"/>
        <v>0-0--6.12-6</v>
      </c>
      <c r="C792" s="410">
        <f>'1. General information'!$O$8</f>
        <v>0</v>
      </c>
      <c r="D792" s="410">
        <f>'1. General information'!$O$10</f>
        <v>0</v>
      </c>
      <c r="E792" s="410" t="s">
        <v>401</v>
      </c>
      <c r="F792" s="420" t="s">
        <v>2160</v>
      </c>
      <c r="G792" s="410" t="s">
        <v>2161</v>
      </c>
      <c r="H792" s="412">
        <f>'6. Staff time'!$X$21</f>
        <v>0</v>
      </c>
    </row>
    <row r="793" spans="1:8" x14ac:dyDescent="0.2">
      <c r="A793" s="409">
        <v>792</v>
      </c>
      <c r="B793" s="409" t="str">
        <f t="shared" si="23"/>
        <v>0-0--6.12-7</v>
      </c>
      <c r="C793" s="410">
        <f>'1. General information'!$O$8</f>
        <v>0</v>
      </c>
      <c r="D793" s="410">
        <f>'1. General information'!$O$10</f>
        <v>0</v>
      </c>
      <c r="E793" s="410" t="s">
        <v>401</v>
      </c>
      <c r="F793" s="420" t="s">
        <v>2162</v>
      </c>
      <c r="G793" s="410" t="s">
        <v>2163</v>
      </c>
      <c r="H793" s="412">
        <f>'6. Staff time'!$X$22</f>
        <v>0</v>
      </c>
    </row>
    <row r="794" spans="1:8" x14ac:dyDescent="0.2">
      <c r="A794" s="409">
        <v>793</v>
      </c>
      <c r="B794" s="409" t="str">
        <f t="shared" si="23"/>
        <v>0-0--6.12-8</v>
      </c>
      <c r="C794" s="410">
        <f>'1. General information'!$O$8</f>
        <v>0</v>
      </c>
      <c r="D794" s="410">
        <f>'1. General information'!$O$10</f>
        <v>0</v>
      </c>
      <c r="E794" s="410" t="s">
        <v>401</v>
      </c>
      <c r="F794" s="420" t="s">
        <v>2164</v>
      </c>
      <c r="G794" s="410" t="s">
        <v>2165</v>
      </c>
      <c r="H794" s="412">
        <f>'6. Staff time'!$X$23</f>
        <v>0</v>
      </c>
    </row>
    <row r="795" spans="1:8" x14ac:dyDescent="0.2">
      <c r="A795" s="409">
        <v>794</v>
      </c>
      <c r="B795" s="409" t="str">
        <f t="shared" si="23"/>
        <v>0-0--6.12-9</v>
      </c>
      <c r="C795" s="410">
        <f>'1. General information'!$O$8</f>
        <v>0</v>
      </c>
      <c r="D795" s="410">
        <f>'1. General information'!$O$10</f>
        <v>0</v>
      </c>
      <c r="E795" s="410" t="s">
        <v>401</v>
      </c>
      <c r="F795" s="420" t="s">
        <v>2166</v>
      </c>
      <c r="G795" s="410" t="s">
        <v>2167</v>
      </c>
      <c r="H795" s="412">
        <f>'6. Staff time'!$X$24</f>
        <v>0</v>
      </c>
    </row>
    <row r="796" spans="1:8" x14ac:dyDescent="0.2">
      <c r="A796" s="409">
        <v>795</v>
      </c>
      <c r="B796" s="409" t="str">
        <f t="shared" si="23"/>
        <v>0-0--6.12-10</v>
      </c>
      <c r="C796" s="410">
        <f>'1. General information'!$O$8</f>
        <v>0</v>
      </c>
      <c r="D796" s="410">
        <f>'1. General information'!$O$10</f>
        <v>0</v>
      </c>
      <c r="E796" s="410" t="s">
        <v>401</v>
      </c>
      <c r="F796" s="420" t="s">
        <v>2168</v>
      </c>
      <c r="G796" s="410" t="s">
        <v>2169</v>
      </c>
      <c r="H796" s="412">
        <f>'6. Staff time'!$X$25</f>
        <v>0</v>
      </c>
    </row>
    <row r="797" spans="1:8" x14ac:dyDescent="0.2">
      <c r="A797" s="409">
        <v>796</v>
      </c>
      <c r="B797" s="409" t="str">
        <f t="shared" si="23"/>
        <v>0-0--6.12-11</v>
      </c>
      <c r="C797" s="410">
        <f>'1. General information'!$O$8</f>
        <v>0</v>
      </c>
      <c r="D797" s="410">
        <f>'1. General information'!$O$10</f>
        <v>0</v>
      </c>
      <c r="E797" s="410" t="s">
        <v>401</v>
      </c>
      <c r="F797" s="420" t="s">
        <v>2170</v>
      </c>
      <c r="G797" s="410" t="s">
        <v>2171</v>
      </c>
      <c r="H797" s="412">
        <f>'6. Staff time'!$X$26</f>
        <v>0</v>
      </c>
    </row>
    <row r="798" spans="1:8" x14ac:dyDescent="0.2">
      <c r="A798" s="409">
        <v>797</v>
      </c>
      <c r="B798" s="409" t="str">
        <f t="shared" si="23"/>
        <v>0-0--6.12-12</v>
      </c>
      <c r="C798" s="410">
        <f>'1. General information'!$O$8</f>
        <v>0</v>
      </c>
      <c r="D798" s="410">
        <f>'1. General information'!$O$10</f>
        <v>0</v>
      </c>
      <c r="E798" s="410" t="s">
        <v>401</v>
      </c>
      <c r="F798" s="420" t="s">
        <v>2172</v>
      </c>
      <c r="G798" s="410" t="s">
        <v>2173</v>
      </c>
      <c r="H798" s="412">
        <f>'6. Staff time'!$X$27</f>
        <v>0</v>
      </c>
    </row>
    <row r="799" spans="1:8" x14ac:dyDescent="0.2">
      <c r="A799" s="409">
        <v>798</v>
      </c>
      <c r="B799" s="409" t="str">
        <f t="shared" si="23"/>
        <v>0-0--6.12-13</v>
      </c>
      <c r="C799" s="410">
        <f>'1. General information'!$O$8</f>
        <v>0</v>
      </c>
      <c r="D799" s="410">
        <f>'1. General information'!$O$10</f>
        <v>0</v>
      </c>
      <c r="E799" s="410" t="s">
        <v>401</v>
      </c>
      <c r="F799" s="420" t="s">
        <v>2174</v>
      </c>
      <c r="G799" s="410" t="s">
        <v>2175</v>
      </c>
      <c r="H799" s="412">
        <f>'6. Staff time'!$X$28</f>
        <v>0</v>
      </c>
    </row>
    <row r="800" spans="1:8" x14ac:dyDescent="0.2">
      <c r="A800" s="409">
        <v>799</v>
      </c>
      <c r="B800" s="409" t="str">
        <f t="shared" si="23"/>
        <v>0-0--6.12-14</v>
      </c>
      <c r="C800" s="410">
        <f>'1. General information'!$O$8</f>
        <v>0</v>
      </c>
      <c r="D800" s="410">
        <f>'1. General information'!$O$10</f>
        <v>0</v>
      </c>
      <c r="E800" s="410" t="s">
        <v>401</v>
      </c>
      <c r="F800" s="420" t="s">
        <v>2176</v>
      </c>
      <c r="G800" s="410" t="s">
        <v>2177</v>
      </c>
      <c r="H800" s="412">
        <f>'6. Staff time'!$X$29</f>
        <v>0</v>
      </c>
    </row>
    <row r="801" spans="1:8" x14ac:dyDescent="0.2">
      <c r="A801" s="409">
        <v>800</v>
      </c>
      <c r="B801" s="409" t="str">
        <f t="shared" si="23"/>
        <v>0-0--6.12-15</v>
      </c>
      <c r="C801" s="410">
        <f>'1. General information'!$O$8</f>
        <v>0</v>
      </c>
      <c r="D801" s="410">
        <f>'1. General information'!$O$10</f>
        <v>0</v>
      </c>
      <c r="E801" s="410" t="s">
        <v>401</v>
      </c>
      <c r="F801" s="420" t="s">
        <v>2178</v>
      </c>
      <c r="G801" s="410" t="s">
        <v>2179</v>
      </c>
      <c r="H801" s="412">
        <f>'6. Staff time'!$X$30</f>
        <v>0</v>
      </c>
    </row>
    <row r="802" spans="1:8" x14ac:dyDescent="0.2">
      <c r="A802" s="409">
        <v>801</v>
      </c>
      <c r="B802" s="409" t="str">
        <f t="shared" si="23"/>
        <v>0-0--6.12-16</v>
      </c>
      <c r="C802" s="410">
        <f>'1. General information'!$O$8</f>
        <v>0</v>
      </c>
      <c r="D802" s="410">
        <f>'1. General information'!$O$10</f>
        <v>0</v>
      </c>
      <c r="E802" s="410" t="s">
        <v>401</v>
      </c>
      <c r="F802" s="420" t="s">
        <v>2180</v>
      </c>
      <c r="G802" s="410" t="s">
        <v>2181</v>
      </c>
      <c r="H802" s="412">
        <f>'6. Staff time'!$X$31</f>
        <v>0</v>
      </c>
    </row>
    <row r="803" spans="1:8" x14ac:dyDescent="0.2">
      <c r="A803" s="409">
        <v>802</v>
      </c>
      <c r="B803" s="409" t="str">
        <f t="shared" si="23"/>
        <v>0-0--6.12-17</v>
      </c>
      <c r="C803" s="410">
        <f>'1. General information'!$O$8</f>
        <v>0</v>
      </c>
      <c r="D803" s="410">
        <f>'1. General information'!$O$10</f>
        <v>0</v>
      </c>
      <c r="E803" s="410" t="s">
        <v>401</v>
      </c>
      <c r="F803" s="420" t="s">
        <v>2182</v>
      </c>
      <c r="G803" s="410" t="s">
        <v>2183</v>
      </c>
      <c r="H803" s="412">
        <f>'6. Staff time'!$X$32</f>
        <v>0</v>
      </c>
    </row>
    <row r="804" spans="1:8" x14ac:dyDescent="0.2">
      <c r="A804" s="409">
        <v>803</v>
      </c>
      <c r="B804" s="409" t="str">
        <f t="shared" si="23"/>
        <v>0-0--6.12-18</v>
      </c>
      <c r="C804" s="410">
        <f>'1. General information'!$O$8</f>
        <v>0</v>
      </c>
      <c r="D804" s="410">
        <f>'1. General information'!$O$10</f>
        <v>0</v>
      </c>
      <c r="E804" s="410" t="s">
        <v>401</v>
      </c>
      <c r="F804" s="420" t="s">
        <v>2184</v>
      </c>
      <c r="G804" s="410" t="s">
        <v>2185</v>
      </c>
      <c r="H804" s="412">
        <f>'6. Staff time'!$X$33</f>
        <v>0</v>
      </c>
    </row>
    <row r="805" spans="1:8" x14ac:dyDescent="0.2">
      <c r="A805" s="409">
        <v>804</v>
      </c>
      <c r="B805" s="409" t="str">
        <f t="shared" si="23"/>
        <v>0-0--6.12-19</v>
      </c>
      <c r="C805" s="410">
        <f>'1. General information'!$O$8</f>
        <v>0</v>
      </c>
      <c r="D805" s="410">
        <f>'1. General information'!$O$10</f>
        <v>0</v>
      </c>
      <c r="E805" s="410" t="s">
        <v>401</v>
      </c>
      <c r="F805" s="420" t="s">
        <v>2186</v>
      </c>
      <c r="G805" s="410" t="s">
        <v>2187</v>
      </c>
      <c r="H805" s="412">
        <f>'6. Staff time'!$X$34</f>
        <v>0</v>
      </c>
    </row>
    <row r="806" spans="1:8" x14ac:dyDescent="0.2">
      <c r="A806" s="409">
        <v>805</v>
      </c>
      <c r="B806" s="409" t="str">
        <f t="shared" si="23"/>
        <v>0-0--6.12-20</v>
      </c>
      <c r="C806" s="410">
        <f>'1. General information'!$O$8</f>
        <v>0</v>
      </c>
      <c r="D806" s="410">
        <f>'1. General information'!$O$10</f>
        <v>0</v>
      </c>
      <c r="E806" s="410" t="s">
        <v>401</v>
      </c>
      <c r="F806" s="420" t="s">
        <v>2188</v>
      </c>
      <c r="G806" s="410" t="s">
        <v>2189</v>
      </c>
      <c r="H806" s="412">
        <f>'6. Staff time'!$X$35</f>
        <v>0</v>
      </c>
    </row>
    <row r="807" spans="1:8" x14ac:dyDescent="0.2">
      <c r="A807" s="409">
        <v>806</v>
      </c>
      <c r="B807" s="409" t="str">
        <f t="shared" si="23"/>
        <v>0-0--6.12-21</v>
      </c>
      <c r="C807" s="410">
        <f>'1. General information'!$O$8</f>
        <v>0</v>
      </c>
      <c r="D807" s="410">
        <f>'1. General information'!$O$10</f>
        <v>0</v>
      </c>
      <c r="E807" s="410" t="s">
        <v>401</v>
      </c>
      <c r="F807" s="420" t="s">
        <v>2190</v>
      </c>
      <c r="G807" s="410" t="s">
        <v>2191</v>
      </c>
      <c r="H807" s="412">
        <f>'6. Staff time'!$X$36</f>
        <v>0</v>
      </c>
    </row>
    <row r="808" spans="1:8" x14ac:dyDescent="0.2">
      <c r="A808" s="409">
        <v>807</v>
      </c>
      <c r="B808" s="409" t="str">
        <f t="shared" si="23"/>
        <v>0-0--6.12-22</v>
      </c>
      <c r="C808" s="410">
        <f>'1. General information'!$O$8</f>
        <v>0</v>
      </c>
      <c r="D808" s="410">
        <f>'1. General information'!$O$10</f>
        <v>0</v>
      </c>
      <c r="E808" s="410" t="s">
        <v>401</v>
      </c>
      <c r="F808" s="420" t="s">
        <v>2192</v>
      </c>
      <c r="G808" s="410" t="s">
        <v>2193</v>
      </c>
      <c r="H808" s="412">
        <f>'6. Staff time'!$X$37</f>
        <v>0</v>
      </c>
    </row>
    <row r="809" spans="1:8" x14ac:dyDescent="0.2">
      <c r="A809" s="409">
        <v>808</v>
      </c>
      <c r="B809" s="409" t="str">
        <f t="shared" si="23"/>
        <v>0-0--6.12-23</v>
      </c>
      <c r="C809" s="410">
        <f>'1. General information'!$O$8</f>
        <v>0</v>
      </c>
      <c r="D809" s="410">
        <f>'1. General information'!$O$10</f>
        <v>0</v>
      </c>
      <c r="E809" s="410" t="s">
        <v>401</v>
      </c>
      <c r="F809" s="420" t="s">
        <v>2194</v>
      </c>
      <c r="G809" s="410" t="s">
        <v>2195</v>
      </c>
      <c r="H809" s="412">
        <f>'6. Staff time'!$X$38</f>
        <v>0</v>
      </c>
    </row>
    <row r="810" spans="1:8" x14ac:dyDescent="0.2">
      <c r="A810" s="409">
        <v>809</v>
      </c>
      <c r="B810" s="409" t="str">
        <f t="shared" si="23"/>
        <v>0-0--6.12-24</v>
      </c>
      <c r="C810" s="410">
        <f>'1. General information'!$O$8</f>
        <v>0</v>
      </c>
      <c r="D810" s="410">
        <f>'1. General information'!$O$10</f>
        <v>0</v>
      </c>
      <c r="E810" s="410" t="s">
        <v>401</v>
      </c>
      <c r="F810" s="420" t="s">
        <v>2196</v>
      </c>
      <c r="G810" s="410" t="s">
        <v>2197</v>
      </c>
      <c r="H810" s="412">
        <f>'6. Staff time'!$X$39</f>
        <v>0</v>
      </c>
    </row>
    <row r="811" spans="1:8" x14ac:dyDescent="0.2">
      <c r="A811" s="409">
        <v>810</v>
      </c>
      <c r="B811" s="409" t="str">
        <f t="shared" si="23"/>
        <v>0-0--6.12-25</v>
      </c>
      <c r="C811" s="410">
        <f>'1. General information'!$O$8</f>
        <v>0</v>
      </c>
      <c r="D811" s="410">
        <f>'1. General information'!$O$10</f>
        <v>0</v>
      </c>
      <c r="E811" s="410" t="s">
        <v>401</v>
      </c>
      <c r="F811" s="420" t="s">
        <v>2198</v>
      </c>
      <c r="G811" s="410" t="s">
        <v>2199</v>
      </c>
      <c r="H811" s="412">
        <f>'6. Staff time'!$X$40</f>
        <v>0</v>
      </c>
    </row>
    <row r="812" spans="1:8" x14ac:dyDescent="0.2">
      <c r="A812" s="409">
        <v>811</v>
      </c>
      <c r="B812" s="409" t="str">
        <f t="shared" si="23"/>
        <v>0-0--6.13-1</v>
      </c>
      <c r="C812" s="410">
        <f>'1. General information'!$O$8</f>
        <v>0</v>
      </c>
      <c r="D812" s="410">
        <f>'1. General information'!$O$10</f>
        <v>0</v>
      </c>
      <c r="E812" s="410" t="s">
        <v>401</v>
      </c>
      <c r="F812" s="420" t="s">
        <v>2200</v>
      </c>
      <c r="G812" s="410" t="s">
        <v>2201</v>
      </c>
      <c r="H812" s="412">
        <f>'6. Staff time'!$Z$16</f>
        <v>0</v>
      </c>
    </row>
    <row r="813" spans="1:8" x14ac:dyDescent="0.2">
      <c r="A813" s="409">
        <v>812</v>
      </c>
      <c r="B813" s="409" t="str">
        <f t="shared" si="23"/>
        <v>0-0--6.13-2</v>
      </c>
      <c r="C813" s="410">
        <f>'1. General information'!$O$8</f>
        <v>0</v>
      </c>
      <c r="D813" s="410">
        <f>'1. General information'!$O$10</f>
        <v>0</v>
      </c>
      <c r="E813" s="410" t="s">
        <v>401</v>
      </c>
      <c r="F813" s="420" t="s">
        <v>2202</v>
      </c>
      <c r="G813" s="410" t="s">
        <v>2203</v>
      </c>
      <c r="H813" s="412">
        <f>'6. Staff time'!$Z$17</f>
        <v>0</v>
      </c>
    </row>
    <row r="814" spans="1:8" x14ac:dyDescent="0.2">
      <c r="A814" s="409">
        <v>813</v>
      </c>
      <c r="B814" s="409" t="str">
        <f t="shared" si="23"/>
        <v>0-0--6.13-3</v>
      </c>
      <c r="C814" s="410">
        <f>'1. General information'!$O$8</f>
        <v>0</v>
      </c>
      <c r="D814" s="410">
        <f>'1. General information'!$O$10</f>
        <v>0</v>
      </c>
      <c r="E814" s="410" t="s">
        <v>401</v>
      </c>
      <c r="F814" s="420" t="s">
        <v>2204</v>
      </c>
      <c r="G814" s="410" t="s">
        <v>2205</v>
      </c>
      <c r="H814" s="412">
        <f>'6. Staff time'!$Z$18</f>
        <v>0</v>
      </c>
    </row>
    <row r="815" spans="1:8" x14ac:dyDescent="0.2">
      <c r="A815" s="409">
        <v>814</v>
      </c>
      <c r="B815" s="409" t="str">
        <f t="shared" si="23"/>
        <v>0-0--6.13-4</v>
      </c>
      <c r="C815" s="410">
        <f>'1. General information'!$O$8</f>
        <v>0</v>
      </c>
      <c r="D815" s="410">
        <f>'1. General information'!$O$10</f>
        <v>0</v>
      </c>
      <c r="E815" s="410" t="s">
        <v>401</v>
      </c>
      <c r="F815" s="420" t="s">
        <v>2206</v>
      </c>
      <c r="G815" s="410" t="s">
        <v>2207</v>
      </c>
      <c r="H815" s="412">
        <f>'6. Staff time'!$Z$19</f>
        <v>0</v>
      </c>
    </row>
    <row r="816" spans="1:8" x14ac:dyDescent="0.2">
      <c r="A816" s="409">
        <v>815</v>
      </c>
      <c r="B816" s="409" t="str">
        <f t="shared" si="23"/>
        <v>0-0--6.13-5</v>
      </c>
      <c r="C816" s="410">
        <f>'1. General information'!$O$8</f>
        <v>0</v>
      </c>
      <c r="D816" s="410">
        <f>'1. General information'!$O$10</f>
        <v>0</v>
      </c>
      <c r="E816" s="410" t="s">
        <v>401</v>
      </c>
      <c r="F816" s="420" t="s">
        <v>2208</v>
      </c>
      <c r="G816" s="410" t="s">
        <v>2209</v>
      </c>
      <c r="H816" s="412">
        <f>'6. Staff time'!$Z$20</f>
        <v>0</v>
      </c>
    </row>
    <row r="817" spans="1:8" x14ac:dyDescent="0.2">
      <c r="A817" s="409">
        <v>816</v>
      </c>
      <c r="B817" s="409" t="str">
        <f t="shared" si="23"/>
        <v>0-0--6.13-6</v>
      </c>
      <c r="C817" s="410">
        <f>'1. General information'!$O$8</f>
        <v>0</v>
      </c>
      <c r="D817" s="410">
        <f>'1. General information'!$O$10</f>
        <v>0</v>
      </c>
      <c r="E817" s="410" t="s">
        <v>401</v>
      </c>
      <c r="F817" s="420" t="s">
        <v>2210</v>
      </c>
      <c r="G817" s="410" t="s">
        <v>2211</v>
      </c>
      <c r="H817" s="412">
        <f>'6. Staff time'!$Z$21</f>
        <v>0</v>
      </c>
    </row>
    <row r="818" spans="1:8" x14ac:dyDescent="0.2">
      <c r="A818" s="409">
        <v>817</v>
      </c>
      <c r="B818" s="409" t="str">
        <f t="shared" si="23"/>
        <v>0-0--6.13-7</v>
      </c>
      <c r="C818" s="410">
        <f>'1. General information'!$O$8</f>
        <v>0</v>
      </c>
      <c r="D818" s="410">
        <f>'1. General information'!$O$10</f>
        <v>0</v>
      </c>
      <c r="E818" s="410" t="s">
        <v>401</v>
      </c>
      <c r="F818" s="420" t="s">
        <v>2212</v>
      </c>
      <c r="G818" s="410" t="s">
        <v>2213</v>
      </c>
      <c r="H818" s="412">
        <f>'6. Staff time'!$Z$22</f>
        <v>0</v>
      </c>
    </row>
    <row r="819" spans="1:8" x14ac:dyDescent="0.2">
      <c r="A819" s="409">
        <v>818</v>
      </c>
      <c r="B819" s="409" t="str">
        <f t="shared" si="23"/>
        <v>0-0--6.13-8</v>
      </c>
      <c r="C819" s="410">
        <f>'1. General information'!$O$8</f>
        <v>0</v>
      </c>
      <c r="D819" s="410">
        <f>'1. General information'!$O$10</f>
        <v>0</v>
      </c>
      <c r="E819" s="410" t="s">
        <v>401</v>
      </c>
      <c r="F819" s="420" t="s">
        <v>2214</v>
      </c>
      <c r="G819" s="410" t="s">
        <v>2215</v>
      </c>
      <c r="H819" s="412">
        <f>'6. Staff time'!$Z$23</f>
        <v>0</v>
      </c>
    </row>
    <row r="820" spans="1:8" x14ac:dyDescent="0.2">
      <c r="A820" s="409">
        <v>819</v>
      </c>
      <c r="B820" s="409" t="str">
        <f t="shared" si="23"/>
        <v>0-0--6.13-9</v>
      </c>
      <c r="C820" s="410">
        <f>'1. General information'!$O$8</f>
        <v>0</v>
      </c>
      <c r="D820" s="410">
        <f>'1. General information'!$O$10</f>
        <v>0</v>
      </c>
      <c r="E820" s="410" t="s">
        <v>401</v>
      </c>
      <c r="F820" s="420" t="s">
        <v>2216</v>
      </c>
      <c r="G820" s="410" t="s">
        <v>2217</v>
      </c>
      <c r="H820" s="412">
        <f>'6. Staff time'!$Z$24</f>
        <v>0</v>
      </c>
    </row>
    <row r="821" spans="1:8" x14ac:dyDescent="0.2">
      <c r="A821" s="409">
        <v>820</v>
      </c>
      <c r="B821" s="409" t="str">
        <f t="shared" si="23"/>
        <v>0-0--6.13-10</v>
      </c>
      <c r="C821" s="410">
        <f>'1. General information'!$O$8</f>
        <v>0</v>
      </c>
      <c r="D821" s="410">
        <f>'1. General information'!$O$10</f>
        <v>0</v>
      </c>
      <c r="E821" s="410" t="s">
        <v>401</v>
      </c>
      <c r="F821" s="420" t="s">
        <v>2218</v>
      </c>
      <c r="G821" s="410" t="s">
        <v>2219</v>
      </c>
      <c r="H821" s="412">
        <f>'6. Staff time'!$Z$25</f>
        <v>0</v>
      </c>
    </row>
    <row r="822" spans="1:8" x14ac:dyDescent="0.2">
      <c r="A822" s="409">
        <v>821</v>
      </c>
      <c r="B822" s="409" t="str">
        <f t="shared" si="23"/>
        <v>0-0--6.13-11</v>
      </c>
      <c r="C822" s="410">
        <f>'1. General information'!$O$8</f>
        <v>0</v>
      </c>
      <c r="D822" s="410">
        <f>'1. General information'!$O$10</f>
        <v>0</v>
      </c>
      <c r="E822" s="410" t="s">
        <v>401</v>
      </c>
      <c r="F822" s="420" t="s">
        <v>2220</v>
      </c>
      <c r="G822" s="410" t="s">
        <v>2221</v>
      </c>
      <c r="H822" s="412">
        <f>'6. Staff time'!Z$26</f>
        <v>0</v>
      </c>
    </row>
    <row r="823" spans="1:8" x14ac:dyDescent="0.2">
      <c r="A823" s="409">
        <v>822</v>
      </c>
      <c r="B823" s="409" t="str">
        <f t="shared" si="23"/>
        <v>0-0--6.13-12</v>
      </c>
      <c r="C823" s="410">
        <f>'1. General information'!$O$8</f>
        <v>0</v>
      </c>
      <c r="D823" s="410">
        <f>'1. General information'!$O$10</f>
        <v>0</v>
      </c>
      <c r="E823" s="410" t="s">
        <v>401</v>
      </c>
      <c r="F823" s="420" t="s">
        <v>2222</v>
      </c>
      <c r="G823" s="410" t="s">
        <v>2223</v>
      </c>
      <c r="H823" s="412">
        <f>'6. Staff time'!$Z$27</f>
        <v>0</v>
      </c>
    </row>
    <row r="824" spans="1:8" x14ac:dyDescent="0.2">
      <c r="A824" s="409">
        <v>823</v>
      </c>
      <c r="B824" s="409" t="str">
        <f t="shared" si="23"/>
        <v>0-0--6.13-13</v>
      </c>
      <c r="C824" s="410">
        <f>'1. General information'!$O$8</f>
        <v>0</v>
      </c>
      <c r="D824" s="410">
        <f>'1. General information'!$O$10</f>
        <v>0</v>
      </c>
      <c r="E824" s="410" t="s">
        <v>401</v>
      </c>
      <c r="F824" s="420" t="s">
        <v>2224</v>
      </c>
      <c r="G824" s="410" t="s">
        <v>2225</v>
      </c>
      <c r="H824" s="412">
        <f>'6. Staff time'!$Z$28</f>
        <v>0</v>
      </c>
    </row>
    <row r="825" spans="1:8" x14ac:dyDescent="0.2">
      <c r="A825" s="409">
        <v>824</v>
      </c>
      <c r="B825" s="409" t="str">
        <f t="shared" si="23"/>
        <v>0-0--6.13-14</v>
      </c>
      <c r="C825" s="410">
        <f>'1. General information'!$O$8</f>
        <v>0</v>
      </c>
      <c r="D825" s="410">
        <f>'1. General information'!$O$10</f>
        <v>0</v>
      </c>
      <c r="E825" s="410" t="s">
        <v>401</v>
      </c>
      <c r="F825" s="420" t="s">
        <v>2226</v>
      </c>
      <c r="G825" s="410" t="s">
        <v>2227</v>
      </c>
      <c r="H825" s="412">
        <f>'6. Staff time'!$Z$29</f>
        <v>0</v>
      </c>
    </row>
    <row r="826" spans="1:8" x14ac:dyDescent="0.2">
      <c r="A826" s="409">
        <v>825</v>
      </c>
      <c r="B826" s="409" t="str">
        <f t="shared" si="23"/>
        <v>0-0--6.13-15</v>
      </c>
      <c r="C826" s="410">
        <f>'1. General information'!$O$8</f>
        <v>0</v>
      </c>
      <c r="D826" s="410">
        <f>'1. General information'!$O$10</f>
        <v>0</v>
      </c>
      <c r="E826" s="410" t="s">
        <v>401</v>
      </c>
      <c r="F826" s="420" t="s">
        <v>2228</v>
      </c>
      <c r="G826" s="410" t="s">
        <v>2229</v>
      </c>
      <c r="H826" s="412">
        <f>'6. Staff time'!$Z$30</f>
        <v>0</v>
      </c>
    </row>
    <row r="827" spans="1:8" x14ac:dyDescent="0.2">
      <c r="A827" s="409">
        <v>826</v>
      </c>
      <c r="B827" s="409" t="str">
        <f t="shared" si="23"/>
        <v>0-0--6.13-16</v>
      </c>
      <c r="C827" s="410">
        <f>'1. General information'!$O$8</f>
        <v>0</v>
      </c>
      <c r="D827" s="410">
        <f>'1. General information'!$O$10</f>
        <v>0</v>
      </c>
      <c r="E827" s="410" t="s">
        <v>401</v>
      </c>
      <c r="F827" s="420" t="s">
        <v>2230</v>
      </c>
      <c r="G827" s="410" t="s">
        <v>2231</v>
      </c>
      <c r="H827" s="412">
        <f>'6. Staff time'!$Z$31</f>
        <v>0</v>
      </c>
    </row>
    <row r="828" spans="1:8" x14ac:dyDescent="0.2">
      <c r="A828" s="409">
        <v>827</v>
      </c>
      <c r="B828" s="409" t="str">
        <f t="shared" si="23"/>
        <v>0-0--6.13-17</v>
      </c>
      <c r="C828" s="410">
        <f>'1. General information'!$O$8</f>
        <v>0</v>
      </c>
      <c r="D828" s="410">
        <f>'1. General information'!$O$10</f>
        <v>0</v>
      </c>
      <c r="E828" s="410" t="s">
        <v>401</v>
      </c>
      <c r="F828" s="420" t="s">
        <v>2232</v>
      </c>
      <c r="G828" s="410" t="s">
        <v>2233</v>
      </c>
      <c r="H828" s="412">
        <f>'6. Staff time'!$Z$32</f>
        <v>0</v>
      </c>
    </row>
    <row r="829" spans="1:8" x14ac:dyDescent="0.2">
      <c r="A829" s="409">
        <v>828</v>
      </c>
      <c r="B829" s="409" t="str">
        <f t="shared" si="23"/>
        <v>0-0--6.13-18</v>
      </c>
      <c r="C829" s="410">
        <f>'1. General information'!$O$8</f>
        <v>0</v>
      </c>
      <c r="D829" s="410">
        <f>'1. General information'!$O$10</f>
        <v>0</v>
      </c>
      <c r="E829" s="410" t="s">
        <v>401</v>
      </c>
      <c r="F829" s="420" t="s">
        <v>2234</v>
      </c>
      <c r="G829" s="410" t="s">
        <v>2235</v>
      </c>
      <c r="H829" s="412">
        <f>'6. Staff time'!$Z$33</f>
        <v>0</v>
      </c>
    </row>
    <row r="830" spans="1:8" x14ac:dyDescent="0.2">
      <c r="A830" s="409">
        <v>829</v>
      </c>
      <c r="B830" s="409" t="str">
        <f t="shared" si="23"/>
        <v>0-0--6.13-19</v>
      </c>
      <c r="C830" s="410">
        <f>'1. General information'!$O$8</f>
        <v>0</v>
      </c>
      <c r="D830" s="410">
        <f>'1. General information'!$O$10</f>
        <v>0</v>
      </c>
      <c r="E830" s="410" t="s">
        <v>401</v>
      </c>
      <c r="F830" s="420" t="s">
        <v>2236</v>
      </c>
      <c r="G830" s="410" t="s">
        <v>2237</v>
      </c>
      <c r="H830" s="412">
        <f>'6. Staff time'!$Z$34</f>
        <v>0</v>
      </c>
    </row>
    <row r="831" spans="1:8" x14ac:dyDescent="0.2">
      <c r="A831" s="409">
        <v>830</v>
      </c>
      <c r="B831" s="409" t="str">
        <f t="shared" si="23"/>
        <v>0-0--6.13-20</v>
      </c>
      <c r="C831" s="410">
        <f>'1. General information'!$O$8</f>
        <v>0</v>
      </c>
      <c r="D831" s="410">
        <f>'1. General information'!$O$10</f>
        <v>0</v>
      </c>
      <c r="E831" s="410" t="s">
        <v>401</v>
      </c>
      <c r="F831" s="420" t="s">
        <v>2238</v>
      </c>
      <c r="G831" s="410" t="s">
        <v>2239</v>
      </c>
      <c r="H831" s="412">
        <f>'6. Staff time'!$Z$35</f>
        <v>0</v>
      </c>
    </row>
    <row r="832" spans="1:8" x14ac:dyDescent="0.2">
      <c r="A832" s="409">
        <v>831</v>
      </c>
      <c r="B832" s="409" t="str">
        <f t="shared" si="23"/>
        <v>0-0--6.13-21</v>
      </c>
      <c r="C832" s="410">
        <f>'1. General information'!$O$8</f>
        <v>0</v>
      </c>
      <c r="D832" s="410">
        <f>'1. General information'!$O$10</f>
        <v>0</v>
      </c>
      <c r="E832" s="410" t="s">
        <v>401</v>
      </c>
      <c r="F832" s="420" t="s">
        <v>2240</v>
      </c>
      <c r="G832" s="410" t="s">
        <v>2241</v>
      </c>
      <c r="H832" s="412">
        <f>'6. Staff time'!$Z$36</f>
        <v>0</v>
      </c>
    </row>
    <row r="833" spans="1:8" x14ac:dyDescent="0.2">
      <c r="A833" s="409">
        <v>832</v>
      </c>
      <c r="B833" s="409" t="str">
        <f t="shared" si="23"/>
        <v>0-0--6.13-22</v>
      </c>
      <c r="C833" s="410">
        <f>'1. General information'!$O$8</f>
        <v>0</v>
      </c>
      <c r="D833" s="410">
        <f>'1. General information'!$O$10</f>
        <v>0</v>
      </c>
      <c r="E833" s="410" t="s">
        <v>401</v>
      </c>
      <c r="F833" s="420" t="s">
        <v>2242</v>
      </c>
      <c r="G833" s="410" t="s">
        <v>2243</v>
      </c>
      <c r="H833" s="412">
        <f>'6. Staff time'!$Z$37</f>
        <v>0</v>
      </c>
    </row>
    <row r="834" spans="1:8" x14ac:dyDescent="0.2">
      <c r="A834" s="409">
        <v>833</v>
      </c>
      <c r="B834" s="409" t="str">
        <f t="shared" si="23"/>
        <v>0-0--6.13-23</v>
      </c>
      <c r="C834" s="410">
        <f>'1. General information'!$O$8</f>
        <v>0</v>
      </c>
      <c r="D834" s="410">
        <f>'1. General information'!$O$10</f>
        <v>0</v>
      </c>
      <c r="E834" s="410" t="s">
        <v>401</v>
      </c>
      <c r="F834" s="420" t="s">
        <v>2244</v>
      </c>
      <c r="G834" s="410" t="s">
        <v>2245</v>
      </c>
      <c r="H834" s="412">
        <f>'6. Staff time'!$Z$38</f>
        <v>0</v>
      </c>
    </row>
    <row r="835" spans="1:8" x14ac:dyDescent="0.2">
      <c r="A835" s="409">
        <v>834</v>
      </c>
      <c r="B835" s="409" t="str">
        <f t="shared" si="23"/>
        <v>0-0--6.13-24</v>
      </c>
      <c r="C835" s="410">
        <f>'1. General information'!$O$8</f>
        <v>0</v>
      </c>
      <c r="D835" s="410">
        <f>'1. General information'!$O$10</f>
        <v>0</v>
      </c>
      <c r="E835" s="410" t="s">
        <v>401</v>
      </c>
      <c r="F835" s="420" t="s">
        <v>2246</v>
      </c>
      <c r="G835" s="410" t="s">
        <v>2247</v>
      </c>
      <c r="H835" s="412">
        <f>'6. Staff time'!$Z$39</f>
        <v>0</v>
      </c>
    </row>
    <row r="836" spans="1:8" x14ac:dyDescent="0.2">
      <c r="A836" s="409">
        <v>835</v>
      </c>
      <c r="B836" s="409" t="str">
        <f t="shared" si="23"/>
        <v>0-0--6.13-25</v>
      </c>
      <c r="C836" s="410">
        <f>'1. General information'!$O$8</f>
        <v>0</v>
      </c>
      <c r="D836" s="410">
        <f>'1. General information'!$O$10</f>
        <v>0</v>
      </c>
      <c r="E836" s="410" t="s">
        <v>401</v>
      </c>
      <c r="F836" s="420" t="s">
        <v>2248</v>
      </c>
      <c r="G836" s="410" t="s">
        <v>2249</v>
      </c>
      <c r="H836" s="412">
        <f>'6. Staff time'!$Z$40</f>
        <v>0</v>
      </c>
    </row>
    <row r="837" spans="1:8" x14ac:dyDescent="0.2">
      <c r="A837" s="409">
        <v>836</v>
      </c>
      <c r="B837" s="409" t="str">
        <f t="shared" si="23"/>
        <v>0-0--6.14-1</v>
      </c>
      <c r="C837" s="410">
        <f>'1. General information'!$O$8</f>
        <v>0</v>
      </c>
      <c r="D837" s="410">
        <f>'1. General information'!$O$10</f>
        <v>0</v>
      </c>
      <c r="E837" s="410" t="s">
        <v>401</v>
      </c>
      <c r="F837" s="420" t="s">
        <v>2250</v>
      </c>
      <c r="G837" s="410" t="s">
        <v>2251</v>
      </c>
      <c r="H837" s="412">
        <f>'6. Staff time'!$AA$16</f>
        <v>0</v>
      </c>
    </row>
    <row r="838" spans="1:8" x14ac:dyDescent="0.2">
      <c r="A838" s="409">
        <v>837</v>
      </c>
      <c r="B838" s="409" t="str">
        <f t="shared" si="23"/>
        <v>0-0--6.14-2</v>
      </c>
      <c r="C838" s="410">
        <f>'1. General information'!$O$8</f>
        <v>0</v>
      </c>
      <c r="D838" s="410">
        <f>'1. General information'!$O$10</f>
        <v>0</v>
      </c>
      <c r="E838" s="410" t="s">
        <v>401</v>
      </c>
      <c r="F838" s="420" t="s">
        <v>2252</v>
      </c>
      <c r="G838" s="410" t="s">
        <v>2253</v>
      </c>
      <c r="H838" s="412">
        <f>'6. Staff time'!$AA$17</f>
        <v>0</v>
      </c>
    </row>
    <row r="839" spans="1:8" x14ac:dyDescent="0.2">
      <c r="A839" s="409">
        <v>838</v>
      </c>
      <c r="B839" s="409" t="str">
        <f t="shared" si="23"/>
        <v>0-0--6.14-3</v>
      </c>
      <c r="C839" s="410">
        <f>'1. General information'!$O$8</f>
        <v>0</v>
      </c>
      <c r="D839" s="410">
        <f>'1. General information'!$O$10</f>
        <v>0</v>
      </c>
      <c r="E839" s="410" t="s">
        <v>401</v>
      </c>
      <c r="F839" s="420" t="s">
        <v>2254</v>
      </c>
      <c r="G839" s="410" t="s">
        <v>2255</v>
      </c>
      <c r="H839" s="412">
        <f>'6. Staff time'!$AA$18</f>
        <v>0</v>
      </c>
    </row>
    <row r="840" spans="1:8" x14ac:dyDescent="0.2">
      <c r="A840" s="409">
        <v>839</v>
      </c>
      <c r="B840" s="409" t="str">
        <f t="shared" si="23"/>
        <v>0-0--6.14-4</v>
      </c>
      <c r="C840" s="410">
        <f>'1. General information'!$O$8</f>
        <v>0</v>
      </c>
      <c r="D840" s="410">
        <f>'1. General information'!$O$10</f>
        <v>0</v>
      </c>
      <c r="E840" s="410" t="s">
        <v>401</v>
      </c>
      <c r="F840" s="420" t="s">
        <v>2256</v>
      </c>
      <c r="G840" s="410" t="s">
        <v>2257</v>
      </c>
      <c r="H840" s="412">
        <f>'6. Staff time'!$AA$19</f>
        <v>0</v>
      </c>
    </row>
    <row r="841" spans="1:8" x14ac:dyDescent="0.2">
      <c r="A841" s="409">
        <v>840</v>
      </c>
      <c r="B841" s="409" t="str">
        <f t="shared" si="23"/>
        <v>0-0--6.14-5</v>
      </c>
      <c r="C841" s="410">
        <f>'1. General information'!$O$8</f>
        <v>0</v>
      </c>
      <c r="D841" s="410">
        <f>'1. General information'!$O$10</f>
        <v>0</v>
      </c>
      <c r="E841" s="410" t="s">
        <v>401</v>
      </c>
      <c r="F841" s="420" t="s">
        <v>2258</v>
      </c>
      <c r="G841" s="410" t="s">
        <v>2259</v>
      </c>
      <c r="H841" s="412">
        <f>'6. Staff time'!$AA$20</f>
        <v>0</v>
      </c>
    </row>
    <row r="842" spans="1:8" x14ac:dyDescent="0.2">
      <c r="A842" s="409">
        <v>841</v>
      </c>
      <c r="B842" s="409" t="str">
        <f t="shared" si="23"/>
        <v>0-0--6.14-6</v>
      </c>
      <c r="C842" s="410">
        <f>'1. General information'!$O$8</f>
        <v>0</v>
      </c>
      <c r="D842" s="410">
        <f>'1. General information'!$O$10</f>
        <v>0</v>
      </c>
      <c r="E842" s="410" t="s">
        <v>401</v>
      </c>
      <c r="F842" s="420" t="s">
        <v>2260</v>
      </c>
      <c r="G842" s="410" t="s">
        <v>2261</v>
      </c>
      <c r="H842" s="412">
        <f>'6. Staff time'!$AA$21</f>
        <v>0</v>
      </c>
    </row>
    <row r="843" spans="1:8" x14ac:dyDescent="0.2">
      <c r="A843" s="409">
        <v>842</v>
      </c>
      <c r="B843" s="409" t="str">
        <f t="shared" si="23"/>
        <v>0-0--6.14-7</v>
      </c>
      <c r="C843" s="410">
        <f>'1. General information'!$O$8</f>
        <v>0</v>
      </c>
      <c r="D843" s="410">
        <f>'1. General information'!$O$10</f>
        <v>0</v>
      </c>
      <c r="E843" s="410" t="s">
        <v>401</v>
      </c>
      <c r="F843" s="420" t="s">
        <v>2262</v>
      </c>
      <c r="G843" s="410" t="s">
        <v>2263</v>
      </c>
      <c r="H843" s="412">
        <f>'6. Staff time'!$AA$22</f>
        <v>0</v>
      </c>
    </row>
    <row r="844" spans="1:8" x14ac:dyDescent="0.2">
      <c r="A844" s="409">
        <v>843</v>
      </c>
      <c r="B844" s="409" t="str">
        <f t="shared" si="23"/>
        <v>0-0--6.14-8</v>
      </c>
      <c r="C844" s="410">
        <f>'1. General information'!$O$8</f>
        <v>0</v>
      </c>
      <c r="D844" s="410">
        <f>'1. General information'!$O$10</f>
        <v>0</v>
      </c>
      <c r="E844" s="410" t="s">
        <v>401</v>
      </c>
      <c r="F844" s="420" t="s">
        <v>2264</v>
      </c>
      <c r="G844" s="410" t="s">
        <v>2265</v>
      </c>
      <c r="H844" s="412">
        <f>'6. Staff time'!$AA$23</f>
        <v>0</v>
      </c>
    </row>
    <row r="845" spans="1:8" x14ac:dyDescent="0.2">
      <c r="A845" s="409">
        <v>844</v>
      </c>
      <c r="B845" s="409" t="str">
        <f t="shared" si="23"/>
        <v>0-0--6.14-9</v>
      </c>
      <c r="C845" s="410">
        <f>'1. General information'!$O$8</f>
        <v>0</v>
      </c>
      <c r="D845" s="410">
        <f>'1. General information'!$O$10</f>
        <v>0</v>
      </c>
      <c r="E845" s="410" t="s">
        <v>401</v>
      </c>
      <c r="F845" s="420" t="s">
        <v>2266</v>
      </c>
      <c r="G845" s="410" t="s">
        <v>2267</v>
      </c>
      <c r="H845" s="412">
        <f>'6. Staff time'!$AA$24</f>
        <v>0</v>
      </c>
    </row>
    <row r="846" spans="1:8" x14ac:dyDescent="0.2">
      <c r="A846" s="409">
        <v>845</v>
      </c>
      <c r="B846" s="409" t="str">
        <f t="shared" si="23"/>
        <v>0-0--6.14-10</v>
      </c>
      <c r="C846" s="410">
        <f>'1. General information'!$O$8</f>
        <v>0</v>
      </c>
      <c r="D846" s="410">
        <f>'1. General information'!$O$10</f>
        <v>0</v>
      </c>
      <c r="E846" s="410" t="s">
        <v>401</v>
      </c>
      <c r="F846" s="420" t="s">
        <v>2268</v>
      </c>
      <c r="G846" s="410" t="s">
        <v>2269</v>
      </c>
      <c r="H846" s="412">
        <f>'6. Staff time'!$AA$25</f>
        <v>0</v>
      </c>
    </row>
    <row r="847" spans="1:8" x14ac:dyDescent="0.2">
      <c r="A847" s="409">
        <v>846</v>
      </c>
      <c r="B847" s="409" t="str">
        <f t="shared" si="23"/>
        <v>0-0--6.14-11</v>
      </c>
      <c r="C847" s="410">
        <f>'1. General information'!$O$8</f>
        <v>0</v>
      </c>
      <c r="D847" s="410">
        <f>'1. General information'!$O$10</f>
        <v>0</v>
      </c>
      <c r="E847" s="410" t="s">
        <v>401</v>
      </c>
      <c r="F847" s="420" t="s">
        <v>2270</v>
      </c>
      <c r="G847" s="410" t="s">
        <v>2271</v>
      </c>
      <c r="H847" s="412">
        <f>'6. Staff time'!$AA$26</f>
        <v>0</v>
      </c>
    </row>
    <row r="848" spans="1:8" x14ac:dyDescent="0.2">
      <c r="A848" s="409">
        <v>847</v>
      </c>
      <c r="B848" s="409" t="str">
        <f t="shared" si="23"/>
        <v>0-0--6.14-12</v>
      </c>
      <c r="C848" s="410">
        <f>'1. General information'!$O$8</f>
        <v>0</v>
      </c>
      <c r="D848" s="410">
        <f>'1. General information'!$O$10</f>
        <v>0</v>
      </c>
      <c r="E848" s="410" t="s">
        <v>401</v>
      </c>
      <c r="F848" s="420" t="s">
        <v>2272</v>
      </c>
      <c r="G848" s="410" t="s">
        <v>2273</v>
      </c>
      <c r="H848" s="412">
        <f>'6. Staff time'!$AA$27</f>
        <v>0</v>
      </c>
    </row>
    <row r="849" spans="1:8" x14ac:dyDescent="0.2">
      <c r="A849" s="409">
        <v>848</v>
      </c>
      <c r="B849" s="409" t="str">
        <f t="shared" si="23"/>
        <v>0-0--6.14-13</v>
      </c>
      <c r="C849" s="410">
        <f>'1. General information'!$O$8</f>
        <v>0</v>
      </c>
      <c r="D849" s="410">
        <f>'1. General information'!$O$10</f>
        <v>0</v>
      </c>
      <c r="E849" s="410" t="s">
        <v>401</v>
      </c>
      <c r="F849" s="420" t="s">
        <v>2274</v>
      </c>
      <c r="G849" s="410" t="s">
        <v>2275</v>
      </c>
      <c r="H849" s="412">
        <f>'6. Staff time'!$AA$28</f>
        <v>0</v>
      </c>
    </row>
    <row r="850" spans="1:8" x14ac:dyDescent="0.2">
      <c r="A850" s="409">
        <v>849</v>
      </c>
      <c r="B850" s="409" t="str">
        <f t="shared" si="23"/>
        <v>0-0--6.14-14</v>
      </c>
      <c r="C850" s="410">
        <f>'1. General information'!$O$8</f>
        <v>0</v>
      </c>
      <c r="D850" s="410">
        <f>'1. General information'!$O$10</f>
        <v>0</v>
      </c>
      <c r="E850" s="410" t="s">
        <v>401</v>
      </c>
      <c r="F850" s="420" t="s">
        <v>2276</v>
      </c>
      <c r="G850" s="410" t="s">
        <v>2277</v>
      </c>
      <c r="H850" s="412">
        <f>'6. Staff time'!$AA$29</f>
        <v>0</v>
      </c>
    </row>
    <row r="851" spans="1:8" x14ac:dyDescent="0.2">
      <c r="A851" s="409">
        <v>850</v>
      </c>
      <c r="B851" s="409" t="str">
        <f t="shared" si="23"/>
        <v>0-0--6.14-15</v>
      </c>
      <c r="C851" s="410">
        <f>'1. General information'!$O$8</f>
        <v>0</v>
      </c>
      <c r="D851" s="410">
        <f>'1. General information'!$O$10</f>
        <v>0</v>
      </c>
      <c r="E851" s="410" t="s">
        <v>401</v>
      </c>
      <c r="F851" s="420" t="s">
        <v>2278</v>
      </c>
      <c r="G851" s="410" t="s">
        <v>2279</v>
      </c>
      <c r="H851" s="412">
        <f>'6. Staff time'!$AA$30</f>
        <v>0</v>
      </c>
    </row>
    <row r="852" spans="1:8" x14ac:dyDescent="0.2">
      <c r="A852" s="409">
        <v>851</v>
      </c>
      <c r="B852" s="409" t="str">
        <f t="shared" si="23"/>
        <v>0-0--6.14-16</v>
      </c>
      <c r="C852" s="410">
        <f>'1. General information'!$O$8</f>
        <v>0</v>
      </c>
      <c r="D852" s="410">
        <f>'1. General information'!$O$10</f>
        <v>0</v>
      </c>
      <c r="E852" s="410" t="s">
        <v>401</v>
      </c>
      <c r="F852" s="420" t="s">
        <v>2280</v>
      </c>
      <c r="G852" s="410" t="s">
        <v>2281</v>
      </c>
      <c r="H852" s="412">
        <f>'6. Staff time'!$AA$31</f>
        <v>0</v>
      </c>
    </row>
    <row r="853" spans="1:8" x14ac:dyDescent="0.2">
      <c r="A853" s="409">
        <v>852</v>
      </c>
      <c r="B853" s="409" t="str">
        <f t="shared" si="23"/>
        <v>0-0--6.14-17</v>
      </c>
      <c r="C853" s="410">
        <f>'1. General information'!$O$8</f>
        <v>0</v>
      </c>
      <c r="D853" s="410">
        <f>'1. General information'!$O$10</f>
        <v>0</v>
      </c>
      <c r="E853" s="410" t="s">
        <v>401</v>
      </c>
      <c r="F853" s="420" t="s">
        <v>2282</v>
      </c>
      <c r="G853" s="410" t="s">
        <v>2283</v>
      </c>
      <c r="H853" s="412">
        <f>'6. Staff time'!$AA$32</f>
        <v>0</v>
      </c>
    </row>
    <row r="854" spans="1:8" x14ac:dyDescent="0.2">
      <c r="A854" s="409">
        <v>853</v>
      </c>
      <c r="B854" s="409" t="str">
        <f t="shared" si="23"/>
        <v>0-0--6.14-18</v>
      </c>
      <c r="C854" s="410">
        <f>'1. General information'!$O$8</f>
        <v>0</v>
      </c>
      <c r="D854" s="410">
        <f>'1. General information'!$O$10</f>
        <v>0</v>
      </c>
      <c r="E854" s="410" t="s">
        <v>401</v>
      </c>
      <c r="F854" s="420" t="s">
        <v>2284</v>
      </c>
      <c r="G854" s="410" t="s">
        <v>2285</v>
      </c>
      <c r="H854" s="412">
        <f>'6. Staff time'!$AA$33</f>
        <v>0</v>
      </c>
    </row>
    <row r="855" spans="1:8" x14ac:dyDescent="0.2">
      <c r="A855" s="409">
        <v>854</v>
      </c>
      <c r="B855" s="409" t="str">
        <f t="shared" si="23"/>
        <v>0-0--6.14-19</v>
      </c>
      <c r="C855" s="410">
        <f>'1. General information'!$O$8</f>
        <v>0</v>
      </c>
      <c r="D855" s="410">
        <f>'1. General information'!$O$10</f>
        <v>0</v>
      </c>
      <c r="E855" s="410" t="s">
        <v>401</v>
      </c>
      <c r="F855" s="420" t="s">
        <v>2286</v>
      </c>
      <c r="G855" s="410" t="s">
        <v>2287</v>
      </c>
      <c r="H855" s="412">
        <f>'6. Staff time'!$AA$34</f>
        <v>0</v>
      </c>
    </row>
    <row r="856" spans="1:8" x14ac:dyDescent="0.2">
      <c r="A856" s="409">
        <v>855</v>
      </c>
      <c r="B856" s="409" t="str">
        <f t="shared" si="23"/>
        <v>0-0--6.14-20</v>
      </c>
      <c r="C856" s="410">
        <f>'1. General information'!$O$8</f>
        <v>0</v>
      </c>
      <c r="D856" s="410">
        <f>'1. General information'!$O$10</f>
        <v>0</v>
      </c>
      <c r="E856" s="410" t="s">
        <v>401</v>
      </c>
      <c r="F856" s="420" t="s">
        <v>2288</v>
      </c>
      <c r="G856" s="410" t="s">
        <v>2289</v>
      </c>
      <c r="H856" s="412">
        <f>'6. Staff time'!$AA$35</f>
        <v>0</v>
      </c>
    </row>
    <row r="857" spans="1:8" x14ac:dyDescent="0.2">
      <c r="A857" s="409">
        <v>856</v>
      </c>
      <c r="B857" s="409" t="str">
        <f t="shared" si="23"/>
        <v>0-0--6.14-21</v>
      </c>
      <c r="C857" s="410">
        <f>'1. General information'!$O$8</f>
        <v>0</v>
      </c>
      <c r="D857" s="410">
        <f>'1. General information'!$O$10</f>
        <v>0</v>
      </c>
      <c r="E857" s="410" t="s">
        <v>401</v>
      </c>
      <c r="F857" s="420" t="s">
        <v>2290</v>
      </c>
      <c r="G857" s="410" t="s">
        <v>2291</v>
      </c>
      <c r="H857" s="412">
        <f>'6. Staff time'!$AA$36</f>
        <v>0</v>
      </c>
    </row>
    <row r="858" spans="1:8" x14ac:dyDescent="0.2">
      <c r="A858" s="409">
        <v>857</v>
      </c>
      <c r="B858" s="409" t="str">
        <f t="shared" si="23"/>
        <v>0-0--6.14-22</v>
      </c>
      <c r="C858" s="410">
        <f>'1. General information'!$O$8</f>
        <v>0</v>
      </c>
      <c r="D858" s="410">
        <f>'1. General information'!$O$10</f>
        <v>0</v>
      </c>
      <c r="E858" s="410" t="s">
        <v>401</v>
      </c>
      <c r="F858" s="420" t="s">
        <v>2292</v>
      </c>
      <c r="G858" s="410" t="s">
        <v>2293</v>
      </c>
      <c r="H858" s="412">
        <f>'6. Staff time'!$AA$37</f>
        <v>0</v>
      </c>
    </row>
    <row r="859" spans="1:8" x14ac:dyDescent="0.2">
      <c r="A859" s="409">
        <v>858</v>
      </c>
      <c r="B859" s="409" t="str">
        <f t="shared" si="23"/>
        <v>0-0--6.14-23</v>
      </c>
      <c r="C859" s="410">
        <f>'1. General information'!$O$8</f>
        <v>0</v>
      </c>
      <c r="D859" s="410">
        <f>'1. General information'!$O$10</f>
        <v>0</v>
      </c>
      <c r="E859" s="410" t="s">
        <v>401</v>
      </c>
      <c r="F859" s="420" t="s">
        <v>2294</v>
      </c>
      <c r="G859" s="410" t="s">
        <v>2295</v>
      </c>
      <c r="H859" s="412">
        <f>'6. Staff time'!$AA$38</f>
        <v>0</v>
      </c>
    </row>
    <row r="860" spans="1:8" x14ac:dyDescent="0.2">
      <c r="A860" s="409">
        <v>859</v>
      </c>
      <c r="B860" s="409" t="str">
        <f t="shared" si="23"/>
        <v>0-0--6.14-24</v>
      </c>
      <c r="C860" s="410">
        <f>'1. General information'!$O$8</f>
        <v>0</v>
      </c>
      <c r="D860" s="410">
        <f>'1. General information'!$O$10</f>
        <v>0</v>
      </c>
      <c r="E860" s="410" t="s">
        <v>401</v>
      </c>
      <c r="F860" s="420" t="s">
        <v>2296</v>
      </c>
      <c r="G860" s="410" t="s">
        <v>2297</v>
      </c>
      <c r="H860" s="412">
        <f>'6. Staff time'!$AA$39</f>
        <v>0</v>
      </c>
    </row>
    <row r="861" spans="1:8" x14ac:dyDescent="0.2">
      <c r="A861" s="409">
        <v>860</v>
      </c>
      <c r="B861" s="409" t="str">
        <f t="shared" si="23"/>
        <v>0-0--6.14-25</v>
      </c>
      <c r="C861" s="410">
        <f>'1. General information'!$O$8</f>
        <v>0</v>
      </c>
      <c r="D861" s="410">
        <f>'1. General information'!$O$10</f>
        <v>0</v>
      </c>
      <c r="E861" s="410" t="s">
        <v>401</v>
      </c>
      <c r="F861" s="420" t="s">
        <v>2298</v>
      </c>
      <c r="G861" s="410" t="s">
        <v>2299</v>
      </c>
      <c r="H861" s="412">
        <f>'6. Staff time'!$AA$40</f>
        <v>0</v>
      </c>
    </row>
    <row r="862" spans="1:8" x14ac:dyDescent="0.2">
      <c r="A862" s="409">
        <v>861</v>
      </c>
      <c r="B862" s="409" t="str">
        <f t="shared" si="23"/>
        <v>0-0--6.15-1</v>
      </c>
      <c r="C862" s="410">
        <f>'1. General information'!$O$8</f>
        <v>0</v>
      </c>
      <c r="D862" s="410">
        <f>'1. General information'!$O$10</f>
        <v>0</v>
      </c>
      <c r="E862" s="410" t="s">
        <v>401</v>
      </c>
      <c r="F862" s="411" t="s">
        <v>2300</v>
      </c>
      <c r="G862" s="410" t="s">
        <v>2301</v>
      </c>
      <c r="H862" s="421">
        <f>'6. Staff time'!I47</f>
        <v>0</v>
      </c>
    </row>
    <row r="863" spans="1:8" x14ac:dyDescent="0.2">
      <c r="A863" s="409">
        <v>862</v>
      </c>
      <c r="B863" s="409" t="str">
        <f t="shared" ref="B863:B926" si="24">CONCATENATE(LEFT(C863,2),"-",D863,"-","-",F863)</f>
        <v>0-0--6.15-2</v>
      </c>
      <c r="C863" s="410">
        <f>'1. General information'!$O$8</f>
        <v>0</v>
      </c>
      <c r="D863" s="410">
        <f>'1. General information'!$O$10</f>
        <v>0</v>
      </c>
      <c r="E863" s="410" t="s">
        <v>401</v>
      </c>
      <c r="F863" s="411" t="s">
        <v>2302</v>
      </c>
      <c r="G863" s="410" t="s">
        <v>2303</v>
      </c>
      <c r="H863" s="421">
        <f>'6. Staff time'!I48</f>
        <v>0</v>
      </c>
    </row>
    <row r="864" spans="1:8" x14ac:dyDescent="0.2">
      <c r="A864" s="409">
        <v>863</v>
      </c>
      <c r="B864" s="409" t="str">
        <f t="shared" si="24"/>
        <v>0-0--6.15-3</v>
      </c>
      <c r="C864" s="410">
        <f>'1. General information'!$O$8</f>
        <v>0</v>
      </c>
      <c r="D864" s="410">
        <f>'1. General information'!$O$10</f>
        <v>0</v>
      </c>
      <c r="E864" s="410" t="s">
        <v>401</v>
      </c>
      <c r="F864" s="411" t="s">
        <v>2304</v>
      </c>
      <c r="G864" s="410" t="s">
        <v>2305</v>
      </c>
      <c r="H864" s="421">
        <f>'6. Staff time'!I49</f>
        <v>0</v>
      </c>
    </row>
    <row r="865" spans="1:8" x14ac:dyDescent="0.2">
      <c r="A865" s="409">
        <v>864</v>
      </c>
      <c r="B865" s="409" t="str">
        <f t="shared" si="24"/>
        <v>0-0--6.15-4</v>
      </c>
      <c r="C865" s="410">
        <f>'1. General information'!$O$8</f>
        <v>0</v>
      </c>
      <c r="D865" s="410">
        <f>'1. General information'!$O$10</f>
        <v>0</v>
      </c>
      <c r="E865" s="410" t="s">
        <v>401</v>
      </c>
      <c r="F865" s="411" t="s">
        <v>2306</v>
      </c>
      <c r="G865" s="410" t="s">
        <v>2307</v>
      </c>
      <c r="H865" s="421">
        <f>'6. Staff time'!I50</f>
        <v>0</v>
      </c>
    </row>
    <row r="866" spans="1:8" x14ac:dyDescent="0.2">
      <c r="A866" s="409">
        <v>865</v>
      </c>
      <c r="B866" s="409" t="str">
        <f t="shared" si="24"/>
        <v>0-0--6.15-5</v>
      </c>
      <c r="C866" s="410">
        <f>'1. General information'!$O$8</f>
        <v>0</v>
      </c>
      <c r="D866" s="410">
        <f>'1. General information'!$O$10</f>
        <v>0</v>
      </c>
      <c r="E866" s="410" t="s">
        <v>401</v>
      </c>
      <c r="F866" s="411" t="s">
        <v>2308</v>
      </c>
      <c r="G866" s="410" t="s">
        <v>2309</v>
      </c>
      <c r="H866" s="421">
        <f>'6. Staff time'!I51</f>
        <v>0</v>
      </c>
    </row>
    <row r="867" spans="1:8" x14ac:dyDescent="0.2">
      <c r="A867" s="409">
        <v>866</v>
      </c>
      <c r="B867" s="409" t="str">
        <f t="shared" si="24"/>
        <v>0-0--6.15-6</v>
      </c>
      <c r="C867" s="410">
        <f>'1. General information'!$O$8</f>
        <v>0</v>
      </c>
      <c r="D867" s="410">
        <f>'1. General information'!$O$10</f>
        <v>0</v>
      </c>
      <c r="E867" s="410" t="s">
        <v>401</v>
      </c>
      <c r="F867" s="411" t="s">
        <v>2310</v>
      </c>
      <c r="G867" s="410" t="s">
        <v>2311</v>
      </c>
      <c r="H867" s="421">
        <f>'6. Staff time'!I52</f>
        <v>0</v>
      </c>
    </row>
    <row r="868" spans="1:8" x14ac:dyDescent="0.2">
      <c r="A868" s="409">
        <v>867</v>
      </c>
      <c r="B868" s="409" t="str">
        <f t="shared" si="24"/>
        <v>0-0--6.15-7</v>
      </c>
      <c r="C868" s="410">
        <f>'1. General information'!$O$8</f>
        <v>0</v>
      </c>
      <c r="D868" s="410">
        <f>'1. General information'!$O$10</f>
        <v>0</v>
      </c>
      <c r="E868" s="410" t="s">
        <v>401</v>
      </c>
      <c r="F868" s="411" t="s">
        <v>2312</v>
      </c>
      <c r="G868" s="410" t="s">
        <v>2313</v>
      </c>
      <c r="H868" s="421">
        <f>'6. Staff time'!I53</f>
        <v>0</v>
      </c>
    </row>
    <row r="869" spans="1:8" x14ac:dyDescent="0.2">
      <c r="A869" s="409">
        <v>868</v>
      </c>
      <c r="B869" s="409" t="str">
        <f t="shared" si="24"/>
        <v>0-0--6.15-8</v>
      </c>
      <c r="C869" s="410">
        <f>'1. General information'!$O$8</f>
        <v>0</v>
      </c>
      <c r="D869" s="410">
        <f>'1. General information'!$O$10</f>
        <v>0</v>
      </c>
      <c r="E869" s="410" t="s">
        <v>401</v>
      </c>
      <c r="F869" s="411" t="s">
        <v>2314</v>
      </c>
      <c r="G869" s="410" t="s">
        <v>2315</v>
      </c>
      <c r="H869" s="421">
        <f>'6. Staff time'!I54</f>
        <v>0</v>
      </c>
    </row>
    <row r="870" spans="1:8" x14ac:dyDescent="0.2">
      <c r="A870" s="409">
        <v>869</v>
      </c>
      <c r="B870" s="409" t="str">
        <f t="shared" si="24"/>
        <v>0-0--6.15-9</v>
      </c>
      <c r="C870" s="410">
        <f>'1. General information'!$O$8</f>
        <v>0</v>
      </c>
      <c r="D870" s="410">
        <f>'1. General information'!$O$10</f>
        <v>0</v>
      </c>
      <c r="E870" s="410" t="s">
        <v>401</v>
      </c>
      <c r="F870" s="411" t="s">
        <v>2316</v>
      </c>
      <c r="G870" s="410" t="s">
        <v>2317</v>
      </c>
      <c r="H870" s="421">
        <f>'6. Staff time'!I55</f>
        <v>0</v>
      </c>
    </row>
    <row r="871" spans="1:8" x14ac:dyDescent="0.2">
      <c r="A871" s="409">
        <v>870</v>
      </c>
      <c r="B871" s="409" t="str">
        <f t="shared" si="24"/>
        <v>0-0--6.15-10</v>
      </c>
      <c r="C871" s="410">
        <f>'1. General information'!$O$8</f>
        <v>0</v>
      </c>
      <c r="D871" s="410">
        <f>'1. General information'!$O$10</f>
        <v>0</v>
      </c>
      <c r="E871" s="410" t="s">
        <v>401</v>
      </c>
      <c r="F871" s="411" t="s">
        <v>2318</v>
      </c>
      <c r="G871" s="410" t="s">
        <v>2319</v>
      </c>
      <c r="H871" s="421">
        <f>'6. Staff time'!I56</f>
        <v>0</v>
      </c>
    </row>
    <row r="872" spans="1:8" x14ac:dyDescent="0.2">
      <c r="A872" s="409">
        <v>871</v>
      </c>
      <c r="B872" s="409" t="str">
        <f t="shared" si="24"/>
        <v>0-0--6.15-11</v>
      </c>
      <c r="C872" s="410">
        <f>'1. General information'!$O$8</f>
        <v>0</v>
      </c>
      <c r="D872" s="410">
        <f>'1. General information'!$O$10</f>
        <v>0</v>
      </c>
      <c r="E872" s="410" t="s">
        <v>401</v>
      </c>
      <c r="F872" s="411" t="s">
        <v>2320</v>
      </c>
      <c r="G872" s="410" t="s">
        <v>2321</v>
      </c>
      <c r="H872" s="421">
        <f>'6. Staff time'!I57</f>
        <v>0</v>
      </c>
    </row>
    <row r="873" spans="1:8" x14ac:dyDescent="0.2">
      <c r="A873" s="409">
        <v>872</v>
      </c>
      <c r="B873" s="409" t="str">
        <f t="shared" si="24"/>
        <v>0-0--6.15-12</v>
      </c>
      <c r="C873" s="410">
        <f>'1. General information'!$O$8</f>
        <v>0</v>
      </c>
      <c r="D873" s="410">
        <f>'1. General information'!$O$10</f>
        <v>0</v>
      </c>
      <c r="E873" s="410" t="s">
        <v>401</v>
      </c>
      <c r="F873" s="411" t="s">
        <v>2322</v>
      </c>
      <c r="G873" s="410" t="s">
        <v>2323</v>
      </c>
      <c r="H873" s="421">
        <f>'6. Staff time'!I58</f>
        <v>0</v>
      </c>
    </row>
    <row r="874" spans="1:8" x14ac:dyDescent="0.2">
      <c r="A874" s="409">
        <v>873</v>
      </c>
      <c r="B874" s="409" t="str">
        <f t="shared" si="24"/>
        <v>0-0--6.15-13</v>
      </c>
      <c r="C874" s="410">
        <f>'1. General information'!$O$8</f>
        <v>0</v>
      </c>
      <c r="D874" s="410">
        <f>'1. General information'!$O$10</f>
        <v>0</v>
      </c>
      <c r="E874" s="410" t="s">
        <v>401</v>
      </c>
      <c r="F874" s="411" t="s">
        <v>2324</v>
      </c>
      <c r="G874" s="410" t="s">
        <v>2325</v>
      </c>
      <c r="H874" s="421">
        <f>'6. Staff time'!I59</f>
        <v>0</v>
      </c>
    </row>
    <row r="875" spans="1:8" x14ac:dyDescent="0.2">
      <c r="A875" s="409">
        <v>874</v>
      </c>
      <c r="B875" s="409" t="str">
        <f t="shared" si="24"/>
        <v>0-0--6.15-14</v>
      </c>
      <c r="C875" s="410">
        <f>'1. General information'!$O$8</f>
        <v>0</v>
      </c>
      <c r="D875" s="410">
        <f>'1. General information'!$O$10</f>
        <v>0</v>
      </c>
      <c r="E875" s="410" t="s">
        <v>401</v>
      </c>
      <c r="F875" s="411" t="s">
        <v>2326</v>
      </c>
      <c r="G875" s="410" t="s">
        <v>2327</v>
      </c>
      <c r="H875" s="421">
        <f>'6. Staff time'!I60</f>
        <v>0</v>
      </c>
    </row>
    <row r="876" spans="1:8" x14ac:dyDescent="0.2">
      <c r="A876" s="409">
        <v>875</v>
      </c>
      <c r="B876" s="409" t="str">
        <f t="shared" si="24"/>
        <v>0-0--6.15-15</v>
      </c>
      <c r="C876" s="410">
        <f>'1. General information'!$O$8</f>
        <v>0</v>
      </c>
      <c r="D876" s="410">
        <f>'1. General information'!$O$10</f>
        <v>0</v>
      </c>
      <c r="E876" s="410" t="s">
        <v>401</v>
      </c>
      <c r="F876" s="411" t="s">
        <v>2328</v>
      </c>
      <c r="G876" s="410" t="s">
        <v>2329</v>
      </c>
      <c r="H876" s="421">
        <f>'6. Staff time'!I61</f>
        <v>0</v>
      </c>
    </row>
    <row r="877" spans="1:8" x14ac:dyDescent="0.2">
      <c r="A877" s="409">
        <v>876</v>
      </c>
      <c r="B877" s="409" t="str">
        <f t="shared" si="24"/>
        <v>0-0--6.15-16</v>
      </c>
      <c r="C877" s="410">
        <f>'1. General information'!$O$8</f>
        <v>0</v>
      </c>
      <c r="D877" s="410">
        <f>'1. General information'!$O$10</f>
        <v>0</v>
      </c>
      <c r="E877" s="410" t="s">
        <v>401</v>
      </c>
      <c r="F877" s="411" t="s">
        <v>2330</v>
      </c>
      <c r="G877" s="410" t="s">
        <v>2331</v>
      </c>
      <c r="H877" s="421">
        <f>'6. Staff time'!I62</f>
        <v>0</v>
      </c>
    </row>
    <row r="878" spans="1:8" x14ac:dyDescent="0.2">
      <c r="A878" s="409">
        <v>877</v>
      </c>
      <c r="B878" s="409" t="str">
        <f t="shared" si="24"/>
        <v>0-0--6.15-17</v>
      </c>
      <c r="C878" s="410">
        <f>'1. General information'!$O$8</f>
        <v>0</v>
      </c>
      <c r="D878" s="410">
        <f>'1. General information'!$O$10</f>
        <v>0</v>
      </c>
      <c r="E878" s="410" t="s">
        <v>401</v>
      </c>
      <c r="F878" s="411" t="s">
        <v>2332</v>
      </c>
      <c r="G878" s="410" t="s">
        <v>2333</v>
      </c>
      <c r="H878" s="421">
        <f>'6. Staff time'!I63</f>
        <v>0</v>
      </c>
    </row>
    <row r="879" spans="1:8" x14ac:dyDescent="0.2">
      <c r="A879" s="409">
        <v>878</v>
      </c>
      <c r="B879" s="409" t="str">
        <f t="shared" si="24"/>
        <v>0-0--6.15-18</v>
      </c>
      <c r="C879" s="410">
        <f>'1. General information'!$O$8</f>
        <v>0</v>
      </c>
      <c r="D879" s="410">
        <f>'1. General information'!$O$10</f>
        <v>0</v>
      </c>
      <c r="E879" s="410" t="s">
        <v>401</v>
      </c>
      <c r="F879" s="411" t="s">
        <v>2334</v>
      </c>
      <c r="G879" s="410" t="s">
        <v>2335</v>
      </c>
      <c r="H879" s="421">
        <f>'6. Staff time'!I64</f>
        <v>0</v>
      </c>
    </row>
    <row r="880" spans="1:8" x14ac:dyDescent="0.2">
      <c r="A880" s="409">
        <v>879</v>
      </c>
      <c r="B880" s="409" t="str">
        <f t="shared" si="24"/>
        <v>0-0--6.15-19</v>
      </c>
      <c r="C880" s="410">
        <f>'1. General information'!$O$8</f>
        <v>0</v>
      </c>
      <c r="D880" s="410">
        <f>'1. General information'!$O$10</f>
        <v>0</v>
      </c>
      <c r="E880" s="410" t="s">
        <v>401</v>
      </c>
      <c r="F880" s="411" t="s">
        <v>2336</v>
      </c>
      <c r="G880" s="410" t="s">
        <v>2337</v>
      </c>
      <c r="H880" s="421">
        <f>'6. Staff time'!I65</f>
        <v>0</v>
      </c>
    </row>
    <row r="881" spans="1:8" x14ac:dyDescent="0.2">
      <c r="A881" s="409">
        <v>880</v>
      </c>
      <c r="B881" s="409" t="str">
        <f t="shared" si="24"/>
        <v>0-0--6.15-20</v>
      </c>
      <c r="C881" s="410">
        <f>'1. General information'!$O$8</f>
        <v>0</v>
      </c>
      <c r="D881" s="410">
        <f>'1. General information'!$O$10</f>
        <v>0</v>
      </c>
      <c r="E881" s="410" t="s">
        <v>401</v>
      </c>
      <c r="F881" s="411" t="s">
        <v>2338</v>
      </c>
      <c r="G881" s="410" t="s">
        <v>2339</v>
      </c>
      <c r="H881" s="421">
        <f>'6. Staff time'!I66</f>
        <v>0</v>
      </c>
    </row>
    <row r="882" spans="1:8" x14ac:dyDescent="0.2">
      <c r="A882" s="409">
        <v>881</v>
      </c>
      <c r="B882" s="409" t="str">
        <f t="shared" si="24"/>
        <v>0-0--6.15-21</v>
      </c>
      <c r="C882" s="410">
        <f>'1. General information'!$O$8</f>
        <v>0</v>
      </c>
      <c r="D882" s="410">
        <f>'1. General information'!$O$10</f>
        <v>0</v>
      </c>
      <c r="E882" s="410" t="s">
        <v>401</v>
      </c>
      <c r="F882" s="411" t="s">
        <v>2340</v>
      </c>
      <c r="G882" s="410" t="s">
        <v>2341</v>
      </c>
      <c r="H882" s="421">
        <f>'6. Staff time'!I67</f>
        <v>0</v>
      </c>
    </row>
    <row r="883" spans="1:8" x14ac:dyDescent="0.2">
      <c r="A883" s="409">
        <v>882</v>
      </c>
      <c r="B883" s="409" t="str">
        <f t="shared" si="24"/>
        <v>0-0--6.15-22</v>
      </c>
      <c r="C883" s="410">
        <f>'1. General information'!$O$8</f>
        <v>0</v>
      </c>
      <c r="D883" s="410">
        <f>'1. General information'!$O$10</f>
        <v>0</v>
      </c>
      <c r="E883" s="410" t="s">
        <v>401</v>
      </c>
      <c r="F883" s="411" t="s">
        <v>2342</v>
      </c>
      <c r="G883" s="410" t="s">
        <v>2343</v>
      </c>
      <c r="H883" s="421">
        <f>'6. Staff time'!I68</f>
        <v>0</v>
      </c>
    </row>
    <row r="884" spans="1:8" x14ac:dyDescent="0.2">
      <c r="A884" s="409">
        <v>883</v>
      </c>
      <c r="B884" s="409" t="str">
        <f t="shared" si="24"/>
        <v>0-0--6.15-23</v>
      </c>
      <c r="C884" s="410">
        <f>'1. General information'!$O$8</f>
        <v>0</v>
      </c>
      <c r="D884" s="410">
        <f>'1. General information'!$O$10</f>
        <v>0</v>
      </c>
      <c r="E884" s="410" t="s">
        <v>401</v>
      </c>
      <c r="F884" s="411" t="s">
        <v>2344</v>
      </c>
      <c r="G884" s="410" t="s">
        <v>2345</v>
      </c>
      <c r="H884" s="421">
        <f>'6. Staff time'!I69</f>
        <v>0</v>
      </c>
    </row>
    <row r="885" spans="1:8" x14ac:dyDescent="0.2">
      <c r="A885" s="409">
        <v>884</v>
      </c>
      <c r="B885" s="409" t="str">
        <f t="shared" si="24"/>
        <v>0-0--6.15-24</v>
      </c>
      <c r="C885" s="410">
        <f>'1. General information'!$O$8</f>
        <v>0</v>
      </c>
      <c r="D885" s="410">
        <f>'1. General information'!$O$10</f>
        <v>0</v>
      </c>
      <c r="E885" s="410" t="s">
        <v>401</v>
      </c>
      <c r="F885" s="411" t="s">
        <v>2346</v>
      </c>
      <c r="G885" s="410" t="s">
        <v>2347</v>
      </c>
      <c r="H885" s="421">
        <f>'6. Staff time'!I70</f>
        <v>0</v>
      </c>
    </row>
    <row r="886" spans="1:8" x14ac:dyDescent="0.2">
      <c r="A886" s="409">
        <v>885</v>
      </c>
      <c r="B886" s="409" t="str">
        <f t="shared" si="24"/>
        <v>0-0--6.15-25</v>
      </c>
      <c r="C886" s="410">
        <f>'1. General information'!$O$8</f>
        <v>0</v>
      </c>
      <c r="D886" s="410">
        <f>'1. General information'!$O$10</f>
        <v>0</v>
      </c>
      <c r="E886" s="410" t="s">
        <v>401</v>
      </c>
      <c r="F886" s="411" t="s">
        <v>2348</v>
      </c>
      <c r="G886" s="410" t="s">
        <v>2349</v>
      </c>
      <c r="H886" s="421">
        <f>'6. Staff time'!I71</f>
        <v>0</v>
      </c>
    </row>
    <row r="887" spans="1:8" x14ac:dyDescent="0.2">
      <c r="A887" s="409">
        <v>886</v>
      </c>
      <c r="B887" s="409" t="str">
        <f t="shared" si="24"/>
        <v>0-0--6.16-1</v>
      </c>
      <c r="C887" s="410">
        <f>'1. General information'!$O$8</f>
        <v>0</v>
      </c>
      <c r="D887" s="410">
        <f>'1. General information'!$O$10</f>
        <v>0</v>
      </c>
      <c r="E887" s="410" t="s">
        <v>401</v>
      </c>
      <c r="F887" s="411" t="s">
        <v>2350</v>
      </c>
      <c r="G887" s="410" t="s">
        <v>2351</v>
      </c>
      <c r="H887" s="421">
        <f>'6. Staff time'!K47</f>
        <v>0</v>
      </c>
    </row>
    <row r="888" spans="1:8" x14ac:dyDescent="0.2">
      <c r="A888" s="409">
        <v>887</v>
      </c>
      <c r="B888" s="409" t="str">
        <f t="shared" si="24"/>
        <v>0-0--6.16-2</v>
      </c>
      <c r="C888" s="410">
        <f>'1. General information'!$O$8</f>
        <v>0</v>
      </c>
      <c r="D888" s="410">
        <f>'1. General information'!$O$10</f>
        <v>0</v>
      </c>
      <c r="E888" s="410" t="s">
        <v>401</v>
      </c>
      <c r="F888" s="411" t="s">
        <v>2352</v>
      </c>
      <c r="G888" s="410" t="s">
        <v>2353</v>
      </c>
      <c r="H888" s="421">
        <f>'6. Staff time'!K48</f>
        <v>0</v>
      </c>
    </row>
    <row r="889" spans="1:8" x14ac:dyDescent="0.2">
      <c r="A889" s="409">
        <v>888</v>
      </c>
      <c r="B889" s="409" t="str">
        <f t="shared" si="24"/>
        <v>0-0--6.16-3</v>
      </c>
      <c r="C889" s="410">
        <f>'1. General information'!$O$8</f>
        <v>0</v>
      </c>
      <c r="D889" s="410">
        <f>'1. General information'!$O$10</f>
        <v>0</v>
      </c>
      <c r="E889" s="410" t="s">
        <v>401</v>
      </c>
      <c r="F889" s="411" t="s">
        <v>2354</v>
      </c>
      <c r="G889" s="410" t="s">
        <v>2355</v>
      </c>
      <c r="H889" s="421">
        <f>'6. Staff time'!K49</f>
        <v>0</v>
      </c>
    </row>
    <row r="890" spans="1:8" x14ac:dyDescent="0.2">
      <c r="A890" s="409">
        <v>889</v>
      </c>
      <c r="B890" s="409" t="str">
        <f t="shared" si="24"/>
        <v>0-0--6.16-4</v>
      </c>
      <c r="C890" s="410">
        <f>'1. General information'!$O$8</f>
        <v>0</v>
      </c>
      <c r="D890" s="410">
        <f>'1. General information'!$O$10</f>
        <v>0</v>
      </c>
      <c r="E890" s="410" t="s">
        <v>401</v>
      </c>
      <c r="F890" s="411" t="s">
        <v>2356</v>
      </c>
      <c r="G890" s="410" t="s">
        <v>2357</v>
      </c>
      <c r="H890" s="421">
        <f>'6. Staff time'!K50</f>
        <v>0</v>
      </c>
    </row>
    <row r="891" spans="1:8" x14ac:dyDescent="0.2">
      <c r="A891" s="409">
        <v>890</v>
      </c>
      <c r="B891" s="409" t="str">
        <f t="shared" si="24"/>
        <v>0-0--6.16-5</v>
      </c>
      <c r="C891" s="410">
        <f>'1. General information'!$O$8</f>
        <v>0</v>
      </c>
      <c r="D891" s="410">
        <f>'1. General information'!$O$10</f>
        <v>0</v>
      </c>
      <c r="E891" s="410" t="s">
        <v>401</v>
      </c>
      <c r="F891" s="411" t="s">
        <v>2358</v>
      </c>
      <c r="G891" s="410" t="s">
        <v>2359</v>
      </c>
      <c r="H891" s="421">
        <f>'6. Staff time'!K51</f>
        <v>0</v>
      </c>
    </row>
    <row r="892" spans="1:8" x14ac:dyDescent="0.2">
      <c r="A892" s="409">
        <v>891</v>
      </c>
      <c r="B892" s="409" t="str">
        <f t="shared" si="24"/>
        <v>0-0--6.16-6</v>
      </c>
      <c r="C892" s="410">
        <f>'1. General information'!$O$8</f>
        <v>0</v>
      </c>
      <c r="D892" s="410">
        <f>'1. General information'!$O$10</f>
        <v>0</v>
      </c>
      <c r="E892" s="410" t="s">
        <v>401</v>
      </c>
      <c r="F892" s="411" t="s">
        <v>2360</v>
      </c>
      <c r="G892" s="410" t="s">
        <v>2361</v>
      </c>
      <c r="H892" s="421">
        <f>'6. Staff time'!K52</f>
        <v>0</v>
      </c>
    </row>
    <row r="893" spans="1:8" x14ac:dyDescent="0.2">
      <c r="A893" s="409">
        <v>892</v>
      </c>
      <c r="B893" s="409" t="str">
        <f t="shared" si="24"/>
        <v>0-0--6.16-7</v>
      </c>
      <c r="C893" s="410">
        <f>'1. General information'!$O$8</f>
        <v>0</v>
      </c>
      <c r="D893" s="410">
        <f>'1. General information'!$O$10</f>
        <v>0</v>
      </c>
      <c r="E893" s="410" t="s">
        <v>401</v>
      </c>
      <c r="F893" s="411" t="s">
        <v>2362</v>
      </c>
      <c r="G893" s="410" t="s">
        <v>2363</v>
      </c>
      <c r="H893" s="421">
        <f>'6. Staff time'!K53</f>
        <v>0</v>
      </c>
    </row>
    <row r="894" spans="1:8" x14ac:dyDescent="0.2">
      <c r="A894" s="409">
        <v>893</v>
      </c>
      <c r="B894" s="409" t="str">
        <f t="shared" si="24"/>
        <v>0-0--6.16-8</v>
      </c>
      <c r="C894" s="410">
        <f>'1. General information'!$O$8</f>
        <v>0</v>
      </c>
      <c r="D894" s="410">
        <f>'1. General information'!$O$10</f>
        <v>0</v>
      </c>
      <c r="E894" s="410" t="s">
        <v>401</v>
      </c>
      <c r="F894" s="411" t="s">
        <v>2364</v>
      </c>
      <c r="G894" s="410" t="s">
        <v>2365</v>
      </c>
      <c r="H894" s="421">
        <f>'6. Staff time'!K54</f>
        <v>0</v>
      </c>
    </row>
    <row r="895" spans="1:8" x14ac:dyDescent="0.2">
      <c r="A895" s="409">
        <v>894</v>
      </c>
      <c r="B895" s="409" t="str">
        <f t="shared" si="24"/>
        <v>0-0--6.16-9</v>
      </c>
      <c r="C895" s="410">
        <f>'1. General information'!$O$8</f>
        <v>0</v>
      </c>
      <c r="D895" s="410">
        <f>'1. General information'!$O$10</f>
        <v>0</v>
      </c>
      <c r="E895" s="410" t="s">
        <v>401</v>
      </c>
      <c r="F895" s="411" t="s">
        <v>2366</v>
      </c>
      <c r="G895" s="410" t="s">
        <v>2367</v>
      </c>
      <c r="H895" s="421">
        <f>'6. Staff time'!K55</f>
        <v>0</v>
      </c>
    </row>
    <row r="896" spans="1:8" x14ac:dyDescent="0.2">
      <c r="A896" s="409">
        <v>895</v>
      </c>
      <c r="B896" s="409" t="str">
        <f t="shared" si="24"/>
        <v>0-0--6.16-10</v>
      </c>
      <c r="C896" s="410">
        <f>'1. General information'!$O$8</f>
        <v>0</v>
      </c>
      <c r="D896" s="410">
        <f>'1. General information'!$O$10</f>
        <v>0</v>
      </c>
      <c r="E896" s="410" t="s">
        <v>401</v>
      </c>
      <c r="F896" s="411" t="s">
        <v>2368</v>
      </c>
      <c r="G896" s="410" t="s">
        <v>2369</v>
      </c>
      <c r="H896" s="421">
        <f>'6. Staff time'!K56</f>
        <v>0</v>
      </c>
    </row>
    <row r="897" spans="1:8" x14ac:dyDescent="0.2">
      <c r="A897" s="409">
        <v>896</v>
      </c>
      <c r="B897" s="409" t="str">
        <f t="shared" si="24"/>
        <v>0-0--6.16-11</v>
      </c>
      <c r="C897" s="410">
        <f>'1. General information'!$O$8</f>
        <v>0</v>
      </c>
      <c r="D897" s="410">
        <f>'1. General information'!$O$10</f>
        <v>0</v>
      </c>
      <c r="E897" s="410" t="s">
        <v>401</v>
      </c>
      <c r="F897" s="411" t="s">
        <v>2370</v>
      </c>
      <c r="G897" s="410" t="s">
        <v>2371</v>
      </c>
      <c r="H897" s="421">
        <f>'6. Staff time'!K57</f>
        <v>0</v>
      </c>
    </row>
    <row r="898" spans="1:8" x14ac:dyDescent="0.2">
      <c r="A898" s="409">
        <v>897</v>
      </c>
      <c r="B898" s="409" t="str">
        <f t="shared" si="24"/>
        <v>0-0--6.16-12</v>
      </c>
      <c r="C898" s="410">
        <f>'1. General information'!$O$8</f>
        <v>0</v>
      </c>
      <c r="D898" s="410">
        <f>'1. General information'!$O$10</f>
        <v>0</v>
      </c>
      <c r="E898" s="410" t="s">
        <v>401</v>
      </c>
      <c r="F898" s="411" t="s">
        <v>2372</v>
      </c>
      <c r="G898" s="410" t="s">
        <v>2373</v>
      </c>
      <c r="H898" s="421">
        <f>'6. Staff time'!K58</f>
        <v>0</v>
      </c>
    </row>
    <row r="899" spans="1:8" x14ac:dyDescent="0.2">
      <c r="A899" s="409">
        <v>898</v>
      </c>
      <c r="B899" s="409" t="str">
        <f t="shared" si="24"/>
        <v>0-0--6.16-13</v>
      </c>
      <c r="C899" s="410">
        <f>'1. General information'!$O$8</f>
        <v>0</v>
      </c>
      <c r="D899" s="410">
        <f>'1. General information'!$O$10</f>
        <v>0</v>
      </c>
      <c r="E899" s="410" t="s">
        <v>401</v>
      </c>
      <c r="F899" s="411" t="s">
        <v>2374</v>
      </c>
      <c r="G899" s="410" t="s">
        <v>2375</v>
      </c>
      <c r="H899" s="421">
        <f>'6. Staff time'!K59</f>
        <v>0</v>
      </c>
    </row>
    <row r="900" spans="1:8" x14ac:dyDescent="0.2">
      <c r="A900" s="409">
        <v>899</v>
      </c>
      <c r="B900" s="409" t="str">
        <f t="shared" si="24"/>
        <v>0-0--6.16-14</v>
      </c>
      <c r="C900" s="410">
        <f>'1. General information'!$O$8</f>
        <v>0</v>
      </c>
      <c r="D900" s="410">
        <f>'1. General information'!$O$10</f>
        <v>0</v>
      </c>
      <c r="E900" s="410" t="s">
        <v>401</v>
      </c>
      <c r="F900" s="411" t="s">
        <v>2376</v>
      </c>
      <c r="G900" s="410" t="s">
        <v>2377</v>
      </c>
      <c r="H900" s="421">
        <f>'6. Staff time'!K60</f>
        <v>0</v>
      </c>
    </row>
    <row r="901" spans="1:8" x14ac:dyDescent="0.2">
      <c r="A901" s="409">
        <v>900</v>
      </c>
      <c r="B901" s="409" t="str">
        <f t="shared" si="24"/>
        <v>0-0--6.16-15</v>
      </c>
      <c r="C901" s="410">
        <f>'1. General information'!$O$8</f>
        <v>0</v>
      </c>
      <c r="D901" s="410">
        <f>'1. General information'!$O$10</f>
        <v>0</v>
      </c>
      <c r="E901" s="410" t="s">
        <v>401</v>
      </c>
      <c r="F901" s="411" t="s">
        <v>2378</v>
      </c>
      <c r="G901" s="410" t="s">
        <v>2379</v>
      </c>
      <c r="H901" s="421">
        <f>'6. Staff time'!K61</f>
        <v>0</v>
      </c>
    </row>
    <row r="902" spans="1:8" x14ac:dyDescent="0.2">
      <c r="A902" s="409">
        <v>901</v>
      </c>
      <c r="B902" s="409" t="str">
        <f t="shared" si="24"/>
        <v>0-0--6.16-16</v>
      </c>
      <c r="C902" s="410">
        <f>'1. General information'!$O$8</f>
        <v>0</v>
      </c>
      <c r="D902" s="410">
        <f>'1. General information'!$O$10</f>
        <v>0</v>
      </c>
      <c r="E902" s="410" t="s">
        <v>401</v>
      </c>
      <c r="F902" s="411" t="s">
        <v>2380</v>
      </c>
      <c r="G902" s="410" t="s">
        <v>2381</v>
      </c>
      <c r="H902" s="421">
        <f>'6. Staff time'!K62</f>
        <v>0</v>
      </c>
    </row>
    <row r="903" spans="1:8" x14ac:dyDescent="0.2">
      <c r="A903" s="409">
        <v>902</v>
      </c>
      <c r="B903" s="409" t="str">
        <f t="shared" si="24"/>
        <v>0-0--6.16-17</v>
      </c>
      <c r="C903" s="410">
        <f>'1. General information'!$O$8</f>
        <v>0</v>
      </c>
      <c r="D903" s="410">
        <f>'1. General information'!$O$10</f>
        <v>0</v>
      </c>
      <c r="E903" s="410" t="s">
        <v>401</v>
      </c>
      <c r="F903" s="411" t="s">
        <v>2382</v>
      </c>
      <c r="G903" s="410" t="s">
        <v>2383</v>
      </c>
      <c r="H903" s="421">
        <f>'6. Staff time'!K63</f>
        <v>0</v>
      </c>
    </row>
    <row r="904" spans="1:8" x14ac:dyDescent="0.2">
      <c r="A904" s="409">
        <v>903</v>
      </c>
      <c r="B904" s="409" t="str">
        <f t="shared" si="24"/>
        <v>0-0--6.16-18</v>
      </c>
      <c r="C904" s="410">
        <f>'1. General information'!$O$8</f>
        <v>0</v>
      </c>
      <c r="D904" s="410">
        <f>'1. General information'!$O$10</f>
        <v>0</v>
      </c>
      <c r="E904" s="410" t="s">
        <v>401</v>
      </c>
      <c r="F904" s="411" t="s">
        <v>2384</v>
      </c>
      <c r="G904" s="410" t="s">
        <v>2385</v>
      </c>
      <c r="H904" s="421">
        <f>'6. Staff time'!K64</f>
        <v>0</v>
      </c>
    </row>
    <row r="905" spans="1:8" x14ac:dyDescent="0.2">
      <c r="A905" s="409">
        <v>904</v>
      </c>
      <c r="B905" s="409" t="str">
        <f t="shared" si="24"/>
        <v>0-0--6.16-19</v>
      </c>
      <c r="C905" s="410">
        <f>'1. General information'!$O$8</f>
        <v>0</v>
      </c>
      <c r="D905" s="410">
        <f>'1. General information'!$O$10</f>
        <v>0</v>
      </c>
      <c r="E905" s="410" t="s">
        <v>401</v>
      </c>
      <c r="F905" s="411" t="s">
        <v>2386</v>
      </c>
      <c r="G905" s="410" t="s">
        <v>2387</v>
      </c>
      <c r="H905" s="421">
        <f>'6. Staff time'!K65</f>
        <v>0</v>
      </c>
    </row>
    <row r="906" spans="1:8" x14ac:dyDescent="0.2">
      <c r="A906" s="409">
        <v>905</v>
      </c>
      <c r="B906" s="409" t="str">
        <f t="shared" si="24"/>
        <v>0-0--6.16-20</v>
      </c>
      <c r="C906" s="410">
        <f>'1. General information'!$O$8</f>
        <v>0</v>
      </c>
      <c r="D906" s="410">
        <f>'1. General information'!$O$10</f>
        <v>0</v>
      </c>
      <c r="E906" s="410" t="s">
        <v>401</v>
      </c>
      <c r="F906" s="411" t="s">
        <v>2388</v>
      </c>
      <c r="G906" s="410" t="s">
        <v>2389</v>
      </c>
      <c r="H906" s="421">
        <f>'6. Staff time'!K66</f>
        <v>0</v>
      </c>
    </row>
    <row r="907" spans="1:8" x14ac:dyDescent="0.2">
      <c r="A907" s="409">
        <v>906</v>
      </c>
      <c r="B907" s="409" t="str">
        <f t="shared" si="24"/>
        <v>0-0--6.16-21</v>
      </c>
      <c r="C907" s="410">
        <f>'1. General information'!$O$8</f>
        <v>0</v>
      </c>
      <c r="D907" s="410">
        <f>'1. General information'!$O$10</f>
        <v>0</v>
      </c>
      <c r="E907" s="410" t="s">
        <v>401</v>
      </c>
      <c r="F907" s="411" t="s">
        <v>2390</v>
      </c>
      <c r="G907" s="410" t="s">
        <v>2391</v>
      </c>
      <c r="H907" s="421">
        <f>'6. Staff time'!K67</f>
        <v>0</v>
      </c>
    </row>
    <row r="908" spans="1:8" x14ac:dyDescent="0.2">
      <c r="A908" s="409">
        <v>907</v>
      </c>
      <c r="B908" s="409" t="str">
        <f t="shared" si="24"/>
        <v>0-0--6.16-22</v>
      </c>
      <c r="C908" s="410">
        <f>'1. General information'!$O$8</f>
        <v>0</v>
      </c>
      <c r="D908" s="410">
        <f>'1. General information'!$O$10</f>
        <v>0</v>
      </c>
      <c r="E908" s="410" t="s">
        <v>401</v>
      </c>
      <c r="F908" s="411" t="s">
        <v>2392</v>
      </c>
      <c r="G908" s="410" t="s">
        <v>2393</v>
      </c>
      <c r="H908" s="421">
        <f>'6. Staff time'!K68</f>
        <v>0</v>
      </c>
    </row>
    <row r="909" spans="1:8" x14ac:dyDescent="0.2">
      <c r="A909" s="409">
        <v>908</v>
      </c>
      <c r="B909" s="409" t="str">
        <f t="shared" si="24"/>
        <v>0-0--6.16-23</v>
      </c>
      <c r="C909" s="410">
        <f>'1. General information'!$O$8</f>
        <v>0</v>
      </c>
      <c r="D909" s="410">
        <f>'1. General information'!$O$10</f>
        <v>0</v>
      </c>
      <c r="E909" s="410" t="s">
        <v>401</v>
      </c>
      <c r="F909" s="411" t="s">
        <v>2394</v>
      </c>
      <c r="G909" s="410" t="s">
        <v>2395</v>
      </c>
      <c r="H909" s="421">
        <f>'6. Staff time'!K69</f>
        <v>0</v>
      </c>
    </row>
    <row r="910" spans="1:8" x14ac:dyDescent="0.2">
      <c r="A910" s="409">
        <v>909</v>
      </c>
      <c r="B910" s="409" t="str">
        <f t="shared" si="24"/>
        <v>0-0--6.16-24</v>
      </c>
      <c r="C910" s="410">
        <f>'1. General information'!$O$8</f>
        <v>0</v>
      </c>
      <c r="D910" s="410">
        <f>'1. General information'!$O$10</f>
        <v>0</v>
      </c>
      <c r="E910" s="410" t="s">
        <v>401</v>
      </c>
      <c r="F910" s="411" t="s">
        <v>2396</v>
      </c>
      <c r="G910" s="410" t="s">
        <v>2397</v>
      </c>
      <c r="H910" s="421">
        <f>'6. Staff time'!K70</f>
        <v>0</v>
      </c>
    </row>
    <row r="911" spans="1:8" x14ac:dyDescent="0.2">
      <c r="A911" s="409">
        <v>910</v>
      </c>
      <c r="B911" s="409" t="str">
        <f t="shared" si="24"/>
        <v>0-0--6.16-25</v>
      </c>
      <c r="C911" s="410">
        <f>'1. General information'!$O$8</f>
        <v>0</v>
      </c>
      <c r="D911" s="410">
        <f>'1. General information'!$O$10</f>
        <v>0</v>
      </c>
      <c r="E911" s="410" t="s">
        <v>401</v>
      </c>
      <c r="F911" s="411" t="s">
        <v>2398</v>
      </c>
      <c r="G911" s="410" t="s">
        <v>2399</v>
      </c>
      <c r="H911" s="421">
        <f>'6. Staff time'!K71</f>
        <v>0</v>
      </c>
    </row>
    <row r="912" spans="1:8" x14ac:dyDescent="0.2">
      <c r="A912" s="409">
        <v>911</v>
      </c>
      <c r="B912" s="409" t="str">
        <f t="shared" si="24"/>
        <v>0-0--6.17-1</v>
      </c>
      <c r="C912" s="410">
        <f>'1. General information'!$O$8</f>
        <v>0</v>
      </c>
      <c r="D912" s="410">
        <f>'1. General information'!$O$10</f>
        <v>0</v>
      </c>
      <c r="E912" s="410" t="s">
        <v>401</v>
      </c>
      <c r="F912" s="411" t="s">
        <v>2400</v>
      </c>
      <c r="G912" s="410" t="s">
        <v>2401</v>
      </c>
      <c r="H912" s="421">
        <f>'6. Staff time'!N47</f>
        <v>0</v>
      </c>
    </row>
    <row r="913" spans="1:8" x14ac:dyDescent="0.2">
      <c r="A913" s="409">
        <v>912</v>
      </c>
      <c r="B913" s="409" t="str">
        <f t="shared" si="24"/>
        <v>0-0--6.17-2</v>
      </c>
      <c r="C913" s="410">
        <f>'1. General information'!$O$8</f>
        <v>0</v>
      </c>
      <c r="D913" s="410">
        <f>'1. General information'!$O$10</f>
        <v>0</v>
      </c>
      <c r="E913" s="410" t="s">
        <v>401</v>
      </c>
      <c r="F913" s="411" t="s">
        <v>2402</v>
      </c>
      <c r="G913" s="410" t="s">
        <v>2403</v>
      </c>
      <c r="H913" s="421">
        <f>'6. Staff time'!N48</f>
        <v>0</v>
      </c>
    </row>
    <row r="914" spans="1:8" x14ac:dyDescent="0.2">
      <c r="A914" s="409">
        <v>913</v>
      </c>
      <c r="B914" s="409" t="str">
        <f t="shared" si="24"/>
        <v>0-0--6.17-3</v>
      </c>
      <c r="C914" s="410">
        <f>'1. General information'!$O$8</f>
        <v>0</v>
      </c>
      <c r="D914" s="410">
        <f>'1. General information'!$O$10</f>
        <v>0</v>
      </c>
      <c r="E914" s="410" t="s">
        <v>401</v>
      </c>
      <c r="F914" s="411" t="s">
        <v>2404</v>
      </c>
      <c r="G914" s="410" t="s">
        <v>2405</v>
      </c>
      <c r="H914" s="421">
        <f>'6. Staff time'!N49</f>
        <v>0</v>
      </c>
    </row>
    <row r="915" spans="1:8" x14ac:dyDescent="0.2">
      <c r="A915" s="409">
        <v>914</v>
      </c>
      <c r="B915" s="409" t="str">
        <f t="shared" si="24"/>
        <v>0-0--6.17-4</v>
      </c>
      <c r="C915" s="410">
        <f>'1. General information'!$O$8</f>
        <v>0</v>
      </c>
      <c r="D915" s="410">
        <f>'1. General information'!$O$10</f>
        <v>0</v>
      </c>
      <c r="E915" s="410" t="s">
        <v>401</v>
      </c>
      <c r="F915" s="411" t="s">
        <v>2406</v>
      </c>
      <c r="G915" s="410" t="s">
        <v>2407</v>
      </c>
      <c r="H915" s="421">
        <f>'6. Staff time'!N50</f>
        <v>0</v>
      </c>
    </row>
    <row r="916" spans="1:8" x14ac:dyDescent="0.2">
      <c r="A916" s="409">
        <v>915</v>
      </c>
      <c r="B916" s="409" t="str">
        <f t="shared" si="24"/>
        <v>0-0--6.17-5</v>
      </c>
      <c r="C916" s="410">
        <f>'1. General information'!$O$8</f>
        <v>0</v>
      </c>
      <c r="D916" s="410">
        <f>'1. General information'!$O$10</f>
        <v>0</v>
      </c>
      <c r="E916" s="410" t="s">
        <v>401</v>
      </c>
      <c r="F916" s="411" t="s">
        <v>2408</v>
      </c>
      <c r="G916" s="410" t="s">
        <v>2409</v>
      </c>
      <c r="H916" s="421">
        <f>'6. Staff time'!N51</f>
        <v>0</v>
      </c>
    </row>
    <row r="917" spans="1:8" x14ac:dyDescent="0.2">
      <c r="A917" s="409">
        <v>916</v>
      </c>
      <c r="B917" s="409" t="str">
        <f t="shared" si="24"/>
        <v>0-0--6.17-6</v>
      </c>
      <c r="C917" s="410">
        <f>'1. General information'!$O$8</f>
        <v>0</v>
      </c>
      <c r="D917" s="410">
        <f>'1. General information'!$O$10</f>
        <v>0</v>
      </c>
      <c r="E917" s="410" t="s">
        <v>401</v>
      </c>
      <c r="F917" s="411" t="s">
        <v>2410</v>
      </c>
      <c r="G917" s="410" t="s">
        <v>2411</v>
      </c>
      <c r="H917" s="421">
        <f>'6. Staff time'!N52</f>
        <v>0</v>
      </c>
    </row>
    <row r="918" spans="1:8" x14ac:dyDescent="0.2">
      <c r="A918" s="409">
        <v>917</v>
      </c>
      <c r="B918" s="409" t="str">
        <f t="shared" si="24"/>
        <v>0-0--6.17-7</v>
      </c>
      <c r="C918" s="410">
        <f>'1. General information'!$O$8</f>
        <v>0</v>
      </c>
      <c r="D918" s="410">
        <f>'1. General information'!$O$10</f>
        <v>0</v>
      </c>
      <c r="E918" s="410" t="s">
        <v>401</v>
      </c>
      <c r="F918" s="411" t="s">
        <v>2412</v>
      </c>
      <c r="G918" s="410" t="s">
        <v>2413</v>
      </c>
      <c r="H918" s="421">
        <f>'6. Staff time'!N53</f>
        <v>0</v>
      </c>
    </row>
    <row r="919" spans="1:8" x14ac:dyDescent="0.2">
      <c r="A919" s="409">
        <v>918</v>
      </c>
      <c r="B919" s="409" t="str">
        <f t="shared" si="24"/>
        <v>0-0--6.17-8</v>
      </c>
      <c r="C919" s="410">
        <f>'1. General information'!$O$8</f>
        <v>0</v>
      </c>
      <c r="D919" s="410">
        <f>'1. General information'!$O$10</f>
        <v>0</v>
      </c>
      <c r="E919" s="410" t="s">
        <v>401</v>
      </c>
      <c r="F919" s="411" t="s">
        <v>2414</v>
      </c>
      <c r="G919" s="410" t="s">
        <v>2415</v>
      </c>
      <c r="H919" s="421">
        <f>'6. Staff time'!N54</f>
        <v>0</v>
      </c>
    </row>
    <row r="920" spans="1:8" x14ac:dyDescent="0.2">
      <c r="A920" s="409">
        <v>919</v>
      </c>
      <c r="B920" s="409" t="str">
        <f t="shared" si="24"/>
        <v>0-0--6.17-9</v>
      </c>
      <c r="C920" s="410">
        <f>'1. General information'!$O$8</f>
        <v>0</v>
      </c>
      <c r="D920" s="410">
        <f>'1. General information'!$O$10</f>
        <v>0</v>
      </c>
      <c r="E920" s="410" t="s">
        <v>401</v>
      </c>
      <c r="F920" s="411" t="s">
        <v>2416</v>
      </c>
      <c r="G920" s="410" t="s">
        <v>2417</v>
      </c>
      <c r="H920" s="421">
        <f>'6. Staff time'!N55</f>
        <v>0</v>
      </c>
    </row>
    <row r="921" spans="1:8" x14ac:dyDescent="0.2">
      <c r="A921" s="409">
        <v>920</v>
      </c>
      <c r="B921" s="409" t="str">
        <f t="shared" si="24"/>
        <v>0-0--6.17-10</v>
      </c>
      <c r="C921" s="410">
        <f>'1. General information'!$O$8</f>
        <v>0</v>
      </c>
      <c r="D921" s="410">
        <f>'1. General information'!$O$10</f>
        <v>0</v>
      </c>
      <c r="E921" s="410" t="s">
        <v>401</v>
      </c>
      <c r="F921" s="411" t="s">
        <v>2418</v>
      </c>
      <c r="G921" s="410" t="s">
        <v>2419</v>
      </c>
      <c r="H921" s="421">
        <f>'6. Staff time'!N56</f>
        <v>0</v>
      </c>
    </row>
    <row r="922" spans="1:8" x14ac:dyDescent="0.2">
      <c r="A922" s="409">
        <v>921</v>
      </c>
      <c r="B922" s="409" t="str">
        <f t="shared" si="24"/>
        <v>0-0--6.17-11</v>
      </c>
      <c r="C922" s="410">
        <f>'1. General information'!$O$8</f>
        <v>0</v>
      </c>
      <c r="D922" s="410">
        <f>'1. General information'!$O$10</f>
        <v>0</v>
      </c>
      <c r="E922" s="410" t="s">
        <v>401</v>
      </c>
      <c r="F922" s="411" t="s">
        <v>2420</v>
      </c>
      <c r="G922" s="410" t="s">
        <v>2421</v>
      </c>
      <c r="H922" s="421">
        <f>'6. Staff time'!N57</f>
        <v>0</v>
      </c>
    </row>
    <row r="923" spans="1:8" x14ac:dyDescent="0.2">
      <c r="A923" s="409">
        <v>922</v>
      </c>
      <c r="B923" s="409" t="str">
        <f t="shared" si="24"/>
        <v>0-0--6.17-12</v>
      </c>
      <c r="C923" s="410">
        <f>'1. General information'!$O$8</f>
        <v>0</v>
      </c>
      <c r="D923" s="410">
        <f>'1. General information'!$O$10</f>
        <v>0</v>
      </c>
      <c r="E923" s="410" t="s">
        <v>401</v>
      </c>
      <c r="F923" s="411" t="s">
        <v>2422</v>
      </c>
      <c r="G923" s="410" t="s">
        <v>2423</v>
      </c>
      <c r="H923" s="421">
        <f>'6. Staff time'!N58</f>
        <v>0</v>
      </c>
    </row>
    <row r="924" spans="1:8" x14ac:dyDescent="0.2">
      <c r="A924" s="409">
        <v>923</v>
      </c>
      <c r="B924" s="409" t="str">
        <f t="shared" si="24"/>
        <v>0-0--6.17-13</v>
      </c>
      <c r="C924" s="410">
        <f>'1. General information'!$O$8</f>
        <v>0</v>
      </c>
      <c r="D924" s="410">
        <f>'1. General information'!$O$10</f>
        <v>0</v>
      </c>
      <c r="E924" s="410" t="s">
        <v>401</v>
      </c>
      <c r="F924" s="411" t="s">
        <v>2424</v>
      </c>
      <c r="G924" s="410" t="s">
        <v>2425</v>
      </c>
      <c r="H924" s="421">
        <f>'6. Staff time'!N59</f>
        <v>0</v>
      </c>
    </row>
    <row r="925" spans="1:8" x14ac:dyDescent="0.2">
      <c r="A925" s="409">
        <v>924</v>
      </c>
      <c r="B925" s="409" t="str">
        <f t="shared" si="24"/>
        <v>0-0--6.17-14</v>
      </c>
      <c r="C925" s="410">
        <f>'1. General information'!$O$8</f>
        <v>0</v>
      </c>
      <c r="D925" s="410">
        <f>'1. General information'!$O$10</f>
        <v>0</v>
      </c>
      <c r="E925" s="410" t="s">
        <v>401</v>
      </c>
      <c r="F925" s="411" t="s">
        <v>2426</v>
      </c>
      <c r="G925" s="410" t="s">
        <v>2427</v>
      </c>
      <c r="H925" s="421">
        <f>'6. Staff time'!N60</f>
        <v>0</v>
      </c>
    </row>
    <row r="926" spans="1:8" x14ac:dyDescent="0.2">
      <c r="A926" s="409">
        <v>925</v>
      </c>
      <c r="B926" s="409" t="str">
        <f t="shared" si="24"/>
        <v>0-0--6.17-15</v>
      </c>
      <c r="C926" s="410">
        <f>'1. General information'!$O$8</f>
        <v>0</v>
      </c>
      <c r="D926" s="410">
        <f>'1. General information'!$O$10</f>
        <v>0</v>
      </c>
      <c r="E926" s="410" t="s">
        <v>401</v>
      </c>
      <c r="F926" s="411" t="s">
        <v>2428</v>
      </c>
      <c r="G926" s="410" t="s">
        <v>2429</v>
      </c>
      <c r="H926" s="421">
        <f>'6. Staff time'!N61</f>
        <v>0</v>
      </c>
    </row>
    <row r="927" spans="1:8" x14ac:dyDescent="0.2">
      <c r="A927" s="409">
        <v>926</v>
      </c>
      <c r="B927" s="409" t="str">
        <f t="shared" ref="B927:B990" si="25">CONCATENATE(LEFT(C927,2),"-",D927,"-","-",F927)</f>
        <v>0-0--6.17-16</v>
      </c>
      <c r="C927" s="410">
        <f>'1. General information'!$O$8</f>
        <v>0</v>
      </c>
      <c r="D927" s="410">
        <f>'1. General information'!$O$10</f>
        <v>0</v>
      </c>
      <c r="E927" s="410" t="s">
        <v>401</v>
      </c>
      <c r="F927" s="411" t="s">
        <v>2430</v>
      </c>
      <c r="G927" s="410" t="s">
        <v>2431</v>
      </c>
      <c r="H927" s="421">
        <f>'6. Staff time'!N62</f>
        <v>0</v>
      </c>
    </row>
    <row r="928" spans="1:8" x14ac:dyDescent="0.2">
      <c r="A928" s="409">
        <v>927</v>
      </c>
      <c r="B928" s="409" t="str">
        <f t="shared" si="25"/>
        <v>0-0--6.17-17</v>
      </c>
      <c r="C928" s="410">
        <f>'1. General information'!$O$8</f>
        <v>0</v>
      </c>
      <c r="D928" s="410">
        <f>'1. General information'!$O$10</f>
        <v>0</v>
      </c>
      <c r="E928" s="410" t="s">
        <v>401</v>
      </c>
      <c r="F928" s="411" t="s">
        <v>2432</v>
      </c>
      <c r="G928" s="410" t="s">
        <v>2433</v>
      </c>
      <c r="H928" s="421">
        <f>'6. Staff time'!N63</f>
        <v>0</v>
      </c>
    </row>
    <row r="929" spans="1:8" x14ac:dyDescent="0.2">
      <c r="A929" s="409">
        <v>928</v>
      </c>
      <c r="B929" s="409" t="str">
        <f t="shared" si="25"/>
        <v>0-0--6.17-18</v>
      </c>
      <c r="C929" s="410">
        <f>'1. General information'!$O$8</f>
        <v>0</v>
      </c>
      <c r="D929" s="410">
        <f>'1. General information'!$O$10</f>
        <v>0</v>
      </c>
      <c r="E929" s="410" t="s">
        <v>401</v>
      </c>
      <c r="F929" s="411" t="s">
        <v>2434</v>
      </c>
      <c r="G929" s="410" t="s">
        <v>2435</v>
      </c>
      <c r="H929" s="421">
        <f>'6. Staff time'!N64</f>
        <v>0</v>
      </c>
    </row>
    <row r="930" spans="1:8" x14ac:dyDescent="0.2">
      <c r="A930" s="409">
        <v>929</v>
      </c>
      <c r="B930" s="409" t="str">
        <f t="shared" si="25"/>
        <v>0-0--6.17-19</v>
      </c>
      <c r="C930" s="410">
        <f>'1. General information'!$O$8</f>
        <v>0</v>
      </c>
      <c r="D930" s="410">
        <f>'1. General information'!$O$10</f>
        <v>0</v>
      </c>
      <c r="E930" s="410" t="s">
        <v>401</v>
      </c>
      <c r="F930" s="411" t="s">
        <v>2436</v>
      </c>
      <c r="G930" s="410" t="s">
        <v>2437</v>
      </c>
      <c r="H930" s="421">
        <f>'6. Staff time'!N65</f>
        <v>0</v>
      </c>
    </row>
    <row r="931" spans="1:8" x14ac:dyDescent="0.2">
      <c r="A931" s="409">
        <v>930</v>
      </c>
      <c r="B931" s="409" t="str">
        <f t="shared" si="25"/>
        <v>0-0--6.17-20</v>
      </c>
      <c r="C931" s="410">
        <f>'1. General information'!$O$8</f>
        <v>0</v>
      </c>
      <c r="D931" s="410">
        <f>'1. General information'!$O$10</f>
        <v>0</v>
      </c>
      <c r="E931" s="410" t="s">
        <v>401</v>
      </c>
      <c r="F931" s="411" t="s">
        <v>2438</v>
      </c>
      <c r="G931" s="410" t="s">
        <v>2439</v>
      </c>
      <c r="H931" s="421">
        <f>'6. Staff time'!N66</f>
        <v>0</v>
      </c>
    </row>
    <row r="932" spans="1:8" x14ac:dyDescent="0.2">
      <c r="A932" s="409">
        <v>931</v>
      </c>
      <c r="B932" s="409" t="str">
        <f t="shared" si="25"/>
        <v>0-0--6.17-21</v>
      </c>
      <c r="C932" s="410">
        <f>'1. General information'!$O$8</f>
        <v>0</v>
      </c>
      <c r="D932" s="410">
        <f>'1. General information'!$O$10</f>
        <v>0</v>
      </c>
      <c r="E932" s="410" t="s">
        <v>401</v>
      </c>
      <c r="F932" s="411" t="s">
        <v>2440</v>
      </c>
      <c r="G932" s="410" t="s">
        <v>2441</v>
      </c>
      <c r="H932" s="421">
        <f>'6. Staff time'!N67</f>
        <v>0</v>
      </c>
    </row>
    <row r="933" spans="1:8" x14ac:dyDescent="0.2">
      <c r="A933" s="409">
        <v>932</v>
      </c>
      <c r="B933" s="409" t="str">
        <f t="shared" si="25"/>
        <v>0-0--6.17-22</v>
      </c>
      <c r="C933" s="410">
        <f>'1. General information'!$O$8</f>
        <v>0</v>
      </c>
      <c r="D933" s="410">
        <f>'1. General information'!$O$10</f>
        <v>0</v>
      </c>
      <c r="E933" s="410" t="s">
        <v>401</v>
      </c>
      <c r="F933" s="411" t="s">
        <v>2442</v>
      </c>
      <c r="G933" s="410" t="s">
        <v>2443</v>
      </c>
      <c r="H933" s="421">
        <f>'6. Staff time'!N68</f>
        <v>0</v>
      </c>
    </row>
    <row r="934" spans="1:8" x14ac:dyDescent="0.2">
      <c r="A934" s="409">
        <v>933</v>
      </c>
      <c r="B934" s="409" t="str">
        <f t="shared" si="25"/>
        <v>0-0--6.17-23</v>
      </c>
      <c r="C934" s="410">
        <f>'1. General information'!$O$8</f>
        <v>0</v>
      </c>
      <c r="D934" s="410">
        <f>'1. General information'!$O$10</f>
        <v>0</v>
      </c>
      <c r="E934" s="410" t="s">
        <v>401</v>
      </c>
      <c r="F934" s="411" t="s">
        <v>2444</v>
      </c>
      <c r="G934" s="410" t="s">
        <v>2445</v>
      </c>
      <c r="H934" s="421">
        <f>'6. Staff time'!N69</f>
        <v>0</v>
      </c>
    </row>
    <row r="935" spans="1:8" x14ac:dyDescent="0.2">
      <c r="A935" s="409">
        <v>934</v>
      </c>
      <c r="B935" s="409" t="str">
        <f t="shared" si="25"/>
        <v>0-0--6.17-24</v>
      </c>
      <c r="C935" s="410">
        <f>'1. General information'!$O$8</f>
        <v>0</v>
      </c>
      <c r="D935" s="410">
        <f>'1. General information'!$O$10</f>
        <v>0</v>
      </c>
      <c r="E935" s="410" t="s">
        <v>401</v>
      </c>
      <c r="F935" s="411" t="s">
        <v>2446</v>
      </c>
      <c r="G935" s="410" t="s">
        <v>2447</v>
      </c>
      <c r="H935" s="421">
        <f>'6. Staff time'!N70</f>
        <v>0</v>
      </c>
    </row>
    <row r="936" spans="1:8" x14ac:dyDescent="0.2">
      <c r="A936" s="409">
        <v>935</v>
      </c>
      <c r="B936" s="409" t="str">
        <f t="shared" si="25"/>
        <v>0-0--6.17-25</v>
      </c>
      <c r="C936" s="410">
        <f>'1. General information'!$O$8</f>
        <v>0</v>
      </c>
      <c r="D936" s="410">
        <f>'1. General information'!$O$10</f>
        <v>0</v>
      </c>
      <c r="E936" s="410" t="s">
        <v>401</v>
      </c>
      <c r="F936" s="411" t="s">
        <v>2448</v>
      </c>
      <c r="G936" s="410" t="s">
        <v>2449</v>
      </c>
      <c r="H936" s="421">
        <f>'6. Staff time'!N71</f>
        <v>0</v>
      </c>
    </row>
    <row r="937" spans="1:8" x14ac:dyDescent="0.2">
      <c r="A937" s="409">
        <v>936</v>
      </c>
      <c r="B937" s="409" t="str">
        <f t="shared" si="25"/>
        <v>0-0--6.18-1</v>
      </c>
      <c r="C937" s="410">
        <f>'1. General information'!$O$8</f>
        <v>0</v>
      </c>
      <c r="D937" s="410">
        <f>'1. General information'!$O$10</f>
        <v>0</v>
      </c>
      <c r="E937" s="410" t="s">
        <v>401</v>
      </c>
      <c r="F937" s="411" t="s">
        <v>2450</v>
      </c>
      <c r="G937" s="410" t="s">
        <v>2451</v>
      </c>
      <c r="H937" s="421">
        <f>'6. Staff time'!P47</f>
        <v>0</v>
      </c>
    </row>
    <row r="938" spans="1:8" x14ac:dyDescent="0.2">
      <c r="A938" s="409">
        <v>937</v>
      </c>
      <c r="B938" s="409" t="str">
        <f t="shared" si="25"/>
        <v>0-0--6.18-2</v>
      </c>
      <c r="C938" s="410">
        <f>'1. General information'!$O$8</f>
        <v>0</v>
      </c>
      <c r="D938" s="410">
        <f>'1. General information'!$O$10</f>
        <v>0</v>
      </c>
      <c r="E938" s="410" t="s">
        <v>401</v>
      </c>
      <c r="F938" s="411" t="s">
        <v>2452</v>
      </c>
      <c r="G938" s="410" t="s">
        <v>2453</v>
      </c>
      <c r="H938" s="421">
        <f>'6. Staff time'!P48</f>
        <v>0</v>
      </c>
    </row>
    <row r="939" spans="1:8" x14ac:dyDescent="0.2">
      <c r="A939" s="409">
        <v>938</v>
      </c>
      <c r="B939" s="409" t="str">
        <f t="shared" si="25"/>
        <v>0-0--6.18-3</v>
      </c>
      <c r="C939" s="410">
        <f>'1. General information'!$O$8</f>
        <v>0</v>
      </c>
      <c r="D939" s="410">
        <f>'1. General information'!$O$10</f>
        <v>0</v>
      </c>
      <c r="E939" s="410" t="s">
        <v>401</v>
      </c>
      <c r="F939" s="411" t="s">
        <v>2454</v>
      </c>
      <c r="G939" s="410" t="s">
        <v>2455</v>
      </c>
      <c r="H939" s="421">
        <f>'6. Staff time'!P49</f>
        <v>0</v>
      </c>
    </row>
    <row r="940" spans="1:8" x14ac:dyDescent="0.2">
      <c r="A940" s="409">
        <v>939</v>
      </c>
      <c r="B940" s="409" t="str">
        <f t="shared" si="25"/>
        <v>0-0--6.18-4</v>
      </c>
      <c r="C940" s="410">
        <f>'1. General information'!$O$8</f>
        <v>0</v>
      </c>
      <c r="D940" s="410">
        <f>'1. General information'!$O$10</f>
        <v>0</v>
      </c>
      <c r="E940" s="410" t="s">
        <v>401</v>
      </c>
      <c r="F940" s="411" t="s">
        <v>2456</v>
      </c>
      <c r="G940" s="410" t="s">
        <v>2457</v>
      </c>
      <c r="H940" s="421">
        <f>'6. Staff time'!P50</f>
        <v>0</v>
      </c>
    </row>
    <row r="941" spans="1:8" x14ac:dyDescent="0.2">
      <c r="A941" s="409">
        <v>940</v>
      </c>
      <c r="B941" s="409" t="str">
        <f t="shared" si="25"/>
        <v>0-0--6.18-5</v>
      </c>
      <c r="C941" s="410">
        <f>'1. General information'!$O$8</f>
        <v>0</v>
      </c>
      <c r="D941" s="410">
        <f>'1. General information'!$O$10</f>
        <v>0</v>
      </c>
      <c r="E941" s="410" t="s">
        <v>401</v>
      </c>
      <c r="F941" s="411" t="s">
        <v>2458</v>
      </c>
      <c r="G941" s="410" t="s">
        <v>2459</v>
      </c>
      <c r="H941" s="421">
        <f>'6. Staff time'!P51</f>
        <v>0</v>
      </c>
    </row>
    <row r="942" spans="1:8" x14ac:dyDescent="0.2">
      <c r="A942" s="409">
        <v>941</v>
      </c>
      <c r="B942" s="409" t="str">
        <f t="shared" si="25"/>
        <v>0-0--6.18-6</v>
      </c>
      <c r="C942" s="410">
        <f>'1. General information'!$O$8</f>
        <v>0</v>
      </c>
      <c r="D942" s="410">
        <f>'1. General information'!$O$10</f>
        <v>0</v>
      </c>
      <c r="E942" s="410" t="s">
        <v>401</v>
      </c>
      <c r="F942" s="411" t="s">
        <v>2460</v>
      </c>
      <c r="G942" s="410" t="s">
        <v>2461</v>
      </c>
      <c r="H942" s="421">
        <f>'6. Staff time'!P52</f>
        <v>0</v>
      </c>
    </row>
    <row r="943" spans="1:8" x14ac:dyDescent="0.2">
      <c r="A943" s="409">
        <v>942</v>
      </c>
      <c r="B943" s="409" t="str">
        <f t="shared" si="25"/>
        <v>0-0--6.18-7</v>
      </c>
      <c r="C943" s="410">
        <f>'1. General information'!$O$8</f>
        <v>0</v>
      </c>
      <c r="D943" s="410">
        <f>'1. General information'!$O$10</f>
        <v>0</v>
      </c>
      <c r="E943" s="410" t="s">
        <v>401</v>
      </c>
      <c r="F943" s="411" t="s">
        <v>2462</v>
      </c>
      <c r="G943" s="410" t="s">
        <v>2463</v>
      </c>
      <c r="H943" s="421">
        <f>'6. Staff time'!P53</f>
        <v>0</v>
      </c>
    </row>
    <row r="944" spans="1:8" x14ac:dyDescent="0.2">
      <c r="A944" s="409">
        <v>943</v>
      </c>
      <c r="B944" s="409" t="str">
        <f t="shared" si="25"/>
        <v>0-0--6.18-8</v>
      </c>
      <c r="C944" s="410">
        <f>'1. General information'!$O$8</f>
        <v>0</v>
      </c>
      <c r="D944" s="410">
        <f>'1. General information'!$O$10</f>
        <v>0</v>
      </c>
      <c r="E944" s="410" t="s">
        <v>401</v>
      </c>
      <c r="F944" s="411" t="s">
        <v>2464</v>
      </c>
      <c r="G944" s="410" t="s">
        <v>2465</v>
      </c>
      <c r="H944" s="421">
        <f>'6. Staff time'!P54</f>
        <v>0</v>
      </c>
    </row>
    <row r="945" spans="1:8" x14ac:dyDescent="0.2">
      <c r="A945" s="409">
        <v>944</v>
      </c>
      <c r="B945" s="409" t="str">
        <f t="shared" si="25"/>
        <v>0-0--6.18-9</v>
      </c>
      <c r="C945" s="410">
        <f>'1. General information'!$O$8</f>
        <v>0</v>
      </c>
      <c r="D945" s="410">
        <f>'1. General information'!$O$10</f>
        <v>0</v>
      </c>
      <c r="E945" s="410" t="s">
        <v>401</v>
      </c>
      <c r="F945" s="411" t="s">
        <v>2466</v>
      </c>
      <c r="G945" s="410" t="s">
        <v>2467</v>
      </c>
      <c r="H945" s="421">
        <f>'6. Staff time'!P55</f>
        <v>0</v>
      </c>
    </row>
    <row r="946" spans="1:8" x14ac:dyDescent="0.2">
      <c r="A946" s="409">
        <v>945</v>
      </c>
      <c r="B946" s="409" t="str">
        <f t="shared" si="25"/>
        <v>0-0--6.18-10</v>
      </c>
      <c r="C946" s="410">
        <f>'1. General information'!$O$8</f>
        <v>0</v>
      </c>
      <c r="D946" s="410">
        <f>'1. General information'!$O$10</f>
        <v>0</v>
      </c>
      <c r="E946" s="410" t="s">
        <v>401</v>
      </c>
      <c r="F946" s="411" t="s">
        <v>2468</v>
      </c>
      <c r="G946" s="410" t="s">
        <v>2469</v>
      </c>
      <c r="H946" s="421">
        <f>'6. Staff time'!P56</f>
        <v>0</v>
      </c>
    </row>
    <row r="947" spans="1:8" x14ac:dyDescent="0.2">
      <c r="A947" s="409">
        <v>946</v>
      </c>
      <c r="B947" s="409" t="str">
        <f t="shared" si="25"/>
        <v>0-0--6.18-11</v>
      </c>
      <c r="C947" s="410">
        <f>'1. General information'!$O$8</f>
        <v>0</v>
      </c>
      <c r="D947" s="410">
        <f>'1. General information'!$O$10</f>
        <v>0</v>
      </c>
      <c r="E947" s="410" t="s">
        <v>401</v>
      </c>
      <c r="F947" s="411" t="s">
        <v>2470</v>
      </c>
      <c r="G947" s="410" t="s">
        <v>2471</v>
      </c>
      <c r="H947" s="421">
        <f>'6. Staff time'!P57</f>
        <v>0</v>
      </c>
    </row>
    <row r="948" spans="1:8" x14ac:dyDescent="0.2">
      <c r="A948" s="409">
        <v>947</v>
      </c>
      <c r="B948" s="409" t="str">
        <f t="shared" si="25"/>
        <v>0-0--6.18-12</v>
      </c>
      <c r="C948" s="410">
        <f>'1. General information'!$O$8</f>
        <v>0</v>
      </c>
      <c r="D948" s="410">
        <f>'1. General information'!$O$10</f>
        <v>0</v>
      </c>
      <c r="E948" s="410" t="s">
        <v>401</v>
      </c>
      <c r="F948" s="411" t="s">
        <v>2472</v>
      </c>
      <c r="G948" s="410" t="s">
        <v>2473</v>
      </c>
      <c r="H948" s="421">
        <f>'6. Staff time'!P58</f>
        <v>0</v>
      </c>
    </row>
    <row r="949" spans="1:8" x14ac:dyDescent="0.2">
      <c r="A949" s="409">
        <v>948</v>
      </c>
      <c r="B949" s="409" t="str">
        <f t="shared" si="25"/>
        <v>0-0--6.18-13</v>
      </c>
      <c r="C949" s="410">
        <f>'1. General information'!$O$8</f>
        <v>0</v>
      </c>
      <c r="D949" s="410">
        <f>'1. General information'!$O$10</f>
        <v>0</v>
      </c>
      <c r="E949" s="410" t="s">
        <v>401</v>
      </c>
      <c r="F949" s="411" t="s">
        <v>2474</v>
      </c>
      <c r="G949" s="410" t="s">
        <v>2475</v>
      </c>
      <c r="H949" s="421">
        <f>'6. Staff time'!P59</f>
        <v>0</v>
      </c>
    </row>
    <row r="950" spans="1:8" x14ac:dyDescent="0.2">
      <c r="A950" s="409">
        <v>949</v>
      </c>
      <c r="B950" s="409" t="str">
        <f t="shared" si="25"/>
        <v>0-0--6.18-14</v>
      </c>
      <c r="C950" s="410">
        <f>'1. General information'!$O$8</f>
        <v>0</v>
      </c>
      <c r="D950" s="410">
        <f>'1. General information'!$O$10</f>
        <v>0</v>
      </c>
      <c r="E950" s="410" t="s">
        <v>401</v>
      </c>
      <c r="F950" s="411" t="s">
        <v>2476</v>
      </c>
      <c r="G950" s="410" t="s">
        <v>2477</v>
      </c>
      <c r="H950" s="421">
        <f>'6. Staff time'!P60</f>
        <v>0</v>
      </c>
    </row>
    <row r="951" spans="1:8" x14ac:dyDescent="0.2">
      <c r="A951" s="409">
        <v>950</v>
      </c>
      <c r="B951" s="409" t="str">
        <f t="shared" si="25"/>
        <v>0-0--6.18-15</v>
      </c>
      <c r="C951" s="410">
        <f>'1. General information'!$O$8</f>
        <v>0</v>
      </c>
      <c r="D951" s="410">
        <f>'1. General information'!$O$10</f>
        <v>0</v>
      </c>
      <c r="E951" s="410" t="s">
        <v>401</v>
      </c>
      <c r="F951" s="411" t="s">
        <v>2478</v>
      </c>
      <c r="G951" s="410" t="s">
        <v>2479</v>
      </c>
      <c r="H951" s="421">
        <f>'6. Staff time'!P61</f>
        <v>0</v>
      </c>
    </row>
    <row r="952" spans="1:8" x14ac:dyDescent="0.2">
      <c r="A952" s="409">
        <v>951</v>
      </c>
      <c r="B952" s="409" t="str">
        <f t="shared" si="25"/>
        <v>0-0--6.18-16</v>
      </c>
      <c r="C952" s="410">
        <f>'1. General information'!$O$8</f>
        <v>0</v>
      </c>
      <c r="D952" s="410">
        <f>'1. General information'!$O$10</f>
        <v>0</v>
      </c>
      <c r="E952" s="410" t="s">
        <v>401</v>
      </c>
      <c r="F952" s="411" t="s">
        <v>2480</v>
      </c>
      <c r="G952" s="410" t="s">
        <v>2481</v>
      </c>
      <c r="H952" s="421">
        <f>'6. Staff time'!P62</f>
        <v>0</v>
      </c>
    </row>
    <row r="953" spans="1:8" x14ac:dyDescent="0.2">
      <c r="A953" s="409">
        <v>952</v>
      </c>
      <c r="B953" s="409" t="str">
        <f t="shared" si="25"/>
        <v>0-0--6.18-17</v>
      </c>
      <c r="C953" s="410">
        <f>'1. General information'!$O$8</f>
        <v>0</v>
      </c>
      <c r="D953" s="410">
        <f>'1. General information'!$O$10</f>
        <v>0</v>
      </c>
      <c r="E953" s="410" t="s">
        <v>401</v>
      </c>
      <c r="F953" s="411" t="s">
        <v>2482</v>
      </c>
      <c r="G953" s="410" t="s">
        <v>2483</v>
      </c>
      <c r="H953" s="421">
        <f>'6. Staff time'!P63</f>
        <v>0</v>
      </c>
    </row>
    <row r="954" spans="1:8" x14ac:dyDescent="0.2">
      <c r="A954" s="409">
        <v>953</v>
      </c>
      <c r="B954" s="409" t="str">
        <f t="shared" si="25"/>
        <v>0-0--6.18-18</v>
      </c>
      <c r="C954" s="410">
        <f>'1. General information'!$O$8</f>
        <v>0</v>
      </c>
      <c r="D954" s="410">
        <f>'1. General information'!$O$10</f>
        <v>0</v>
      </c>
      <c r="E954" s="410" t="s">
        <v>401</v>
      </c>
      <c r="F954" s="411" t="s">
        <v>2484</v>
      </c>
      <c r="G954" s="410" t="s">
        <v>2485</v>
      </c>
      <c r="H954" s="421">
        <f>'6. Staff time'!P64</f>
        <v>0</v>
      </c>
    </row>
    <row r="955" spans="1:8" x14ac:dyDescent="0.2">
      <c r="A955" s="409">
        <v>954</v>
      </c>
      <c r="B955" s="409" t="str">
        <f t="shared" si="25"/>
        <v>0-0--6.18-19</v>
      </c>
      <c r="C955" s="410">
        <f>'1. General information'!$O$8</f>
        <v>0</v>
      </c>
      <c r="D955" s="410">
        <f>'1. General information'!$O$10</f>
        <v>0</v>
      </c>
      <c r="E955" s="410" t="s">
        <v>401</v>
      </c>
      <c r="F955" s="411" t="s">
        <v>2486</v>
      </c>
      <c r="G955" s="410" t="s">
        <v>2487</v>
      </c>
      <c r="H955" s="421">
        <f>'6. Staff time'!P65</f>
        <v>0</v>
      </c>
    </row>
    <row r="956" spans="1:8" x14ac:dyDescent="0.2">
      <c r="A956" s="409">
        <v>955</v>
      </c>
      <c r="B956" s="409" t="str">
        <f t="shared" si="25"/>
        <v>0-0--6.18-20</v>
      </c>
      <c r="C956" s="410">
        <f>'1. General information'!$O$8</f>
        <v>0</v>
      </c>
      <c r="D956" s="410">
        <f>'1. General information'!$O$10</f>
        <v>0</v>
      </c>
      <c r="E956" s="410" t="s">
        <v>401</v>
      </c>
      <c r="F956" s="411" t="s">
        <v>2488</v>
      </c>
      <c r="G956" s="410" t="s">
        <v>2489</v>
      </c>
      <c r="H956" s="421">
        <f>'6. Staff time'!P66</f>
        <v>0</v>
      </c>
    </row>
    <row r="957" spans="1:8" x14ac:dyDescent="0.2">
      <c r="A957" s="409">
        <v>956</v>
      </c>
      <c r="B957" s="409" t="str">
        <f t="shared" si="25"/>
        <v>0-0--6.18-21</v>
      </c>
      <c r="C957" s="410">
        <f>'1. General information'!$O$8</f>
        <v>0</v>
      </c>
      <c r="D957" s="410">
        <f>'1. General information'!$O$10</f>
        <v>0</v>
      </c>
      <c r="E957" s="410" t="s">
        <v>401</v>
      </c>
      <c r="F957" s="411" t="s">
        <v>2490</v>
      </c>
      <c r="G957" s="410" t="s">
        <v>2491</v>
      </c>
      <c r="H957" s="421">
        <f>'6. Staff time'!P67</f>
        <v>0</v>
      </c>
    </row>
    <row r="958" spans="1:8" x14ac:dyDescent="0.2">
      <c r="A958" s="409">
        <v>957</v>
      </c>
      <c r="B958" s="409" t="str">
        <f t="shared" si="25"/>
        <v>0-0--6.18-22</v>
      </c>
      <c r="C958" s="410">
        <f>'1. General information'!$O$8</f>
        <v>0</v>
      </c>
      <c r="D958" s="410">
        <f>'1. General information'!$O$10</f>
        <v>0</v>
      </c>
      <c r="E958" s="410" t="s">
        <v>401</v>
      </c>
      <c r="F958" s="411" t="s">
        <v>2492</v>
      </c>
      <c r="G958" s="410" t="s">
        <v>2493</v>
      </c>
      <c r="H958" s="421">
        <f>'6. Staff time'!P68</f>
        <v>0</v>
      </c>
    </row>
    <row r="959" spans="1:8" x14ac:dyDescent="0.2">
      <c r="A959" s="409">
        <v>958</v>
      </c>
      <c r="B959" s="409" t="str">
        <f t="shared" si="25"/>
        <v>0-0--6.18-23</v>
      </c>
      <c r="C959" s="410">
        <f>'1. General information'!$O$8</f>
        <v>0</v>
      </c>
      <c r="D959" s="410">
        <f>'1. General information'!$O$10</f>
        <v>0</v>
      </c>
      <c r="E959" s="410" t="s">
        <v>401</v>
      </c>
      <c r="F959" s="411" t="s">
        <v>2494</v>
      </c>
      <c r="G959" s="410" t="s">
        <v>2495</v>
      </c>
      <c r="H959" s="421">
        <f>'6. Staff time'!P69</f>
        <v>0</v>
      </c>
    </row>
    <row r="960" spans="1:8" x14ac:dyDescent="0.2">
      <c r="A960" s="409">
        <v>959</v>
      </c>
      <c r="B960" s="409" t="str">
        <f t="shared" si="25"/>
        <v>0-0--6.18-24</v>
      </c>
      <c r="C960" s="410">
        <f>'1. General information'!$O$8</f>
        <v>0</v>
      </c>
      <c r="D960" s="410">
        <f>'1. General information'!$O$10</f>
        <v>0</v>
      </c>
      <c r="E960" s="410" t="s">
        <v>401</v>
      </c>
      <c r="F960" s="411" t="s">
        <v>2496</v>
      </c>
      <c r="G960" s="410" t="s">
        <v>2497</v>
      </c>
      <c r="H960" s="421">
        <f>'6. Staff time'!P70</f>
        <v>0</v>
      </c>
    </row>
    <row r="961" spans="1:8" x14ac:dyDescent="0.2">
      <c r="A961" s="409">
        <v>960</v>
      </c>
      <c r="B961" s="409" t="str">
        <f t="shared" si="25"/>
        <v>0-0--6.18-25</v>
      </c>
      <c r="C961" s="410">
        <f>'1. General information'!$O$8</f>
        <v>0</v>
      </c>
      <c r="D961" s="410">
        <f>'1. General information'!$O$10</f>
        <v>0</v>
      </c>
      <c r="E961" s="410" t="s">
        <v>401</v>
      </c>
      <c r="F961" s="411" t="s">
        <v>2498</v>
      </c>
      <c r="G961" s="410" t="s">
        <v>2499</v>
      </c>
      <c r="H961" s="421">
        <f>'6. Staff time'!P71</f>
        <v>0</v>
      </c>
    </row>
    <row r="962" spans="1:8" x14ac:dyDescent="0.2">
      <c r="A962" s="409">
        <v>961</v>
      </c>
      <c r="B962" s="409" t="str">
        <f t="shared" si="25"/>
        <v>0-0--6.19-1</v>
      </c>
      <c r="C962" s="410">
        <f>'1. General information'!$O$8</f>
        <v>0</v>
      </c>
      <c r="D962" s="410">
        <f>'1. General information'!$O$10</f>
        <v>0</v>
      </c>
      <c r="E962" s="410" t="s">
        <v>401</v>
      </c>
      <c r="F962" s="411" t="s">
        <v>2500</v>
      </c>
      <c r="G962" s="410" t="s">
        <v>2501</v>
      </c>
      <c r="H962" s="421">
        <f>'6. Staff time'!R47</f>
        <v>0</v>
      </c>
    </row>
    <row r="963" spans="1:8" x14ac:dyDescent="0.2">
      <c r="A963" s="409">
        <v>962</v>
      </c>
      <c r="B963" s="409" t="str">
        <f t="shared" si="25"/>
        <v>0-0--6.19-2</v>
      </c>
      <c r="C963" s="410">
        <f>'1. General information'!$O$8</f>
        <v>0</v>
      </c>
      <c r="D963" s="410">
        <f>'1. General information'!$O$10</f>
        <v>0</v>
      </c>
      <c r="E963" s="410" t="s">
        <v>401</v>
      </c>
      <c r="F963" s="411" t="s">
        <v>2502</v>
      </c>
      <c r="G963" s="410" t="s">
        <v>2503</v>
      </c>
      <c r="H963" s="421">
        <f>'6. Staff time'!R48</f>
        <v>0</v>
      </c>
    </row>
    <row r="964" spans="1:8" x14ac:dyDescent="0.2">
      <c r="A964" s="409">
        <v>963</v>
      </c>
      <c r="B964" s="409" t="str">
        <f t="shared" si="25"/>
        <v>0-0--6.19-3</v>
      </c>
      <c r="C964" s="410">
        <f>'1. General information'!$O$8</f>
        <v>0</v>
      </c>
      <c r="D964" s="410">
        <f>'1. General information'!$O$10</f>
        <v>0</v>
      </c>
      <c r="E964" s="410" t="s">
        <v>401</v>
      </c>
      <c r="F964" s="411" t="s">
        <v>2504</v>
      </c>
      <c r="G964" s="410" t="s">
        <v>2505</v>
      </c>
      <c r="H964" s="421">
        <f>'6. Staff time'!R49</f>
        <v>0</v>
      </c>
    </row>
    <row r="965" spans="1:8" x14ac:dyDescent="0.2">
      <c r="A965" s="409">
        <v>964</v>
      </c>
      <c r="B965" s="409" t="str">
        <f t="shared" si="25"/>
        <v>0-0--6.19-4</v>
      </c>
      <c r="C965" s="410">
        <f>'1. General information'!$O$8</f>
        <v>0</v>
      </c>
      <c r="D965" s="410">
        <f>'1. General information'!$O$10</f>
        <v>0</v>
      </c>
      <c r="E965" s="410" t="s">
        <v>401</v>
      </c>
      <c r="F965" s="411" t="s">
        <v>2506</v>
      </c>
      <c r="G965" s="410" t="s">
        <v>2507</v>
      </c>
      <c r="H965" s="421">
        <f>'6. Staff time'!R50</f>
        <v>0</v>
      </c>
    </row>
    <row r="966" spans="1:8" x14ac:dyDescent="0.2">
      <c r="A966" s="409">
        <v>965</v>
      </c>
      <c r="B966" s="409" t="str">
        <f t="shared" si="25"/>
        <v>0-0--6.19-5</v>
      </c>
      <c r="C966" s="410">
        <f>'1. General information'!$O$8</f>
        <v>0</v>
      </c>
      <c r="D966" s="410">
        <f>'1. General information'!$O$10</f>
        <v>0</v>
      </c>
      <c r="E966" s="410" t="s">
        <v>401</v>
      </c>
      <c r="F966" s="411" t="s">
        <v>2508</v>
      </c>
      <c r="G966" s="410" t="s">
        <v>2509</v>
      </c>
      <c r="H966" s="421">
        <f>'6. Staff time'!R51</f>
        <v>0</v>
      </c>
    </row>
    <row r="967" spans="1:8" x14ac:dyDescent="0.2">
      <c r="A967" s="409">
        <v>966</v>
      </c>
      <c r="B967" s="409" t="str">
        <f t="shared" si="25"/>
        <v>0-0--6.19-6</v>
      </c>
      <c r="C967" s="410">
        <f>'1. General information'!$O$8</f>
        <v>0</v>
      </c>
      <c r="D967" s="410">
        <f>'1. General information'!$O$10</f>
        <v>0</v>
      </c>
      <c r="E967" s="410" t="s">
        <v>401</v>
      </c>
      <c r="F967" s="411" t="s">
        <v>2510</v>
      </c>
      <c r="G967" s="410" t="s">
        <v>2511</v>
      </c>
      <c r="H967" s="421">
        <f>'6. Staff time'!R52</f>
        <v>0</v>
      </c>
    </row>
    <row r="968" spans="1:8" x14ac:dyDescent="0.2">
      <c r="A968" s="409">
        <v>967</v>
      </c>
      <c r="B968" s="409" t="str">
        <f t="shared" si="25"/>
        <v>0-0--6.19-7</v>
      </c>
      <c r="C968" s="410">
        <f>'1. General information'!$O$8</f>
        <v>0</v>
      </c>
      <c r="D968" s="410">
        <f>'1. General information'!$O$10</f>
        <v>0</v>
      </c>
      <c r="E968" s="410" t="s">
        <v>401</v>
      </c>
      <c r="F968" s="411" t="s">
        <v>2512</v>
      </c>
      <c r="G968" s="410" t="s">
        <v>2513</v>
      </c>
      <c r="H968" s="421">
        <f>'6. Staff time'!R53</f>
        <v>0</v>
      </c>
    </row>
    <row r="969" spans="1:8" x14ac:dyDescent="0.2">
      <c r="A969" s="409">
        <v>968</v>
      </c>
      <c r="B969" s="409" t="str">
        <f t="shared" si="25"/>
        <v>0-0--6.19-8</v>
      </c>
      <c r="C969" s="410">
        <f>'1. General information'!$O$8</f>
        <v>0</v>
      </c>
      <c r="D969" s="410">
        <f>'1. General information'!$O$10</f>
        <v>0</v>
      </c>
      <c r="E969" s="410" t="s">
        <v>401</v>
      </c>
      <c r="F969" s="411" t="s">
        <v>2514</v>
      </c>
      <c r="G969" s="410" t="s">
        <v>2515</v>
      </c>
      <c r="H969" s="421">
        <f>'6. Staff time'!R54</f>
        <v>0</v>
      </c>
    </row>
    <row r="970" spans="1:8" x14ac:dyDescent="0.2">
      <c r="A970" s="409">
        <v>969</v>
      </c>
      <c r="B970" s="409" t="str">
        <f t="shared" si="25"/>
        <v>0-0--6.19-9</v>
      </c>
      <c r="C970" s="410">
        <f>'1. General information'!$O$8</f>
        <v>0</v>
      </c>
      <c r="D970" s="410">
        <f>'1. General information'!$O$10</f>
        <v>0</v>
      </c>
      <c r="E970" s="410" t="s">
        <v>401</v>
      </c>
      <c r="F970" s="411" t="s">
        <v>2516</v>
      </c>
      <c r="G970" s="410" t="s">
        <v>2517</v>
      </c>
      <c r="H970" s="421">
        <f>'6. Staff time'!R55</f>
        <v>0</v>
      </c>
    </row>
    <row r="971" spans="1:8" x14ac:dyDescent="0.2">
      <c r="A971" s="409">
        <v>970</v>
      </c>
      <c r="B971" s="409" t="str">
        <f t="shared" si="25"/>
        <v>0-0--6.19-10</v>
      </c>
      <c r="C971" s="410">
        <f>'1. General information'!$O$8</f>
        <v>0</v>
      </c>
      <c r="D971" s="410">
        <f>'1. General information'!$O$10</f>
        <v>0</v>
      </c>
      <c r="E971" s="410" t="s">
        <v>401</v>
      </c>
      <c r="F971" s="411" t="s">
        <v>2518</v>
      </c>
      <c r="G971" s="410" t="s">
        <v>2519</v>
      </c>
      <c r="H971" s="421">
        <f>'6. Staff time'!R56</f>
        <v>0</v>
      </c>
    </row>
    <row r="972" spans="1:8" x14ac:dyDescent="0.2">
      <c r="A972" s="409">
        <v>971</v>
      </c>
      <c r="B972" s="409" t="str">
        <f t="shared" si="25"/>
        <v>0-0--6.19-11</v>
      </c>
      <c r="C972" s="410">
        <f>'1. General information'!$O$8</f>
        <v>0</v>
      </c>
      <c r="D972" s="410">
        <f>'1. General information'!$O$10</f>
        <v>0</v>
      </c>
      <c r="E972" s="410" t="s">
        <v>401</v>
      </c>
      <c r="F972" s="411" t="s">
        <v>2520</v>
      </c>
      <c r="G972" s="410" t="s">
        <v>2521</v>
      </c>
      <c r="H972" s="421">
        <f>'6. Staff time'!R57</f>
        <v>0</v>
      </c>
    </row>
    <row r="973" spans="1:8" x14ac:dyDescent="0.2">
      <c r="A973" s="409">
        <v>972</v>
      </c>
      <c r="B973" s="409" t="str">
        <f t="shared" si="25"/>
        <v>0-0--6.19-12</v>
      </c>
      <c r="C973" s="410">
        <f>'1. General information'!$O$8</f>
        <v>0</v>
      </c>
      <c r="D973" s="410">
        <f>'1. General information'!$O$10</f>
        <v>0</v>
      </c>
      <c r="E973" s="410" t="s">
        <v>401</v>
      </c>
      <c r="F973" s="411" t="s">
        <v>2522</v>
      </c>
      <c r="G973" s="410" t="s">
        <v>2523</v>
      </c>
      <c r="H973" s="421">
        <f>'6. Staff time'!R58</f>
        <v>0</v>
      </c>
    </row>
    <row r="974" spans="1:8" x14ac:dyDescent="0.2">
      <c r="A974" s="409">
        <v>973</v>
      </c>
      <c r="B974" s="409" t="str">
        <f t="shared" si="25"/>
        <v>0-0--6.19-13</v>
      </c>
      <c r="C974" s="410">
        <f>'1. General information'!$O$8</f>
        <v>0</v>
      </c>
      <c r="D974" s="410">
        <f>'1. General information'!$O$10</f>
        <v>0</v>
      </c>
      <c r="E974" s="410" t="s">
        <v>401</v>
      </c>
      <c r="F974" s="411" t="s">
        <v>2524</v>
      </c>
      <c r="G974" s="410" t="s">
        <v>2525</v>
      </c>
      <c r="H974" s="421">
        <f>'6. Staff time'!R59</f>
        <v>0</v>
      </c>
    </row>
    <row r="975" spans="1:8" x14ac:dyDescent="0.2">
      <c r="A975" s="409">
        <v>974</v>
      </c>
      <c r="B975" s="409" t="str">
        <f t="shared" si="25"/>
        <v>0-0--6.19-14</v>
      </c>
      <c r="C975" s="410">
        <f>'1. General information'!$O$8</f>
        <v>0</v>
      </c>
      <c r="D975" s="410">
        <f>'1. General information'!$O$10</f>
        <v>0</v>
      </c>
      <c r="E975" s="410" t="s">
        <v>401</v>
      </c>
      <c r="F975" s="411" t="s">
        <v>2526</v>
      </c>
      <c r="G975" s="410" t="s">
        <v>2527</v>
      </c>
      <c r="H975" s="421">
        <f>'6. Staff time'!R60</f>
        <v>0</v>
      </c>
    </row>
    <row r="976" spans="1:8" x14ac:dyDescent="0.2">
      <c r="A976" s="409">
        <v>975</v>
      </c>
      <c r="B976" s="409" t="str">
        <f t="shared" si="25"/>
        <v>0-0--6.19-15</v>
      </c>
      <c r="C976" s="410">
        <f>'1. General information'!$O$8</f>
        <v>0</v>
      </c>
      <c r="D976" s="410">
        <f>'1. General information'!$O$10</f>
        <v>0</v>
      </c>
      <c r="E976" s="410" t="s">
        <v>401</v>
      </c>
      <c r="F976" s="411" t="s">
        <v>2528</v>
      </c>
      <c r="G976" s="410" t="s">
        <v>2529</v>
      </c>
      <c r="H976" s="421">
        <f>'6. Staff time'!R61</f>
        <v>0</v>
      </c>
    </row>
    <row r="977" spans="1:8" x14ac:dyDescent="0.2">
      <c r="A977" s="409">
        <v>976</v>
      </c>
      <c r="B977" s="409" t="str">
        <f t="shared" si="25"/>
        <v>0-0--6.19-16</v>
      </c>
      <c r="C977" s="410">
        <f>'1. General information'!$O$8</f>
        <v>0</v>
      </c>
      <c r="D977" s="410">
        <f>'1. General information'!$O$10</f>
        <v>0</v>
      </c>
      <c r="E977" s="410" t="s">
        <v>401</v>
      </c>
      <c r="F977" s="411" t="s">
        <v>2530</v>
      </c>
      <c r="G977" s="410" t="s">
        <v>2531</v>
      </c>
      <c r="H977" s="421">
        <f>'6. Staff time'!R62</f>
        <v>0</v>
      </c>
    </row>
    <row r="978" spans="1:8" x14ac:dyDescent="0.2">
      <c r="A978" s="409">
        <v>977</v>
      </c>
      <c r="B978" s="409" t="str">
        <f t="shared" si="25"/>
        <v>0-0--6.19-17</v>
      </c>
      <c r="C978" s="410">
        <f>'1. General information'!$O$8</f>
        <v>0</v>
      </c>
      <c r="D978" s="410">
        <f>'1. General information'!$O$10</f>
        <v>0</v>
      </c>
      <c r="E978" s="410" t="s">
        <v>401</v>
      </c>
      <c r="F978" s="411" t="s">
        <v>2532</v>
      </c>
      <c r="G978" s="410" t="s">
        <v>2533</v>
      </c>
      <c r="H978" s="421">
        <f>'6. Staff time'!R63</f>
        <v>0</v>
      </c>
    </row>
    <row r="979" spans="1:8" x14ac:dyDescent="0.2">
      <c r="A979" s="409">
        <v>978</v>
      </c>
      <c r="B979" s="409" t="str">
        <f t="shared" si="25"/>
        <v>0-0--6.19-18</v>
      </c>
      <c r="C979" s="410">
        <f>'1. General information'!$O$8</f>
        <v>0</v>
      </c>
      <c r="D979" s="410">
        <f>'1. General information'!$O$10</f>
        <v>0</v>
      </c>
      <c r="E979" s="410" t="s">
        <v>401</v>
      </c>
      <c r="F979" s="411" t="s">
        <v>2534</v>
      </c>
      <c r="G979" s="410" t="s">
        <v>2535</v>
      </c>
      <c r="H979" s="421">
        <f>'6. Staff time'!R64</f>
        <v>0</v>
      </c>
    </row>
    <row r="980" spans="1:8" x14ac:dyDescent="0.2">
      <c r="A980" s="409">
        <v>979</v>
      </c>
      <c r="B980" s="409" t="str">
        <f t="shared" si="25"/>
        <v>0-0--6.19-19</v>
      </c>
      <c r="C980" s="410">
        <f>'1. General information'!$O$8</f>
        <v>0</v>
      </c>
      <c r="D980" s="410">
        <f>'1. General information'!$O$10</f>
        <v>0</v>
      </c>
      <c r="E980" s="410" t="s">
        <v>401</v>
      </c>
      <c r="F980" s="411" t="s">
        <v>2536</v>
      </c>
      <c r="G980" s="410" t="s">
        <v>2537</v>
      </c>
      <c r="H980" s="421">
        <f>'6. Staff time'!R65</f>
        <v>0</v>
      </c>
    </row>
    <row r="981" spans="1:8" x14ac:dyDescent="0.2">
      <c r="A981" s="409">
        <v>980</v>
      </c>
      <c r="B981" s="409" t="str">
        <f t="shared" si="25"/>
        <v>0-0--6.19-20</v>
      </c>
      <c r="C981" s="410">
        <f>'1. General information'!$O$8</f>
        <v>0</v>
      </c>
      <c r="D981" s="410">
        <f>'1. General information'!$O$10</f>
        <v>0</v>
      </c>
      <c r="E981" s="410" t="s">
        <v>401</v>
      </c>
      <c r="F981" s="411" t="s">
        <v>2538</v>
      </c>
      <c r="G981" s="410" t="s">
        <v>2539</v>
      </c>
      <c r="H981" s="421">
        <f>'6. Staff time'!R66</f>
        <v>0</v>
      </c>
    </row>
    <row r="982" spans="1:8" x14ac:dyDescent="0.2">
      <c r="A982" s="409">
        <v>981</v>
      </c>
      <c r="B982" s="409" t="str">
        <f t="shared" si="25"/>
        <v>0-0--6.19-21</v>
      </c>
      <c r="C982" s="410">
        <f>'1. General information'!$O$8</f>
        <v>0</v>
      </c>
      <c r="D982" s="410">
        <f>'1. General information'!$O$10</f>
        <v>0</v>
      </c>
      <c r="E982" s="410" t="s">
        <v>401</v>
      </c>
      <c r="F982" s="411" t="s">
        <v>2540</v>
      </c>
      <c r="G982" s="410" t="s">
        <v>2541</v>
      </c>
      <c r="H982" s="421">
        <f>'6. Staff time'!R67</f>
        <v>0</v>
      </c>
    </row>
    <row r="983" spans="1:8" x14ac:dyDescent="0.2">
      <c r="A983" s="409">
        <v>982</v>
      </c>
      <c r="B983" s="409" t="str">
        <f t="shared" si="25"/>
        <v>0-0--6.19-22</v>
      </c>
      <c r="C983" s="410">
        <f>'1. General information'!$O$8</f>
        <v>0</v>
      </c>
      <c r="D983" s="410">
        <f>'1. General information'!$O$10</f>
        <v>0</v>
      </c>
      <c r="E983" s="410" t="s">
        <v>401</v>
      </c>
      <c r="F983" s="411" t="s">
        <v>2542</v>
      </c>
      <c r="G983" s="410" t="s">
        <v>2543</v>
      </c>
      <c r="H983" s="421">
        <f>'6. Staff time'!R68</f>
        <v>0</v>
      </c>
    </row>
    <row r="984" spans="1:8" x14ac:dyDescent="0.2">
      <c r="A984" s="409">
        <v>983</v>
      </c>
      <c r="B984" s="409" t="str">
        <f t="shared" si="25"/>
        <v>0-0--6.19-23</v>
      </c>
      <c r="C984" s="410">
        <f>'1. General information'!$O$8</f>
        <v>0</v>
      </c>
      <c r="D984" s="410">
        <f>'1. General information'!$O$10</f>
        <v>0</v>
      </c>
      <c r="E984" s="410" t="s">
        <v>401</v>
      </c>
      <c r="F984" s="411" t="s">
        <v>2544</v>
      </c>
      <c r="G984" s="410" t="s">
        <v>2545</v>
      </c>
      <c r="H984" s="421">
        <f>'6. Staff time'!R69</f>
        <v>0</v>
      </c>
    </row>
    <row r="985" spans="1:8" x14ac:dyDescent="0.2">
      <c r="A985" s="409">
        <v>984</v>
      </c>
      <c r="B985" s="409" t="str">
        <f t="shared" si="25"/>
        <v>0-0--6.19-24</v>
      </c>
      <c r="C985" s="410">
        <f>'1. General information'!$O$8</f>
        <v>0</v>
      </c>
      <c r="D985" s="410">
        <f>'1. General information'!$O$10</f>
        <v>0</v>
      </c>
      <c r="E985" s="410" t="s">
        <v>401</v>
      </c>
      <c r="F985" s="411" t="s">
        <v>2546</v>
      </c>
      <c r="G985" s="410" t="s">
        <v>2547</v>
      </c>
      <c r="H985" s="421">
        <f>'6. Staff time'!R70</f>
        <v>0</v>
      </c>
    </row>
    <row r="986" spans="1:8" x14ac:dyDescent="0.2">
      <c r="A986" s="409">
        <v>985</v>
      </c>
      <c r="B986" s="409" t="str">
        <f t="shared" si="25"/>
        <v>0-0--6.19-25</v>
      </c>
      <c r="C986" s="410">
        <f>'1. General information'!$O$8</f>
        <v>0</v>
      </c>
      <c r="D986" s="410">
        <f>'1. General information'!$O$10</f>
        <v>0</v>
      </c>
      <c r="E986" s="410" t="s">
        <v>401</v>
      </c>
      <c r="F986" s="411" t="s">
        <v>2548</v>
      </c>
      <c r="G986" s="410" t="s">
        <v>2549</v>
      </c>
      <c r="H986" s="421">
        <f>'6. Staff time'!R71</f>
        <v>0</v>
      </c>
    </row>
    <row r="987" spans="1:8" x14ac:dyDescent="0.2">
      <c r="A987" s="409">
        <v>986</v>
      </c>
      <c r="B987" s="409" t="str">
        <f t="shared" si="25"/>
        <v>0-0--6.20-1</v>
      </c>
      <c r="C987" s="410">
        <f>'1. General information'!$O$8</f>
        <v>0</v>
      </c>
      <c r="D987" s="410">
        <f>'1. General information'!$O$10</f>
        <v>0</v>
      </c>
      <c r="E987" s="410" t="s">
        <v>401</v>
      </c>
      <c r="F987" s="420" t="s">
        <v>2550</v>
      </c>
      <c r="G987" s="410" t="s">
        <v>2551</v>
      </c>
      <c r="H987" s="421">
        <f>'6. Staff time'!T47</f>
        <v>0</v>
      </c>
    </row>
    <row r="988" spans="1:8" x14ac:dyDescent="0.2">
      <c r="A988" s="409">
        <v>987</v>
      </c>
      <c r="B988" s="409" t="str">
        <f t="shared" si="25"/>
        <v>0-0--6.20-2</v>
      </c>
      <c r="C988" s="410">
        <f>'1. General information'!$O$8</f>
        <v>0</v>
      </c>
      <c r="D988" s="410">
        <f>'1. General information'!$O$10</f>
        <v>0</v>
      </c>
      <c r="E988" s="410" t="s">
        <v>401</v>
      </c>
      <c r="F988" s="420" t="s">
        <v>2552</v>
      </c>
      <c r="G988" s="410" t="s">
        <v>2553</v>
      </c>
      <c r="H988" s="421">
        <f>'6. Staff time'!T48</f>
        <v>0</v>
      </c>
    </row>
    <row r="989" spans="1:8" x14ac:dyDescent="0.2">
      <c r="A989" s="409">
        <v>988</v>
      </c>
      <c r="B989" s="409" t="str">
        <f t="shared" si="25"/>
        <v>0-0--6.20-3</v>
      </c>
      <c r="C989" s="410">
        <f>'1. General information'!$O$8</f>
        <v>0</v>
      </c>
      <c r="D989" s="410">
        <f>'1. General information'!$O$10</f>
        <v>0</v>
      </c>
      <c r="E989" s="410" t="s">
        <v>401</v>
      </c>
      <c r="F989" s="420" t="s">
        <v>2554</v>
      </c>
      <c r="G989" s="410" t="s">
        <v>2555</v>
      </c>
      <c r="H989" s="421">
        <f>'6. Staff time'!T49</f>
        <v>0</v>
      </c>
    </row>
    <row r="990" spans="1:8" x14ac:dyDescent="0.2">
      <c r="A990" s="409">
        <v>989</v>
      </c>
      <c r="B990" s="409" t="str">
        <f t="shared" si="25"/>
        <v>0-0--6.20-4</v>
      </c>
      <c r="C990" s="410">
        <f>'1. General information'!$O$8</f>
        <v>0</v>
      </c>
      <c r="D990" s="410">
        <f>'1. General information'!$O$10</f>
        <v>0</v>
      </c>
      <c r="E990" s="410" t="s">
        <v>401</v>
      </c>
      <c r="F990" s="420" t="s">
        <v>2556</v>
      </c>
      <c r="G990" s="410" t="s">
        <v>2557</v>
      </c>
      <c r="H990" s="421">
        <f>'6. Staff time'!T50</f>
        <v>0</v>
      </c>
    </row>
    <row r="991" spans="1:8" x14ac:dyDescent="0.2">
      <c r="A991" s="409">
        <v>990</v>
      </c>
      <c r="B991" s="409" t="str">
        <f t="shared" ref="B991:B1054" si="26">CONCATENATE(LEFT(C991,2),"-",D991,"-","-",F991)</f>
        <v>0-0--6.20-5</v>
      </c>
      <c r="C991" s="410">
        <f>'1. General information'!$O$8</f>
        <v>0</v>
      </c>
      <c r="D991" s="410">
        <f>'1. General information'!$O$10</f>
        <v>0</v>
      </c>
      <c r="E991" s="410" t="s">
        <v>401</v>
      </c>
      <c r="F991" s="420" t="s">
        <v>2558</v>
      </c>
      <c r="G991" s="410" t="s">
        <v>2559</v>
      </c>
      <c r="H991" s="421">
        <f>'6. Staff time'!T51</f>
        <v>0</v>
      </c>
    </row>
    <row r="992" spans="1:8" x14ac:dyDescent="0.2">
      <c r="A992" s="409">
        <v>991</v>
      </c>
      <c r="B992" s="409" t="str">
        <f t="shared" si="26"/>
        <v>0-0--6.20-6</v>
      </c>
      <c r="C992" s="410">
        <f>'1. General information'!$O$8</f>
        <v>0</v>
      </c>
      <c r="D992" s="410">
        <f>'1. General information'!$O$10</f>
        <v>0</v>
      </c>
      <c r="E992" s="410" t="s">
        <v>401</v>
      </c>
      <c r="F992" s="420" t="s">
        <v>2560</v>
      </c>
      <c r="G992" s="410" t="s">
        <v>2561</v>
      </c>
      <c r="H992" s="421">
        <f>'6. Staff time'!T52</f>
        <v>0</v>
      </c>
    </row>
    <row r="993" spans="1:8" x14ac:dyDescent="0.2">
      <c r="A993" s="409">
        <v>992</v>
      </c>
      <c r="B993" s="409" t="str">
        <f t="shared" si="26"/>
        <v>0-0--6.20-7</v>
      </c>
      <c r="C993" s="410">
        <f>'1. General information'!$O$8</f>
        <v>0</v>
      </c>
      <c r="D993" s="410">
        <f>'1. General information'!$O$10</f>
        <v>0</v>
      </c>
      <c r="E993" s="410" t="s">
        <v>401</v>
      </c>
      <c r="F993" s="420" t="s">
        <v>2562</v>
      </c>
      <c r="G993" s="410" t="s">
        <v>2563</v>
      </c>
      <c r="H993" s="421">
        <f>'6. Staff time'!T53</f>
        <v>0</v>
      </c>
    </row>
    <row r="994" spans="1:8" x14ac:dyDescent="0.2">
      <c r="A994" s="409">
        <v>993</v>
      </c>
      <c r="B994" s="409" t="str">
        <f t="shared" si="26"/>
        <v>0-0--6.20-8</v>
      </c>
      <c r="C994" s="410">
        <f>'1. General information'!$O$8</f>
        <v>0</v>
      </c>
      <c r="D994" s="410">
        <f>'1. General information'!$O$10</f>
        <v>0</v>
      </c>
      <c r="E994" s="410" t="s">
        <v>401</v>
      </c>
      <c r="F994" s="420" t="s">
        <v>2564</v>
      </c>
      <c r="G994" s="410" t="s">
        <v>2565</v>
      </c>
      <c r="H994" s="421">
        <f>'6. Staff time'!T54</f>
        <v>0</v>
      </c>
    </row>
    <row r="995" spans="1:8" x14ac:dyDescent="0.2">
      <c r="A995" s="409">
        <v>994</v>
      </c>
      <c r="B995" s="409" t="str">
        <f t="shared" si="26"/>
        <v>0-0--6.20-9</v>
      </c>
      <c r="C995" s="410">
        <f>'1. General information'!$O$8</f>
        <v>0</v>
      </c>
      <c r="D995" s="410">
        <f>'1. General information'!$O$10</f>
        <v>0</v>
      </c>
      <c r="E995" s="410" t="s">
        <v>401</v>
      </c>
      <c r="F995" s="420" t="s">
        <v>2566</v>
      </c>
      <c r="G995" s="410" t="s">
        <v>2567</v>
      </c>
      <c r="H995" s="421">
        <f>'6. Staff time'!T55</f>
        <v>0</v>
      </c>
    </row>
    <row r="996" spans="1:8" x14ac:dyDescent="0.2">
      <c r="A996" s="409">
        <v>995</v>
      </c>
      <c r="B996" s="409" t="str">
        <f t="shared" si="26"/>
        <v>0-0--6.20-10</v>
      </c>
      <c r="C996" s="410">
        <f>'1. General information'!$O$8</f>
        <v>0</v>
      </c>
      <c r="D996" s="410">
        <f>'1. General information'!$O$10</f>
        <v>0</v>
      </c>
      <c r="E996" s="410" t="s">
        <v>401</v>
      </c>
      <c r="F996" s="420" t="s">
        <v>2568</v>
      </c>
      <c r="G996" s="410" t="s">
        <v>2569</v>
      </c>
      <c r="H996" s="421">
        <f>'6. Staff time'!T56</f>
        <v>0</v>
      </c>
    </row>
    <row r="997" spans="1:8" x14ac:dyDescent="0.2">
      <c r="A997" s="409">
        <v>996</v>
      </c>
      <c r="B997" s="409" t="str">
        <f t="shared" si="26"/>
        <v>0-0--6.20-11</v>
      </c>
      <c r="C997" s="410">
        <f>'1. General information'!$O$8</f>
        <v>0</v>
      </c>
      <c r="D997" s="410">
        <f>'1. General information'!$O$10</f>
        <v>0</v>
      </c>
      <c r="E997" s="410" t="s">
        <v>401</v>
      </c>
      <c r="F997" s="420" t="s">
        <v>2570</v>
      </c>
      <c r="G997" s="410" t="s">
        <v>2571</v>
      </c>
      <c r="H997" s="421">
        <f>'6. Staff time'!T57</f>
        <v>0</v>
      </c>
    </row>
    <row r="998" spans="1:8" x14ac:dyDescent="0.2">
      <c r="A998" s="409">
        <v>997</v>
      </c>
      <c r="B998" s="409" t="str">
        <f t="shared" si="26"/>
        <v>0-0--6.20-12</v>
      </c>
      <c r="C998" s="410">
        <f>'1. General information'!$O$8</f>
        <v>0</v>
      </c>
      <c r="D998" s="410">
        <f>'1. General information'!$O$10</f>
        <v>0</v>
      </c>
      <c r="E998" s="410" t="s">
        <v>401</v>
      </c>
      <c r="F998" s="420" t="s">
        <v>2572</v>
      </c>
      <c r="G998" s="410" t="s">
        <v>2573</v>
      </c>
      <c r="H998" s="421">
        <f>'6. Staff time'!T58</f>
        <v>0</v>
      </c>
    </row>
    <row r="999" spans="1:8" x14ac:dyDescent="0.2">
      <c r="A999" s="409">
        <v>998</v>
      </c>
      <c r="B999" s="409" t="str">
        <f t="shared" si="26"/>
        <v>0-0--6.20-13</v>
      </c>
      <c r="C999" s="410">
        <f>'1. General information'!$O$8</f>
        <v>0</v>
      </c>
      <c r="D999" s="410">
        <f>'1. General information'!$O$10</f>
        <v>0</v>
      </c>
      <c r="E999" s="410" t="s">
        <v>401</v>
      </c>
      <c r="F999" s="420" t="s">
        <v>2574</v>
      </c>
      <c r="G999" s="410" t="s">
        <v>2575</v>
      </c>
      <c r="H999" s="421">
        <f>'6. Staff time'!T59</f>
        <v>0</v>
      </c>
    </row>
    <row r="1000" spans="1:8" x14ac:dyDescent="0.2">
      <c r="A1000" s="409">
        <v>999</v>
      </c>
      <c r="B1000" s="409" t="str">
        <f t="shared" si="26"/>
        <v>0-0--6.20-14</v>
      </c>
      <c r="C1000" s="410">
        <f>'1. General information'!$O$8</f>
        <v>0</v>
      </c>
      <c r="D1000" s="410">
        <f>'1. General information'!$O$10</f>
        <v>0</v>
      </c>
      <c r="E1000" s="410" t="s">
        <v>401</v>
      </c>
      <c r="F1000" s="420" t="s">
        <v>2576</v>
      </c>
      <c r="G1000" s="410" t="s">
        <v>2577</v>
      </c>
      <c r="H1000" s="421">
        <f>'6. Staff time'!T60</f>
        <v>0</v>
      </c>
    </row>
    <row r="1001" spans="1:8" x14ac:dyDescent="0.2">
      <c r="A1001" s="409">
        <v>1000</v>
      </c>
      <c r="B1001" s="409" t="str">
        <f t="shared" si="26"/>
        <v>0-0--6.20-15</v>
      </c>
      <c r="C1001" s="410">
        <f>'1. General information'!$O$8</f>
        <v>0</v>
      </c>
      <c r="D1001" s="410">
        <f>'1. General information'!$O$10</f>
        <v>0</v>
      </c>
      <c r="E1001" s="410" t="s">
        <v>401</v>
      </c>
      <c r="F1001" s="420" t="s">
        <v>2578</v>
      </c>
      <c r="G1001" s="410" t="s">
        <v>2579</v>
      </c>
      <c r="H1001" s="421">
        <f>'6. Staff time'!T61</f>
        <v>0</v>
      </c>
    </row>
    <row r="1002" spans="1:8" x14ac:dyDescent="0.2">
      <c r="A1002" s="409">
        <v>1001</v>
      </c>
      <c r="B1002" s="409" t="str">
        <f t="shared" si="26"/>
        <v>0-0--6.20-16</v>
      </c>
      <c r="C1002" s="410">
        <f>'1. General information'!$O$8</f>
        <v>0</v>
      </c>
      <c r="D1002" s="410">
        <f>'1. General information'!$O$10</f>
        <v>0</v>
      </c>
      <c r="E1002" s="410" t="s">
        <v>401</v>
      </c>
      <c r="F1002" s="420" t="s">
        <v>2580</v>
      </c>
      <c r="G1002" s="410" t="s">
        <v>2581</v>
      </c>
      <c r="H1002" s="421">
        <f>'6. Staff time'!T62</f>
        <v>0</v>
      </c>
    </row>
    <row r="1003" spans="1:8" x14ac:dyDescent="0.2">
      <c r="A1003" s="409">
        <v>1002</v>
      </c>
      <c r="B1003" s="409" t="str">
        <f t="shared" si="26"/>
        <v>0-0--6.20-17</v>
      </c>
      <c r="C1003" s="410">
        <f>'1. General information'!$O$8</f>
        <v>0</v>
      </c>
      <c r="D1003" s="410">
        <f>'1. General information'!$O$10</f>
        <v>0</v>
      </c>
      <c r="E1003" s="410" t="s">
        <v>401</v>
      </c>
      <c r="F1003" s="420" t="s">
        <v>2582</v>
      </c>
      <c r="G1003" s="410" t="s">
        <v>2583</v>
      </c>
      <c r="H1003" s="421">
        <f>'6. Staff time'!T63</f>
        <v>0</v>
      </c>
    </row>
    <row r="1004" spans="1:8" x14ac:dyDescent="0.2">
      <c r="A1004" s="409">
        <v>1003</v>
      </c>
      <c r="B1004" s="409" t="str">
        <f t="shared" si="26"/>
        <v>0-0--6.20-18</v>
      </c>
      <c r="C1004" s="410">
        <f>'1. General information'!$O$8</f>
        <v>0</v>
      </c>
      <c r="D1004" s="410">
        <f>'1. General information'!$O$10</f>
        <v>0</v>
      </c>
      <c r="E1004" s="410" t="s">
        <v>401</v>
      </c>
      <c r="F1004" s="420" t="s">
        <v>2584</v>
      </c>
      <c r="G1004" s="410" t="s">
        <v>2585</v>
      </c>
      <c r="H1004" s="421">
        <f>'6. Staff time'!T64</f>
        <v>0</v>
      </c>
    </row>
    <row r="1005" spans="1:8" x14ac:dyDescent="0.2">
      <c r="A1005" s="409">
        <v>1004</v>
      </c>
      <c r="B1005" s="409" t="str">
        <f t="shared" si="26"/>
        <v>0-0--6.20-19</v>
      </c>
      <c r="C1005" s="410">
        <f>'1. General information'!$O$8</f>
        <v>0</v>
      </c>
      <c r="D1005" s="410">
        <f>'1. General information'!$O$10</f>
        <v>0</v>
      </c>
      <c r="E1005" s="410" t="s">
        <v>401</v>
      </c>
      <c r="F1005" s="420" t="s">
        <v>2586</v>
      </c>
      <c r="G1005" s="410" t="s">
        <v>2587</v>
      </c>
      <c r="H1005" s="421">
        <f>'6. Staff time'!T65</f>
        <v>0</v>
      </c>
    </row>
    <row r="1006" spans="1:8" x14ac:dyDescent="0.2">
      <c r="A1006" s="409">
        <v>1005</v>
      </c>
      <c r="B1006" s="409" t="str">
        <f t="shared" si="26"/>
        <v>0-0--6.20-20</v>
      </c>
      <c r="C1006" s="410">
        <f>'1. General information'!$O$8</f>
        <v>0</v>
      </c>
      <c r="D1006" s="410">
        <f>'1. General information'!$O$10</f>
        <v>0</v>
      </c>
      <c r="E1006" s="410" t="s">
        <v>401</v>
      </c>
      <c r="F1006" s="420" t="s">
        <v>2588</v>
      </c>
      <c r="G1006" s="410" t="s">
        <v>2589</v>
      </c>
      <c r="H1006" s="421">
        <f>'6. Staff time'!T66</f>
        <v>0</v>
      </c>
    </row>
    <row r="1007" spans="1:8" x14ac:dyDescent="0.2">
      <c r="A1007" s="409">
        <v>1006</v>
      </c>
      <c r="B1007" s="409" t="str">
        <f t="shared" si="26"/>
        <v>0-0--6.20-21</v>
      </c>
      <c r="C1007" s="410">
        <f>'1. General information'!$O$8</f>
        <v>0</v>
      </c>
      <c r="D1007" s="410">
        <f>'1. General information'!$O$10</f>
        <v>0</v>
      </c>
      <c r="E1007" s="410" t="s">
        <v>401</v>
      </c>
      <c r="F1007" s="420" t="s">
        <v>2590</v>
      </c>
      <c r="G1007" s="410" t="s">
        <v>2591</v>
      </c>
      <c r="H1007" s="421">
        <f>'6. Staff time'!T67</f>
        <v>0</v>
      </c>
    </row>
    <row r="1008" spans="1:8" x14ac:dyDescent="0.2">
      <c r="A1008" s="409">
        <v>1007</v>
      </c>
      <c r="B1008" s="409" t="str">
        <f t="shared" si="26"/>
        <v>0-0--6.20-22</v>
      </c>
      <c r="C1008" s="410">
        <f>'1. General information'!$O$8</f>
        <v>0</v>
      </c>
      <c r="D1008" s="410">
        <f>'1. General information'!$O$10</f>
        <v>0</v>
      </c>
      <c r="E1008" s="410" t="s">
        <v>401</v>
      </c>
      <c r="F1008" s="420" t="s">
        <v>2592</v>
      </c>
      <c r="G1008" s="410" t="s">
        <v>2593</v>
      </c>
      <c r="H1008" s="421">
        <f>'6. Staff time'!T68</f>
        <v>0</v>
      </c>
    </row>
    <row r="1009" spans="1:8" x14ac:dyDescent="0.2">
      <c r="A1009" s="409">
        <v>1008</v>
      </c>
      <c r="B1009" s="409" t="str">
        <f t="shared" si="26"/>
        <v>0-0--6.20-23</v>
      </c>
      <c r="C1009" s="410">
        <f>'1. General information'!$O$8</f>
        <v>0</v>
      </c>
      <c r="D1009" s="410">
        <f>'1. General information'!$O$10</f>
        <v>0</v>
      </c>
      <c r="E1009" s="410" t="s">
        <v>401</v>
      </c>
      <c r="F1009" s="420" t="s">
        <v>2594</v>
      </c>
      <c r="G1009" s="410" t="s">
        <v>2595</v>
      </c>
      <c r="H1009" s="421">
        <f>'6. Staff time'!T69</f>
        <v>0</v>
      </c>
    </row>
    <row r="1010" spans="1:8" x14ac:dyDescent="0.2">
      <c r="A1010" s="409">
        <v>1009</v>
      </c>
      <c r="B1010" s="409" t="str">
        <f t="shared" si="26"/>
        <v>0-0--6.20-24</v>
      </c>
      <c r="C1010" s="410">
        <f>'1. General information'!$O$8</f>
        <v>0</v>
      </c>
      <c r="D1010" s="410">
        <f>'1. General information'!$O$10</f>
        <v>0</v>
      </c>
      <c r="E1010" s="410" t="s">
        <v>401</v>
      </c>
      <c r="F1010" s="420" t="s">
        <v>2596</v>
      </c>
      <c r="G1010" s="410" t="s">
        <v>2597</v>
      </c>
      <c r="H1010" s="421">
        <f>'6. Staff time'!T70</f>
        <v>0</v>
      </c>
    </row>
    <row r="1011" spans="1:8" x14ac:dyDescent="0.2">
      <c r="A1011" s="409">
        <v>1010</v>
      </c>
      <c r="B1011" s="409" t="str">
        <f t="shared" si="26"/>
        <v>0-0--6.20-25</v>
      </c>
      <c r="C1011" s="410">
        <f>'1. General information'!$O$8</f>
        <v>0</v>
      </c>
      <c r="D1011" s="410">
        <f>'1. General information'!$O$10</f>
        <v>0</v>
      </c>
      <c r="E1011" s="410" t="s">
        <v>401</v>
      </c>
      <c r="F1011" s="420" t="s">
        <v>2598</v>
      </c>
      <c r="G1011" s="410" t="s">
        <v>2599</v>
      </c>
      <c r="H1011" s="421">
        <f>'6. Staff time'!T71</f>
        <v>0</v>
      </c>
    </row>
    <row r="1012" spans="1:8" x14ac:dyDescent="0.2">
      <c r="A1012" s="409">
        <v>1011</v>
      </c>
      <c r="B1012" s="409" t="str">
        <f t="shared" si="26"/>
        <v>0-0--6.21-1</v>
      </c>
      <c r="C1012" s="410">
        <f>'1. General information'!$O$8</f>
        <v>0</v>
      </c>
      <c r="D1012" s="410">
        <f>'1. General information'!$O$10</f>
        <v>0</v>
      </c>
      <c r="E1012" s="410" t="s">
        <v>401</v>
      </c>
      <c r="F1012" s="420" t="s">
        <v>2600</v>
      </c>
      <c r="G1012" s="410" t="s">
        <v>2601</v>
      </c>
      <c r="H1012" s="421">
        <f>'6. Staff time'!V47</f>
        <v>0</v>
      </c>
    </row>
    <row r="1013" spans="1:8" x14ac:dyDescent="0.2">
      <c r="A1013" s="409">
        <v>1012</v>
      </c>
      <c r="B1013" s="409" t="str">
        <f t="shared" si="26"/>
        <v>0-0--6.21-2</v>
      </c>
      <c r="C1013" s="410">
        <f>'1. General information'!$O$8</f>
        <v>0</v>
      </c>
      <c r="D1013" s="410">
        <f>'1. General information'!$O$10</f>
        <v>0</v>
      </c>
      <c r="E1013" s="410" t="s">
        <v>401</v>
      </c>
      <c r="F1013" s="420" t="s">
        <v>2602</v>
      </c>
      <c r="G1013" s="410" t="s">
        <v>2603</v>
      </c>
      <c r="H1013" s="421">
        <f>'6. Staff time'!V48</f>
        <v>0</v>
      </c>
    </row>
    <row r="1014" spans="1:8" x14ac:dyDescent="0.2">
      <c r="A1014" s="409">
        <v>1013</v>
      </c>
      <c r="B1014" s="409" t="str">
        <f t="shared" si="26"/>
        <v>0-0--6.21-3</v>
      </c>
      <c r="C1014" s="410">
        <f>'1. General information'!$O$8</f>
        <v>0</v>
      </c>
      <c r="D1014" s="410">
        <f>'1. General information'!$O$10</f>
        <v>0</v>
      </c>
      <c r="E1014" s="410" t="s">
        <v>401</v>
      </c>
      <c r="F1014" s="420" t="s">
        <v>2604</v>
      </c>
      <c r="G1014" s="410" t="s">
        <v>2605</v>
      </c>
      <c r="H1014" s="421">
        <f>'6. Staff time'!V49</f>
        <v>0</v>
      </c>
    </row>
    <row r="1015" spans="1:8" x14ac:dyDescent="0.2">
      <c r="A1015" s="409">
        <v>1014</v>
      </c>
      <c r="B1015" s="409" t="str">
        <f t="shared" si="26"/>
        <v>0-0--6.21-4</v>
      </c>
      <c r="C1015" s="410">
        <f>'1. General information'!$O$8</f>
        <v>0</v>
      </c>
      <c r="D1015" s="410">
        <f>'1. General information'!$O$10</f>
        <v>0</v>
      </c>
      <c r="E1015" s="410" t="s">
        <v>401</v>
      </c>
      <c r="F1015" s="420" t="s">
        <v>2606</v>
      </c>
      <c r="G1015" s="410" t="s">
        <v>2607</v>
      </c>
      <c r="H1015" s="421">
        <f>'6. Staff time'!V50</f>
        <v>0</v>
      </c>
    </row>
    <row r="1016" spans="1:8" x14ac:dyDescent="0.2">
      <c r="A1016" s="409">
        <v>1015</v>
      </c>
      <c r="B1016" s="409" t="str">
        <f t="shared" si="26"/>
        <v>0-0--6.21-5</v>
      </c>
      <c r="C1016" s="410">
        <f>'1. General information'!$O$8</f>
        <v>0</v>
      </c>
      <c r="D1016" s="410">
        <f>'1. General information'!$O$10</f>
        <v>0</v>
      </c>
      <c r="E1016" s="410" t="s">
        <v>401</v>
      </c>
      <c r="F1016" s="420" t="s">
        <v>2608</v>
      </c>
      <c r="G1016" s="410" t="s">
        <v>2609</v>
      </c>
      <c r="H1016" s="421">
        <f>'6. Staff time'!V51</f>
        <v>0</v>
      </c>
    </row>
    <row r="1017" spans="1:8" x14ac:dyDescent="0.2">
      <c r="A1017" s="409">
        <v>1016</v>
      </c>
      <c r="B1017" s="409" t="str">
        <f t="shared" si="26"/>
        <v>0-0--6.21-6</v>
      </c>
      <c r="C1017" s="410">
        <f>'1. General information'!$O$8</f>
        <v>0</v>
      </c>
      <c r="D1017" s="410">
        <f>'1. General information'!$O$10</f>
        <v>0</v>
      </c>
      <c r="E1017" s="410" t="s">
        <v>401</v>
      </c>
      <c r="F1017" s="420" t="s">
        <v>2610</v>
      </c>
      <c r="G1017" s="410" t="s">
        <v>2611</v>
      </c>
      <c r="H1017" s="421">
        <f>'6. Staff time'!V52</f>
        <v>0</v>
      </c>
    </row>
    <row r="1018" spans="1:8" x14ac:dyDescent="0.2">
      <c r="A1018" s="409">
        <v>1017</v>
      </c>
      <c r="B1018" s="409" t="str">
        <f t="shared" si="26"/>
        <v>0-0--6.21-7</v>
      </c>
      <c r="C1018" s="410">
        <f>'1. General information'!$O$8</f>
        <v>0</v>
      </c>
      <c r="D1018" s="410">
        <f>'1. General information'!$O$10</f>
        <v>0</v>
      </c>
      <c r="E1018" s="410" t="s">
        <v>401</v>
      </c>
      <c r="F1018" s="420" t="s">
        <v>2612</v>
      </c>
      <c r="G1018" s="410" t="s">
        <v>2613</v>
      </c>
      <c r="H1018" s="421">
        <f>'6. Staff time'!V53</f>
        <v>0</v>
      </c>
    </row>
    <row r="1019" spans="1:8" x14ac:dyDescent="0.2">
      <c r="A1019" s="409">
        <v>1018</v>
      </c>
      <c r="B1019" s="409" t="str">
        <f t="shared" si="26"/>
        <v>0-0--6.21-8</v>
      </c>
      <c r="C1019" s="410">
        <f>'1. General information'!$O$8</f>
        <v>0</v>
      </c>
      <c r="D1019" s="410">
        <f>'1. General information'!$O$10</f>
        <v>0</v>
      </c>
      <c r="E1019" s="410" t="s">
        <v>401</v>
      </c>
      <c r="F1019" s="420" t="s">
        <v>2614</v>
      </c>
      <c r="G1019" s="410" t="s">
        <v>2615</v>
      </c>
      <c r="H1019" s="421">
        <f>'6. Staff time'!V54</f>
        <v>0</v>
      </c>
    </row>
    <row r="1020" spans="1:8" x14ac:dyDescent="0.2">
      <c r="A1020" s="409">
        <v>1019</v>
      </c>
      <c r="B1020" s="409" t="str">
        <f t="shared" si="26"/>
        <v>0-0--6.21-9</v>
      </c>
      <c r="C1020" s="410">
        <f>'1. General information'!$O$8</f>
        <v>0</v>
      </c>
      <c r="D1020" s="410">
        <f>'1. General information'!$O$10</f>
        <v>0</v>
      </c>
      <c r="E1020" s="410" t="s">
        <v>401</v>
      </c>
      <c r="F1020" s="420" t="s">
        <v>2616</v>
      </c>
      <c r="G1020" s="410" t="s">
        <v>2617</v>
      </c>
      <c r="H1020" s="421">
        <f>'6. Staff time'!V55</f>
        <v>0</v>
      </c>
    </row>
    <row r="1021" spans="1:8" x14ac:dyDescent="0.2">
      <c r="A1021" s="409">
        <v>1020</v>
      </c>
      <c r="B1021" s="409" t="str">
        <f t="shared" si="26"/>
        <v>0-0--6.21-10</v>
      </c>
      <c r="C1021" s="410">
        <f>'1. General information'!$O$8</f>
        <v>0</v>
      </c>
      <c r="D1021" s="410">
        <f>'1. General information'!$O$10</f>
        <v>0</v>
      </c>
      <c r="E1021" s="410" t="s">
        <v>401</v>
      </c>
      <c r="F1021" s="420" t="s">
        <v>2618</v>
      </c>
      <c r="G1021" s="410" t="s">
        <v>2619</v>
      </c>
      <c r="H1021" s="421">
        <f>'6. Staff time'!V56</f>
        <v>0</v>
      </c>
    </row>
    <row r="1022" spans="1:8" x14ac:dyDescent="0.2">
      <c r="A1022" s="409">
        <v>1021</v>
      </c>
      <c r="B1022" s="409" t="str">
        <f t="shared" si="26"/>
        <v>0-0--6.21-11</v>
      </c>
      <c r="C1022" s="410">
        <f>'1. General information'!$O$8</f>
        <v>0</v>
      </c>
      <c r="D1022" s="410">
        <f>'1. General information'!$O$10</f>
        <v>0</v>
      </c>
      <c r="E1022" s="410" t="s">
        <v>401</v>
      </c>
      <c r="F1022" s="420" t="s">
        <v>2620</v>
      </c>
      <c r="G1022" s="410" t="s">
        <v>2621</v>
      </c>
      <c r="H1022" s="421">
        <f>'6. Staff time'!V57</f>
        <v>0</v>
      </c>
    </row>
    <row r="1023" spans="1:8" x14ac:dyDescent="0.2">
      <c r="A1023" s="409">
        <v>1022</v>
      </c>
      <c r="B1023" s="409" t="str">
        <f t="shared" si="26"/>
        <v>0-0--6.21-12</v>
      </c>
      <c r="C1023" s="410">
        <f>'1. General information'!$O$8</f>
        <v>0</v>
      </c>
      <c r="D1023" s="410">
        <f>'1. General information'!$O$10</f>
        <v>0</v>
      </c>
      <c r="E1023" s="410" t="s">
        <v>401</v>
      </c>
      <c r="F1023" s="420" t="s">
        <v>2622</v>
      </c>
      <c r="G1023" s="410" t="s">
        <v>2623</v>
      </c>
      <c r="H1023" s="421">
        <f>'6. Staff time'!V58</f>
        <v>0</v>
      </c>
    </row>
    <row r="1024" spans="1:8" x14ac:dyDescent="0.2">
      <c r="A1024" s="409">
        <v>1023</v>
      </c>
      <c r="B1024" s="409" t="str">
        <f t="shared" si="26"/>
        <v>0-0--6.21-13</v>
      </c>
      <c r="C1024" s="410">
        <f>'1. General information'!$O$8</f>
        <v>0</v>
      </c>
      <c r="D1024" s="410">
        <f>'1. General information'!$O$10</f>
        <v>0</v>
      </c>
      <c r="E1024" s="410" t="s">
        <v>401</v>
      </c>
      <c r="F1024" s="420" t="s">
        <v>2624</v>
      </c>
      <c r="G1024" s="410" t="s">
        <v>2625</v>
      </c>
      <c r="H1024" s="421">
        <f>'6. Staff time'!V59</f>
        <v>0</v>
      </c>
    </row>
    <row r="1025" spans="1:8" x14ac:dyDescent="0.2">
      <c r="A1025" s="409">
        <v>1024</v>
      </c>
      <c r="B1025" s="409" t="str">
        <f t="shared" si="26"/>
        <v>0-0--6.21-14</v>
      </c>
      <c r="C1025" s="410">
        <f>'1. General information'!$O$8</f>
        <v>0</v>
      </c>
      <c r="D1025" s="410">
        <f>'1. General information'!$O$10</f>
        <v>0</v>
      </c>
      <c r="E1025" s="410" t="s">
        <v>401</v>
      </c>
      <c r="F1025" s="420" t="s">
        <v>2626</v>
      </c>
      <c r="G1025" s="410" t="s">
        <v>2627</v>
      </c>
      <c r="H1025" s="421">
        <f>'6. Staff time'!V60</f>
        <v>0</v>
      </c>
    </row>
    <row r="1026" spans="1:8" x14ac:dyDescent="0.2">
      <c r="A1026" s="409">
        <v>1025</v>
      </c>
      <c r="B1026" s="409" t="str">
        <f t="shared" si="26"/>
        <v>0-0--6.21-15</v>
      </c>
      <c r="C1026" s="410">
        <f>'1. General information'!$O$8</f>
        <v>0</v>
      </c>
      <c r="D1026" s="410">
        <f>'1. General information'!$O$10</f>
        <v>0</v>
      </c>
      <c r="E1026" s="410" t="s">
        <v>401</v>
      </c>
      <c r="F1026" s="420" t="s">
        <v>2628</v>
      </c>
      <c r="G1026" s="410" t="s">
        <v>2629</v>
      </c>
      <c r="H1026" s="421">
        <f>'6. Staff time'!V61</f>
        <v>0</v>
      </c>
    </row>
    <row r="1027" spans="1:8" x14ac:dyDescent="0.2">
      <c r="A1027" s="409">
        <v>1026</v>
      </c>
      <c r="B1027" s="409" t="str">
        <f t="shared" si="26"/>
        <v>0-0--6.21-16</v>
      </c>
      <c r="C1027" s="410">
        <f>'1. General information'!$O$8</f>
        <v>0</v>
      </c>
      <c r="D1027" s="410">
        <f>'1. General information'!$O$10</f>
        <v>0</v>
      </c>
      <c r="E1027" s="410" t="s">
        <v>401</v>
      </c>
      <c r="F1027" s="420" t="s">
        <v>2630</v>
      </c>
      <c r="G1027" s="410" t="s">
        <v>2631</v>
      </c>
      <c r="H1027" s="421">
        <f>'6. Staff time'!V62</f>
        <v>0</v>
      </c>
    </row>
    <row r="1028" spans="1:8" x14ac:dyDescent="0.2">
      <c r="A1028" s="409">
        <v>1027</v>
      </c>
      <c r="B1028" s="409" t="str">
        <f t="shared" si="26"/>
        <v>0-0--6.21-17</v>
      </c>
      <c r="C1028" s="410">
        <f>'1. General information'!$O$8</f>
        <v>0</v>
      </c>
      <c r="D1028" s="410">
        <f>'1. General information'!$O$10</f>
        <v>0</v>
      </c>
      <c r="E1028" s="410" t="s">
        <v>401</v>
      </c>
      <c r="F1028" s="420" t="s">
        <v>2632</v>
      </c>
      <c r="G1028" s="410" t="s">
        <v>2633</v>
      </c>
      <c r="H1028" s="421">
        <f>'6. Staff time'!V63</f>
        <v>0</v>
      </c>
    </row>
    <row r="1029" spans="1:8" x14ac:dyDescent="0.2">
      <c r="A1029" s="409">
        <v>1028</v>
      </c>
      <c r="B1029" s="409" t="str">
        <f t="shared" si="26"/>
        <v>0-0--6.21-18</v>
      </c>
      <c r="C1029" s="410">
        <f>'1. General information'!$O$8</f>
        <v>0</v>
      </c>
      <c r="D1029" s="410">
        <f>'1. General information'!$O$10</f>
        <v>0</v>
      </c>
      <c r="E1029" s="410" t="s">
        <v>401</v>
      </c>
      <c r="F1029" s="420" t="s">
        <v>2634</v>
      </c>
      <c r="G1029" s="410" t="s">
        <v>2635</v>
      </c>
      <c r="H1029" s="421">
        <f>'6. Staff time'!V64</f>
        <v>0</v>
      </c>
    </row>
    <row r="1030" spans="1:8" x14ac:dyDescent="0.2">
      <c r="A1030" s="409">
        <v>1029</v>
      </c>
      <c r="B1030" s="409" t="str">
        <f t="shared" si="26"/>
        <v>0-0--6.21-19</v>
      </c>
      <c r="C1030" s="410">
        <f>'1. General information'!$O$8</f>
        <v>0</v>
      </c>
      <c r="D1030" s="410">
        <f>'1. General information'!$O$10</f>
        <v>0</v>
      </c>
      <c r="E1030" s="410" t="s">
        <v>401</v>
      </c>
      <c r="F1030" s="420" t="s">
        <v>2636</v>
      </c>
      <c r="G1030" s="410" t="s">
        <v>2637</v>
      </c>
      <c r="H1030" s="421">
        <f>'6. Staff time'!V65</f>
        <v>0</v>
      </c>
    </row>
    <row r="1031" spans="1:8" x14ac:dyDescent="0.2">
      <c r="A1031" s="409">
        <v>1030</v>
      </c>
      <c r="B1031" s="409" t="str">
        <f t="shared" si="26"/>
        <v>0-0--6.21-20</v>
      </c>
      <c r="C1031" s="410">
        <f>'1. General information'!$O$8</f>
        <v>0</v>
      </c>
      <c r="D1031" s="410">
        <f>'1. General information'!$O$10</f>
        <v>0</v>
      </c>
      <c r="E1031" s="410" t="s">
        <v>401</v>
      </c>
      <c r="F1031" s="420" t="s">
        <v>2638</v>
      </c>
      <c r="G1031" s="410" t="s">
        <v>2639</v>
      </c>
      <c r="H1031" s="421">
        <f>'6. Staff time'!V66</f>
        <v>0</v>
      </c>
    </row>
    <row r="1032" spans="1:8" x14ac:dyDescent="0.2">
      <c r="A1032" s="409">
        <v>1031</v>
      </c>
      <c r="B1032" s="409" t="str">
        <f t="shared" si="26"/>
        <v>0-0--6.21-21</v>
      </c>
      <c r="C1032" s="410">
        <f>'1. General information'!$O$8</f>
        <v>0</v>
      </c>
      <c r="D1032" s="410">
        <f>'1. General information'!$O$10</f>
        <v>0</v>
      </c>
      <c r="E1032" s="410" t="s">
        <v>401</v>
      </c>
      <c r="F1032" s="420" t="s">
        <v>2640</v>
      </c>
      <c r="G1032" s="410" t="s">
        <v>2641</v>
      </c>
      <c r="H1032" s="421">
        <f>'6. Staff time'!V67</f>
        <v>0</v>
      </c>
    </row>
    <row r="1033" spans="1:8" x14ac:dyDescent="0.2">
      <c r="A1033" s="409">
        <v>1032</v>
      </c>
      <c r="B1033" s="409" t="str">
        <f t="shared" si="26"/>
        <v>0-0--6.21-22</v>
      </c>
      <c r="C1033" s="410">
        <f>'1. General information'!$O$8</f>
        <v>0</v>
      </c>
      <c r="D1033" s="410">
        <f>'1. General information'!$O$10</f>
        <v>0</v>
      </c>
      <c r="E1033" s="410" t="s">
        <v>401</v>
      </c>
      <c r="F1033" s="420" t="s">
        <v>2642</v>
      </c>
      <c r="G1033" s="410" t="s">
        <v>2643</v>
      </c>
      <c r="H1033" s="421">
        <f>'6. Staff time'!V68</f>
        <v>0</v>
      </c>
    </row>
    <row r="1034" spans="1:8" x14ac:dyDescent="0.2">
      <c r="A1034" s="409">
        <v>1033</v>
      </c>
      <c r="B1034" s="409" t="str">
        <f t="shared" si="26"/>
        <v>0-0--6.21-23</v>
      </c>
      <c r="C1034" s="410">
        <f>'1. General information'!$O$8</f>
        <v>0</v>
      </c>
      <c r="D1034" s="410">
        <f>'1. General information'!$O$10</f>
        <v>0</v>
      </c>
      <c r="E1034" s="410" t="s">
        <v>401</v>
      </c>
      <c r="F1034" s="420" t="s">
        <v>2644</v>
      </c>
      <c r="G1034" s="410" t="s">
        <v>2645</v>
      </c>
      <c r="H1034" s="421">
        <f>'6. Staff time'!V69</f>
        <v>0</v>
      </c>
    </row>
    <row r="1035" spans="1:8" x14ac:dyDescent="0.2">
      <c r="A1035" s="409">
        <v>1034</v>
      </c>
      <c r="B1035" s="409" t="str">
        <f t="shared" si="26"/>
        <v>0-0--6.21-24</v>
      </c>
      <c r="C1035" s="410">
        <f>'1. General information'!$O$8</f>
        <v>0</v>
      </c>
      <c r="D1035" s="410">
        <f>'1. General information'!$O$10</f>
        <v>0</v>
      </c>
      <c r="E1035" s="410" t="s">
        <v>401</v>
      </c>
      <c r="F1035" s="420" t="s">
        <v>2646</v>
      </c>
      <c r="G1035" s="410" t="s">
        <v>2647</v>
      </c>
      <c r="H1035" s="421">
        <f>'6. Staff time'!V70</f>
        <v>0</v>
      </c>
    </row>
    <row r="1036" spans="1:8" x14ac:dyDescent="0.2">
      <c r="A1036" s="409">
        <v>1035</v>
      </c>
      <c r="B1036" s="409" t="str">
        <f t="shared" si="26"/>
        <v>0-0--6.21-25</v>
      </c>
      <c r="C1036" s="410">
        <f>'1. General information'!$O$8</f>
        <v>0</v>
      </c>
      <c r="D1036" s="410">
        <f>'1. General information'!$O$10</f>
        <v>0</v>
      </c>
      <c r="E1036" s="410" t="s">
        <v>401</v>
      </c>
      <c r="F1036" s="420" t="s">
        <v>2648</v>
      </c>
      <c r="G1036" s="410" t="s">
        <v>2649</v>
      </c>
      <c r="H1036" s="421">
        <f>'6. Staff time'!V71</f>
        <v>0</v>
      </c>
    </row>
    <row r="1037" spans="1:8" x14ac:dyDescent="0.2">
      <c r="A1037" s="409">
        <v>1036</v>
      </c>
      <c r="B1037" s="409" t="str">
        <f t="shared" si="26"/>
        <v>0-0--6.22-1</v>
      </c>
      <c r="C1037" s="410">
        <f>'1. General information'!$O$8</f>
        <v>0</v>
      </c>
      <c r="D1037" s="410">
        <f>'1. General information'!$O$10</f>
        <v>0</v>
      </c>
      <c r="E1037" s="410" t="s">
        <v>401</v>
      </c>
      <c r="F1037" s="420" t="s">
        <v>2650</v>
      </c>
      <c r="G1037" s="410" t="s">
        <v>2651</v>
      </c>
      <c r="H1037" s="421">
        <f>'6. Staff time'!X47</f>
        <v>0</v>
      </c>
    </row>
    <row r="1038" spans="1:8" x14ac:dyDescent="0.2">
      <c r="A1038" s="409">
        <v>1037</v>
      </c>
      <c r="B1038" s="409" t="str">
        <f t="shared" si="26"/>
        <v>0-0--6.22-2</v>
      </c>
      <c r="C1038" s="410">
        <f>'1. General information'!$O$8</f>
        <v>0</v>
      </c>
      <c r="D1038" s="410">
        <f>'1. General information'!$O$10</f>
        <v>0</v>
      </c>
      <c r="E1038" s="410" t="s">
        <v>401</v>
      </c>
      <c r="F1038" s="420" t="s">
        <v>2652</v>
      </c>
      <c r="G1038" s="410" t="s">
        <v>2653</v>
      </c>
      <c r="H1038" s="421">
        <f>'6. Staff time'!X48</f>
        <v>0</v>
      </c>
    </row>
    <row r="1039" spans="1:8" x14ac:dyDescent="0.2">
      <c r="A1039" s="409">
        <v>1038</v>
      </c>
      <c r="B1039" s="409" t="str">
        <f t="shared" si="26"/>
        <v>0-0--6.22-3</v>
      </c>
      <c r="C1039" s="410">
        <f>'1. General information'!$O$8</f>
        <v>0</v>
      </c>
      <c r="D1039" s="410">
        <f>'1. General information'!$O$10</f>
        <v>0</v>
      </c>
      <c r="E1039" s="410" t="s">
        <v>401</v>
      </c>
      <c r="F1039" s="420" t="s">
        <v>2654</v>
      </c>
      <c r="G1039" s="410" t="s">
        <v>2655</v>
      </c>
      <c r="H1039" s="421">
        <f>'6. Staff time'!X49</f>
        <v>0</v>
      </c>
    </row>
    <row r="1040" spans="1:8" x14ac:dyDescent="0.2">
      <c r="A1040" s="409">
        <v>1039</v>
      </c>
      <c r="B1040" s="409" t="str">
        <f t="shared" si="26"/>
        <v>0-0--6.22-4</v>
      </c>
      <c r="C1040" s="410">
        <f>'1. General information'!$O$8</f>
        <v>0</v>
      </c>
      <c r="D1040" s="410">
        <f>'1. General information'!$O$10</f>
        <v>0</v>
      </c>
      <c r="E1040" s="410" t="s">
        <v>401</v>
      </c>
      <c r="F1040" s="420" t="s">
        <v>2656</v>
      </c>
      <c r="G1040" s="410" t="s">
        <v>2657</v>
      </c>
      <c r="H1040" s="421">
        <f>'6. Staff time'!X50</f>
        <v>0</v>
      </c>
    </row>
    <row r="1041" spans="1:8" x14ac:dyDescent="0.2">
      <c r="A1041" s="409">
        <v>1040</v>
      </c>
      <c r="B1041" s="409" t="str">
        <f t="shared" si="26"/>
        <v>0-0--6.22-5</v>
      </c>
      <c r="C1041" s="410">
        <f>'1. General information'!$O$8</f>
        <v>0</v>
      </c>
      <c r="D1041" s="410">
        <f>'1. General information'!$O$10</f>
        <v>0</v>
      </c>
      <c r="E1041" s="410" t="s">
        <v>401</v>
      </c>
      <c r="F1041" s="420" t="s">
        <v>2658</v>
      </c>
      <c r="G1041" s="410" t="s">
        <v>2659</v>
      </c>
      <c r="H1041" s="421">
        <f>'6. Staff time'!X51</f>
        <v>0</v>
      </c>
    </row>
    <row r="1042" spans="1:8" x14ac:dyDescent="0.2">
      <c r="A1042" s="409">
        <v>1041</v>
      </c>
      <c r="B1042" s="409" t="str">
        <f t="shared" si="26"/>
        <v>0-0--6.22-6</v>
      </c>
      <c r="C1042" s="410">
        <f>'1. General information'!$O$8</f>
        <v>0</v>
      </c>
      <c r="D1042" s="410">
        <f>'1. General information'!$O$10</f>
        <v>0</v>
      </c>
      <c r="E1042" s="410" t="s">
        <v>401</v>
      </c>
      <c r="F1042" s="420" t="s">
        <v>2660</v>
      </c>
      <c r="G1042" s="410" t="s">
        <v>2661</v>
      </c>
      <c r="H1042" s="421">
        <f>'6. Staff time'!X52</f>
        <v>0</v>
      </c>
    </row>
    <row r="1043" spans="1:8" x14ac:dyDescent="0.2">
      <c r="A1043" s="409">
        <v>1042</v>
      </c>
      <c r="B1043" s="409" t="str">
        <f t="shared" si="26"/>
        <v>0-0--6.22-7</v>
      </c>
      <c r="C1043" s="410">
        <f>'1. General information'!$O$8</f>
        <v>0</v>
      </c>
      <c r="D1043" s="410">
        <f>'1. General information'!$O$10</f>
        <v>0</v>
      </c>
      <c r="E1043" s="410" t="s">
        <v>401</v>
      </c>
      <c r="F1043" s="420" t="s">
        <v>2662</v>
      </c>
      <c r="G1043" s="410" t="s">
        <v>2663</v>
      </c>
      <c r="H1043" s="421">
        <f>'6. Staff time'!X53</f>
        <v>0</v>
      </c>
    </row>
    <row r="1044" spans="1:8" x14ac:dyDescent="0.2">
      <c r="A1044" s="409">
        <v>1043</v>
      </c>
      <c r="B1044" s="409" t="str">
        <f t="shared" si="26"/>
        <v>0-0--6.22-8</v>
      </c>
      <c r="C1044" s="410">
        <f>'1. General information'!$O$8</f>
        <v>0</v>
      </c>
      <c r="D1044" s="410">
        <f>'1. General information'!$O$10</f>
        <v>0</v>
      </c>
      <c r="E1044" s="410" t="s">
        <v>401</v>
      </c>
      <c r="F1044" s="420" t="s">
        <v>2664</v>
      </c>
      <c r="G1044" s="410" t="s">
        <v>2665</v>
      </c>
      <c r="H1044" s="421">
        <f>'6. Staff time'!X54</f>
        <v>0</v>
      </c>
    </row>
    <row r="1045" spans="1:8" x14ac:dyDescent="0.2">
      <c r="A1045" s="409">
        <v>1044</v>
      </c>
      <c r="B1045" s="409" t="str">
        <f t="shared" si="26"/>
        <v>0-0--6.22-9</v>
      </c>
      <c r="C1045" s="410">
        <f>'1. General information'!$O$8</f>
        <v>0</v>
      </c>
      <c r="D1045" s="410">
        <f>'1. General information'!$O$10</f>
        <v>0</v>
      </c>
      <c r="E1045" s="410" t="s">
        <v>401</v>
      </c>
      <c r="F1045" s="420" t="s">
        <v>2666</v>
      </c>
      <c r="G1045" s="410" t="s">
        <v>2667</v>
      </c>
      <c r="H1045" s="421">
        <f>'6. Staff time'!X55</f>
        <v>0</v>
      </c>
    </row>
    <row r="1046" spans="1:8" x14ac:dyDescent="0.2">
      <c r="A1046" s="409">
        <v>1045</v>
      </c>
      <c r="B1046" s="409" t="str">
        <f t="shared" si="26"/>
        <v>0-0--6.22-10</v>
      </c>
      <c r="C1046" s="410">
        <f>'1. General information'!$O$8</f>
        <v>0</v>
      </c>
      <c r="D1046" s="410">
        <f>'1. General information'!$O$10</f>
        <v>0</v>
      </c>
      <c r="E1046" s="410" t="s">
        <v>401</v>
      </c>
      <c r="F1046" s="420" t="s">
        <v>2668</v>
      </c>
      <c r="G1046" s="410" t="s">
        <v>2669</v>
      </c>
      <c r="H1046" s="421">
        <f>'6. Staff time'!X56</f>
        <v>0</v>
      </c>
    </row>
    <row r="1047" spans="1:8" x14ac:dyDescent="0.2">
      <c r="A1047" s="409">
        <v>1046</v>
      </c>
      <c r="B1047" s="409" t="str">
        <f t="shared" si="26"/>
        <v>0-0--6.22-11</v>
      </c>
      <c r="C1047" s="410">
        <f>'1. General information'!$O$8</f>
        <v>0</v>
      </c>
      <c r="D1047" s="410">
        <f>'1. General information'!$O$10</f>
        <v>0</v>
      </c>
      <c r="E1047" s="410" t="s">
        <v>401</v>
      </c>
      <c r="F1047" s="420" t="s">
        <v>2670</v>
      </c>
      <c r="G1047" s="410" t="s">
        <v>2671</v>
      </c>
      <c r="H1047" s="421">
        <f>'6. Staff time'!X57</f>
        <v>0</v>
      </c>
    </row>
    <row r="1048" spans="1:8" x14ac:dyDescent="0.2">
      <c r="A1048" s="409">
        <v>1047</v>
      </c>
      <c r="B1048" s="409" t="str">
        <f t="shared" si="26"/>
        <v>0-0--6.22-12</v>
      </c>
      <c r="C1048" s="410">
        <f>'1. General information'!$O$8</f>
        <v>0</v>
      </c>
      <c r="D1048" s="410">
        <f>'1. General information'!$O$10</f>
        <v>0</v>
      </c>
      <c r="E1048" s="410" t="s">
        <v>401</v>
      </c>
      <c r="F1048" s="420" t="s">
        <v>2672</v>
      </c>
      <c r="G1048" s="410" t="s">
        <v>2673</v>
      </c>
      <c r="H1048" s="421">
        <f>'6. Staff time'!X58</f>
        <v>0</v>
      </c>
    </row>
    <row r="1049" spans="1:8" x14ac:dyDescent="0.2">
      <c r="A1049" s="409">
        <v>1048</v>
      </c>
      <c r="B1049" s="409" t="str">
        <f t="shared" si="26"/>
        <v>0-0--6.22-13</v>
      </c>
      <c r="C1049" s="410">
        <f>'1. General information'!$O$8</f>
        <v>0</v>
      </c>
      <c r="D1049" s="410">
        <f>'1. General information'!$O$10</f>
        <v>0</v>
      </c>
      <c r="E1049" s="410" t="s">
        <v>401</v>
      </c>
      <c r="F1049" s="420" t="s">
        <v>2674</v>
      </c>
      <c r="G1049" s="410" t="s">
        <v>2675</v>
      </c>
      <c r="H1049" s="421">
        <f>'6. Staff time'!X59</f>
        <v>0</v>
      </c>
    </row>
    <row r="1050" spans="1:8" x14ac:dyDescent="0.2">
      <c r="A1050" s="409">
        <v>1049</v>
      </c>
      <c r="B1050" s="409" t="str">
        <f t="shared" si="26"/>
        <v>0-0--6.22-14</v>
      </c>
      <c r="C1050" s="410">
        <f>'1. General information'!$O$8</f>
        <v>0</v>
      </c>
      <c r="D1050" s="410">
        <f>'1. General information'!$O$10</f>
        <v>0</v>
      </c>
      <c r="E1050" s="410" t="s">
        <v>401</v>
      </c>
      <c r="F1050" s="420" t="s">
        <v>2676</v>
      </c>
      <c r="G1050" s="410" t="s">
        <v>2677</v>
      </c>
      <c r="H1050" s="421">
        <f>'6. Staff time'!X60</f>
        <v>0</v>
      </c>
    </row>
    <row r="1051" spans="1:8" x14ac:dyDescent="0.2">
      <c r="A1051" s="409">
        <v>1050</v>
      </c>
      <c r="B1051" s="409" t="str">
        <f t="shared" si="26"/>
        <v>0-0--6.22-15</v>
      </c>
      <c r="C1051" s="410">
        <f>'1. General information'!$O$8</f>
        <v>0</v>
      </c>
      <c r="D1051" s="410">
        <f>'1. General information'!$O$10</f>
        <v>0</v>
      </c>
      <c r="E1051" s="410" t="s">
        <v>401</v>
      </c>
      <c r="F1051" s="420" t="s">
        <v>2678</v>
      </c>
      <c r="G1051" s="410" t="s">
        <v>2679</v>
      </c>
      <c r="H1051" s="421">
        <f>'6. Staff time'!X61</f>
        <v>0</v>
      </c>
    </row>
    <row r="1052" spans="1:8" x14ac:dyDescent="0.2">
      <c r="A1052" s="409">
        <v>1051</v>
      </c>
      <c r="B1052" s="409" t="str">
        <f t="shared" si="26"/>
        <v>0-0--6.22-16</v>
      </c>
      <c r="C1052" s="410">
        <f>'1. General information'!$O$8</f>
        <v>0</v>
      </c>
      <c r="D1052" s="410">
        <f>'1. General information'!$O$10</f>
        <v>0</v>
      </c>
      <c r="E1052" s="410" t="s">
        <v>401</v>
      </c>
      <c r="F1052" s="420" t="s">
        <v>2680</v>
      </c>
      <c r="G1052" s="410" t="s">
        <v>2681</v>
      </c>
      <c r="H1052" s="421">
        <f>'6. Staff time'!X62</f>
        <v>0</v>
      </c>
    </row>
    <row r="1053" spans="1:8" x14ac:dyDescent="0.2">
      <c r="A1053" s="409">
        <v>1052</v>
      </c>
      <c r="B1053" s="409" t="str">
        <f t="shared" si="26"/>
        <v>0-0--6.22-17</v>
      </c>
      <c r="C1053" s="410">
        <f>'1. General information'!$O$8</f>
        <v>0</v>
      </c>
      <c r="D1053" s="410">
        <f>'1. General information'!$O$10</f>
        <v>0</v>
      </c>
      <c r="E1053" s="410" t="s">
        <v>401</v>
      </c>
      <c r="F1053" s="420" t="s">
        <v>2682</v>
      </c>
      <c r="G1053" s="410" t="s">
        <v>2683</v>
      </c>
      <c r="H1053" s="421">
        <f>'6. Staff time'!X63</f>
        <v>0</v>
      </c>
    </row>
    <row r="1054" spans="1:8" x14ac:dyDescent="0.2">
      <c r="A1054" s="409">
        <v>1053</v>
      </c>
      <c r="B1054" s="409" t="str">
        <f t="shared" si="26"/>
        <v>0-0--6.22-18</v>
      </c>
      <c r="C1054" s="410">
        <f>'1. General information'!$O$8</f>
        <v>0</v>
      </c>
      <c r="D1054" s="410">
        <f>'1. General information'!$O$10</f>
        <v>0</v>
      </c>
      <c r="E1054" s="410" t="s">
        <v>401</v>
      </c>
      <c r="F1054" s="420" t="s">
        <v>2684</v>
      </c>
      <c r="G1054" s="410" t="s">
        <v>2685</v>
      </c>
      <c r="H1054" s="421">
        <f>'6. Staff time'!X64</f>
        <v>0</v>
      </c>
    </row>
    <row r="1055" spans="1:8" x14ac:dyDescent="0.2">
      <c r="A1055" s="409">
        <v>1054</v>
      </c>
      <c r="B1055" s="409" t="str">
        <f t="shared" ref="B1055:B1118" si="27">CONCATENATE(LEFT(C1055,2),"-",D1055,"-","-",F1055)</f>
        <v>0-0--6.22-19</v>
      </c>
      <c r="C1055" s="410">
        <f>'1. General information'!$O$8</f>
        <v>0</v>
      </c>
      <c r="D1055" s="410">
        <f>'1. General information'!$O$10</f>
        <v>0</v>
      </c>
      <c r="E1055" s="410" t="s">
        <v>401</v>
      </c>
      <c r="F1055" s="420" t="s">
        <v>2686</v>
      </c>
      <c r="G1055" s="410" t="s">
        <v>2687</v>
      </c>
      <c r="H1055" s="421">
        <f>'6. Staff time'!X65</f>
        <v>0</v>
      </c>
    </row>
    <row r="1056" spans="1:8" x14ac:dyDescent="0.2">
      <c r="A1056" s="409">
        <v>1055</v>
      </c>
      <c r="B1056" s="409" t="str">
        <f t="shared" si="27"/>
        <v>0-0--6.22-20</v>
      </c>
      <c r="C1056" s="410">
        <f>'1. General information'!$O$8</f>
        <v>0</v>
      </c>
      <c r="D1056" s="410">
        <f>'1. General information'!$O$10</f>
        <v>0</v>
      </c>
      <c r="E1056" s="410" t="s">
        <v>401</v>
      </c>
      <c r="F1056" s="420" t="s">
        <v>2688</v>
      </c>
      <c r="G1056" s="410" t="s">
        <v>2689</v>
      </c>
      <c r="H1056" s="421">
        <f>'6. Staff time'!X66</f>
        <v>0</v>
      </c>
    </row>
    <row r="1057" spans="1:8" x14ac:dyDescent="0.2">
      <c r="A1057" s="409">
        <v>1056</v>
      </c>
      <c r="B1057" s="409" t="str">
        <f t="shared" si="27"/>
        <v>0-0--6.22-21</v>
      </c>
      <c r="C1057" s="410">
        <f>'1. General information'!$O$8</f>
        <v>0</v>
      </c>
      <c r="D1057" s="410">
        <f>'1. General information'!$O$10</f>
        <v>0</v>
      </c>
      <c r="E1057" s="410" t="s">
        <v>401</v>
      </c>
      <c r="F1057" s="420" t="s">
        <v>2690</v>
      </c>
      <c r="G1057" s="410" t="s">
        <v>2691</v>
      </c>
      <c r="H1057" s="421">
        <f>'6. Staff time'!X67</f>
        <v>0</v>
      </c>
    </row>
    <row r="1058" spans="1:8" x14ac:dyDescent="0.2">
      <c r="A1058" s="409">
        <v>1057</v>
      </c>
      <c r="B1058" s="409" t="str">
        <f t="shared" si="27"/>
        <v>0-0--6.22-22</v>
      </c>
      <c r="C1058" s="410">
        <f>'1. General information'!$O$8</f>
        <v>0</v>
      </c>
      <c r="D1058" s="410">
        <f>'1. General information'!$O$10</f>
        <v>0</v>
      </c>
      <c r="E1058" s="410" t="s">
        <v>401</v>
      </c>
      <c r="F1058" s="420" t="s">
        <v>2692</v>
      </c>
      <c r="G1058" s="410" t="s">
        <v>2693</v>
      </c>
      <c r="H1058" s="421">
        <f>'6. Staff time'!X68</f>
        <v>0</v>
      </c>
    </row>
    <row r="1059" spans="1:8" x14ac:dyDescent="0.2">
      <c r="A1059" s="409">
        <v>1058</v>
      </c>
      <c r="B1059" s="409" t="str">
        <f t="shared" si="27"/>
        <v>0-0--6.22-23</v>
      </c>
      <c r="C1059" s="410">
        <f>'1. General information'!$O$8</f>
        <v>0</v>
      </c>
      <c r="D1059" s="410">
        <f>'1. General information'!$O$10</f>
        <v>0</v>
      </c>
      <c r="E1059" s="410" t="s">
        <v>401</v>
      </c>
      <c r="F1059" s="420" t="s">
        <v>2694</v>
      </c>
      <c r="G1059" s="410" t="s">
        <v>2695</v>
      </c>
      <c r="H1059" s="421">
        <f>'6. Staff time'!X69</f>
        <v>0</v>
      </c>
    </row>
    <row r="1060" spans="1:8" x14ac:dyDescent="0.2">
      <c r="A1060" s="409">
        <v>1059</v>
      </c>
      <c r="B1060" s="409" t="str">
        <f t="shared" si="27"/>
        <v>0-0--6.22-24</v>
      </c>
      <c r="C1060" s="410">
        <f>'1. General information'!$O$8</f>
        <v>0</v>
      </c>
      <c r="D1060" s="410">
        <f>'1. General information'!$O$10</f>
        <v>0</v>
      </c>
      <c r="E1060" s="410" t="s">
        <v>401</v>
      </c>
      <c r="F1060" s="420" t="s">
        <v>2696</v>
      </c>
      <c r="G1060" s="410" t="s">
        <v>2697</v>
      </c>
      <c r="H1060" s="421">
        <f>'6. Staff time'!X70</f>
        <v>0</v>
      </c>
    </row>
    <row r="1061" spans="1:8" x14ac:dyDescent="0.2">
      <c r="A1061" s="409">
        <v>1060</v>
      </c>
      <c r="B1061" s="409" t="str">
        <f t="shared" si="27"/>
        <v>0-0--6.22-25</v>
      </c>
      <c r="C1061" s="410">
        <f>'1. General information'!$O$8</f>
        <v>0</v>
      </c>
      <c r="D1061" s="410">
        <f>'1. General information'!$O$10</f>
        <v>0</v>
      </c>
      <c r="E1061" s="410" t="s">
        <v>401</v>
      </c>
      <c r="F1061" s="420" t="s">
        <v>2698</v>
      </c>
      <c r="G1061" s="410" t="s">
        <v>2699</v>
      </c>
      <c r="H1061" s="421">
        <f>'6. Staff time'!X71</f>
        <v>0</v>
      </c>
    </row>
    <row r="1062" spans="1:8" x14ac:dyDescent="0.2">
      <c r="A1062" s="409">
        <v>1061</v>
      </c>
      <c r="B1062" s="409" t="str">
        <f t="shared" si="27"/>
        <v>0-0--6.23-1</v>
      </c>
      <c r="C1062" s="410">
        <f>'1. General information'!$O$8</f>
        <v>0</v>
      </c>
      <c r="D1062" s="410">
        <f>'1. General information'!$O$10</f>
        <v>0</v>
      </c>
      <c r="E1062" s="410" t="s">
        <v>401</v>
      </c>
      <c r="F1062" s="420" t="s">
        <v>2700</v>
      </c>
      <c r="G1062" s="410" t="s">
        <v>2701</v>
      </c>
      <c r="H1062" s="421">
        <f>'6. Staff time'!Z47</f>
        <v>0</v>
      </c>
    </row>
    <row r="1063" spans="1:8" x14ac:dyDescent="0.2">
      <c r="A1063" s="409">
        <v>1062</v>
      </c>
      <c r="B1063" s="409" t="str">
        <f t="shared" si="27"/>
        <v>0-0--6.23-2</v>
      </c>
      <c r="C1063" s="410">
        <f>'1. General information'!$O$8</f>
        <v>0</v>
      </c>
      <c r="D1063" s="410">
        <f>'1. General information'!$O$10</f>
        <v>0</v>
      </c>
      <c r="E1063" s="410" t="s">
        <v>401</v>
      </c>
      <c r="F1063" s="420" t="s">
        <v>2702</v>
      </c>
      <c r="G1063" s="410" t="s">
        <v>2703</v>
      </c>
      <c r="H1063" s="421">
        <f>'6. Staff time'!Z48</f>
        <v>0</v>
      </c>
    </row>
    <row r="1064" spans="1:8" x14ac:dyDescent="0.2">
      <c r="A1064" s="409">
        <v>1063</v>
      </c>
      <c r="B1064" s="409" t="str">
        <f t="shared" si="27"/>
        <v>0-0--6.23-3</v>
      </c>
      <c r="C1064" s="410">
        <f>'1. General information'!$O$8</f>
        <v>0</v>
      </c>
      <c r="D1064" s="410">
        <f>'1. General information'!$O$10</f>
        <v>0</v>
      </c>
      <c r="E1064" s="410" t="s">
        <v>401</v>
      </c>
      <c r="F1064" s="420" t="s">
        <v>2704</v>
      </c>
      <c r="G1064" s="410" t="s">
        <v>2705</v>
      </c>
      <c r="H1064" s="421">
        <f>'6. Staff time'!Z49</f>
        <v>0</v>
      </c>
    </row>
    <row r="1065" spans="1:8" x14ac:dyDescent="0.2">
      <c r="A1065" s="409">
        <v>1064</v>
      </c>
      <c r="B1065" s="409" t="str">
        <f t="shared" si="27"/>
        <v>0-0--6.23-4</v>
      </c>
      <c r="C1065" s="410">
        <f>'1. General information'!$O$8</f>
        <v>0</v>
      </c>
      <c r="D1065" s="410">
        <f>'1. General information'!$O$10</f>
        <v>0</v>
      </c>
      <c r="E1065" s="410" t="s">
        <v>401</v>
      </c>
      <c r="F1065" s="420" t="s">
        <v>2706</v>
      </c>
      <c r="G1065" s="410" t="s">
        <v>2707</v>
      </c>
      <c r="H1065" s="421">
        <f>'6. Staff time'!Z50</f>
        <v>0</v>
      </c>
    </row>
    <row r="1066" spans="1:8" x14ac:dyDescent="0.2">
      <c r="A1066" s="409">
        <v>1065</v>
      </c>
      <c r="B1066" s="409" t="str">
        <f t="shared" si="27"/>
        <v>0-0--6.23-5</v>
      </c>
      <c r="C1066" s="410">
        <f>'1. General information'!$O$8</f>
        <v>0</v>
      </c>
      <c r="D1066" s="410">
        <f>'1. General information'!$O$10</f>
        <v>0</v>
      </c>
      <c r="E1066" s="410" t="s">
        <v>401</v>
      </c>
      <c r="F1066" s="420" t="s">
        <v>2708</v>
      </c>
      <c r="G1066" s="410" t="s">
        <v>2709</v>
      </c>
      <c r="H1066" s="421">
        <f>'6. Staff time'!Z51</f>
        <v>0</v>
      </c>
    </row>
    <row r="1067" spans="1:8" x14ac:dyDescent="0.2">
      <c r="A1067" s="409">
        <v>1066</v>
      </c>
      <c r="B1067" s="409" t="str">
        <f t="shared" si="27"/>
        <v>0-0--6.23-6</v>
      </c>
      <c r="C1067" s="410">
        <f>'1. General information'!$O$8</f>
        <v>0</v>
      </c>
      <c r="D1067" s="410">
        <f>'1. General information'!$O$10</f>
        <v>0</v>
      </c>
      <c r="E1067" s="410" t="s">
        <v>401</v>
      </c>
      <c r="F1067" s="420" t="s">
        <v>2710</v>
      </c>
      <c r="G1067" s="410" t="s">
        <v>2711</v>
      </c>
      <c r="H1067" s="421">
        <f>'6. Staff time'!Z52</f>
        <v>0</v>
      </c>
    </row>
    <row r="1068" spans="1:8" x14ac:dyDescent="0.2">
      <c r="A1068" s="409">
        <v>1067</v>
      </c>
      <c r="B1068" s="409" t="str">
        <f t="shared" si="27"/>
        <v>0-0--6.23-7</v>
      </c>
      <c r="C1068" s="410">
        <f>'1. General information'!$O$8</f>
        <v>0</v>
      </c>
      <c r="D1068" s="410">
        <f>'1. General information'!$O$10</f>
        <v>0</v>
      </c>
      <c r="E1068" s="410" t="s">
        <v>401</v>
      </c>
      <c r="F1068" s="420" t="s">
        <v>2712</v>
      </c>
      <c r="G1068" s="410" t="s">
        <v>2713</v>
      </c>
      <c r="H1068" s="421">
        <f>'6. Staff time'!Z53</f>
        <v>0</v>
      </c>
    </row>
    <row r="1069" spans="1:8" x14ac:dyDescent="0.2">
      <c r="A1069" s="409">
        <v>1068</v>
      </c>
      <c r="B1069" s="409" t="str">
        <f t="shared" si="27"/>
        <v>0-0--6.23-8</v>
      </c>
      <c r="C1069" s="410">
        <f>'1. General information'!$O$8</f>
        <v>0</v>
      </c>
      <c r="D1069" s="410">
        <f>'1. General information'!$O$10</f>
        <v>0</v>
      </c>
      <c r="E1069" s="410" t="s">
        <v>401</v>
      </c>
      <c r="F1069" s="420" t="s">
        <v>2714</v>
      </c>
      <c r="G1069" s="410" t="s">
        <v>2715</v>
      </c>
      <c r="H1069" s="421">
        <f>'6. Staff time'!Z54</f>
        <v>0</v>
      </c>
    </row>
    <row r="1070" spans="1:8" x14ac:dyDescent="0.2">
      <c r="A1070" s="409">
        <v>1069</v>
      </c>
      <c r="B1070" s="409" t="str">
        <f t="shared" si="27"/>
        <v>0-0--6.23-9</v>
      </c>
      <c r="C1070" s="410">
        <f>'1. General information'!$O$8</f>
        <v>0</v>
      </c>
      <c r="D1070" s="410">
        <f>'1. General information'!$O$10</f>
        <v>0</v>
      </c>
      <c r="E1070" s="410" t="s">
        <v>401</v>
      </c>
      <c r="F1070" s="420" t="s">
        <v>2716</v>
      </c>
      <c r="G1070" s="410" t="s">
        <v>2717</v>
      </c>
      <c r="H1070" s="421">
        <f>'6. Staff time'!Z55</f>
        <v>0</v>
      </c>
    </row>
    <row r="1071" spans="1:8" x14ac:dyDescent="0.2">
      <c r="A1071" s="409">
        <v>1070</v>
      </c>
      <c r="B1071" s="409" t="str">
        <f t="shared" si="27"/>
        <v>0-0--6.23-10</v>
      </c>
      <c r="C1071" s="410">
        <f>'1. General information'!$O$8</f>
        <v>0</v>
      </c>
      <c r="D1071" s="410">
        <f>'1. General information'!$O$10</f>
        <v>0</v>
      </c>
      <c r="E1071" s="410" t="s">
        <v>401</v>
      </c>
      <c r="F1071" s="420" t="s">
        <v>2718</v>
      </c>
      <c r="G1071" s="410" t="s">
        <v>2719</v>
      </c>
      <c r="H1071" s="421">
        <f>'6. Staff time'!Z56</f>
        <v>0</v>
      </c>
    </row>
    <row r="1072" spans="1:8" x14ac:dyDescent="0.2">
      <c r="A1072" s="409">
        <v>1071</v>
      </c>
      <c r="B1072" s="409" t="str">
        <f t="shared" si="27"/>
        <v>0-0--6.23-11</v>
      </c>
      <c r="C1072" s="410">
        <f>'1. General information'!$O$8</f>
        <v>0</v>
      </c>
      <c r="D1072" s="410">
        <f>'1. General information'!$O$10</f>
        <v>0</v>
      </c>
      <c r="E1072" s="410" t="s">
        <v>401</v>
      </c>
      <c r="F1072" s="420" t="s">
        <v>2720</v>
      </c>
      <c r="G1072" s="410" t="s">
        <v>2721</v>
      </c>
      <c r="H1072" s="421">
        <f>'6. Staff time'!Z57</f>
        <v>0</v>
      </c>
    </row>
    <row r="1073" spans="1:8" x14ac:dyDescent="0.2">
      <c r="A1073" s="409">
        <v>1072</v>
      </c>
      <c r="B1073" s="409" t="str">
        <f t="shared" si="27"/>
        <v>0-0--6.23-12</v>
      </c>
      <c r="C1073" s="410">
        <f>'1. General information'!$O$8</f>
        <v>0</v>
      </c>
      <c r="D1073" s="410">
        <f>'1. General information'!$O$10</f>
        <v>0</v>
      </c>
      <c r="E1073" s="410" t="s">
        <v>401</v>
      </c>
      <c r="F1073" s="420" t="s">
        <v>2722</v>
      </c>
      <c r="G1073" s="410" t="s">
        <v>2723</v>
      </c>
      <c r="H1073" s="421">
        <f>'6. Staff time'!Z58</f>
        <v>0</v>
      </c>
    </row>
    <row r="1074" spans="1:8" x14ac:dyDescent="0.2">
      <c r="A1074" s="409">
        <v>1073</v>
      </c>
      <c r="B1074" s="409" t="str">
        <f t="shared" si="27"/>
        <v>0-0--6.23-13</v>
      </c>
      <c r="C1074" s="410">
        <f>'1. General information'!$O$8</f>
        <v>0</v>
      </c>
      <c r="D1074" s="410">
        <f>'1. General information'!$O$10</f>
        <v>0</v>
      </c>
      <c r="E1074" s="410" t="s">
        <v>401</v>
      </c>
      <c r="F1074" s="420" t="s">
        <v>2724</v>
      </c>
      <c r="G1074" s="410" t="s">
        <v>2725</v>
      </c>
      <c r="H1074" s="421">
        <f>'6. Staff time'!Z59</f>
        <v>0</v>
      </c>
    </row>
    <row r="1075" spans="1:8" x14ac:dyDescent="0.2">
      <c r="A1075" s="409">
        <v>1074</v>
      </c>
      <c r="B1075" s="409" t="str">
        <f t="shared" si="27"/>
        <v>0-0--6.23-14</v>
      </c>
      <c r="C1075" s="410">
        <f>'1. General information'!$O$8</f>
        <v>0</v>
      </c>
      <c r="D1075" s="410">
        <f>'1. General information'!$O$10</f>
        <v>0</v>
      </c>
      <c r="E1075" s="410" t="s">
        <v>401</v>
      </c>
      <c r="F1075" s="420" t="s">
        <v>2726</v>
      </c>
      <c r="G1075" s="410" t="s">
        <v>2727</v>
      </c>
      <c r="H1075" s="421">
        <f>'6. Staff time'!Z60</f>
        <v>0</v>
      </c>
    </row>
    <row r="1076" spans="1:8" x14ac:dyDescent="0.2">
      <c r="A1076" s="409">
        <v>1075</v>
      </c>
      <c r="B1076" s="409" t="str">
        <f t="shared" si="27"/>
        <v>0-0--6.23-15</v>
      </c>
      <c r="C1076" s="410">
        <f>'1. General information'!$O$8</f>
        <v>0</v>
      </c>
      <c r="D1076" s="410">
        <f>'1. General information'!$O$10</f>
        <v>0</v>
      </c>
      <c r="E1076" s="410" t="s">
        <v>401</v>
      </c>
      <c r="F1076" s="420" t="s">
        <v>2728</v>
      </c>
      <c r="G1076" s="410" t="s">
        <v>2729</v>
      </c>
      <c r="H1076" s="421">
        <f>'6. Staff time'!Z61</f>
        <v>0</v>
      </c>
    </row>
    <row r="1077" spans="1:8" x14ac:dyDescent="0.2">
      <c r="A1077" s="409">
        <v>1076</v>
      </c>
      <c r="B1077" s="409" t="str">
        <f t="shared" si="27"/>
        <v>0-0--6.23-16</v>
      </c>
      <c r="C1077" s="410">
        <f>'1. General information'!$O$8</f>
        <v>0</v>
      </c>
      <c r="D1077" s="410">
        <f>'1. General information'!$O$10</f>
        <v>0</v>
      </c>
      <c r="E1077" s="410" t="s">
        <v>401</v>
      </c>
      <c r="F1077" s="420" t="s">
        <v>2730</v>
      </c>
      <c r="G1077" s="410" t="s">
        <v>2731</v>
      </c>
      <c r="H1077" s="421">
        <f>'6. Staff time'!Z62</f>
        <v>0</v>
      </c>
    </row>
    <row r="1078" spans="1:8" x14ac:dyDescent="0.2">
      <c r="A1078" s="409">
        <v>1077</v>
      </c>
      <c r="B1078" s="409" t="str">
        <f t="shared" si="27"/>
        <v>0-0--6.23-17</v>
      </c>
      <c r="C1078" s="410">
        <f>'1. General information'!$O$8</f>
        <v>0</v>
      </c>
      <c r="D1078" s="410">
        <f>'1. General information'!$O$10</f>
        <v>0</v>
      </c>
      <c r="E1078" s="410" t="s">
        <v>401</v>
      </c>
      <c r="F1078" s="420" t="s">
        <v>2732</v>
      </c>
      <c r="G1078" s="410" t="s">
        <v>2733</v>
      </c>
      <c r="H1078" s="421">
        <f>'6. Staff time'!Z63</f>
        <v>0</v>
      </c>
    </row>
    <row r="1079" spans="1:8" x14ac:dyDescent="0.2">
      <c r="A1079" s="409">
        <v>1078</v>
      </c>
      <c r="B1079" s="409" t="str">
        <f t="shared" si="27"/>
        <v>0-0--6.23-18</v>
      </c>
      <c r="C1079" s="410">
        <f>'1. General information'!$O$8</f>
        <v>0</v>
      </c>
      <c r="D1079" s="410">
        <f>'1. General information'!$O$10</f>
        <v>0</v>
      </c>
      <c r="E1079" s="410" t="s">
        <v>401</v>
      </c>
      <c r="F1079" s="420" t="s">
        <v>2734</v>
      </c>
      <c r="G1079" s="410" t="s">
        <v>2735</v>
      </c>
      <c r="H1079" s="421">
        <f>'6. Staff time'!Z64</f>
        <v>0</v>
      </c>
    </row>
    <row r="1080" spans="1:8" x14ac:dyDescent="0.2">
      <c r="A1080" s="409">
        <v>1079</v>
      </c>
      <c r="B1080" s="409" t="str">
        <f t="shared" si="27"/>
        <v>0-0--6.23-19</v>
      </c>
      <c r="C1080" s="410">
        <f>'1. General information'!$O$8</f>
        <v>0</v>
      </c>
      <c r="D1080" s="410">
        <f>'1. General information'!$O$10</f>
        <v>0</v>
      </c>
      <c r="E1080" s="410" t="s">
        <v>401</v>
      </c>
      <c r="F1080" s="420" t="s">
        <v>2736</v>
      </c>
      <c r="G1080" s="410" t="s">
        <v>2737</v>
      </c>
      <c r="H1080" s="421">
        <f>'6. Staff time'!Z65</f>
        <v>0</v>
      </c>
    </row>
    <row r="1081" spans="1:8" x14ac:dyDescent="0.2">
      <c r="A1081" s="409">
        <v>1080</v>
      </c>
      <c r="B1081" s="409" t="str">
        <f t="shared" si="27"/>
        <v>0-0--6.23-20</v>
      </c>
      <c r="C1081" s="410">
        <f>'1. General information'!$O$8</f>
        <v>0</v>
      </c>
      <c r="D1081" s="410">
        <f>'1. General information'!$O$10</f>
        <v>0</v>
      </c>
      <c r="E1081" s="410" t="s">
        <v>401</v>
      </c>
      <c r="F1081" s="420" t="s">
        <v>2738</v>
      </c>
      <c r="G1081" s="410" t="s">
        <v>2739</v>
      </c>
      <c r="H1081" s="421">
        <f>'6. Staff time'!Z66</f>
        <v>0</v>
      </c>
    </row>
    <row r="1082" spans="1:8" x14ac:dyDescent="0.2">
      <c r="A1082" s="409">
        <v>1081</v>
      </c>
      <c r="B1082" s="409" t="str">
        <f t="shared" si="27"/>
        <v>0-0--6.23-21</v>
      </c>
      <c r="C1082" s="410">
        <f>'1. General information'!$O$8</f>
        <v>0</v>
      </c>
      <c r="D1082" s="410">
        <f>'1. General information'!$O$10</f>
        <v>0</v>
      </c>
      <c r="E1082" s="410" t="s">
        <v>401</v>
      </c>
      <c r="F1082" s="420" t="s">
        <v>2740</v>
      </c>
      <c r="G1082" s="410" t="s">
        <v>2741</v>
      </c>
      <c r="H1082" s="421">
        <f>'6. Staff time'!Z67</f>
        <v>0</v>
      </c>
    </row>
    <row r="1083" spans="1:8" x14ac:dyDescent="0.2">
      <c r="A1083" s="409">
        <v>1082</v>
      </c>
      <c r="B1083" s="409" t="str">
        <f t="shared" si="27"/>
        <v>0-0--6.23-22</v>
      </c>
      <c r="C1083" s="410">
        <f>'1. General information'!$O$8</f>
        <v>0</v>
      </c>
      <c r="D1083" s="410">
        <f>'1. General information'!$O$10</f>
        <v>0</v>
      </c>
      <c r="E1083" s="410" t="s">
        <v>401</v>
      </c>
      <c r="F1083" s="420" t="s">
        <v>2742</v>
      </c>
      <c r="G1083" s="410" t="s">
        <v>2743</v>
      </c>
      <c r="H1083" s="421">
        <f>'6. Staff time'!Z68</f>
        <v>0</v>
      </c>
    </row>
    <row r="1084" spans="1:8" x14ac:dyDescent="0.2">
      <c r="A1084" s="409">
        <v>1083</v>
      </c>
      <c r="B1084" s="409" t="str">
        <f t="shared" si="27"/>
        <v>0-0--6.23-23</v>
      </c>
      <c r="C1084" s="410">
        <f>'1. General information'!$O$8</f>
        <v>0</v>
      </c>
      <c r="D1084" s="410">
        <f>'1. General information'!$O$10</f>
        <v>0</v>
      </c>
      <c r="E1084" s="410" t="s">
        <v>401</v>
      </c>
      <c r="F1084" s="420" t="s">
        <v>2744</v>
      </c>
      <c r="G1084" s="410" t="s">
        <v>2745</v>
      </c>
      <c r="H1084" s="421">
        <f>'6. Staff time'!Z69</f>
        <v>0</v>
      </c>
    </row>
    <row r="1085" spans="1:8" x14ac:dyDescent="0.2">
      <c r="A1085" s="409">
        <v>1084</v>
      </c>
      <c r="B1085" s="409" t="str">
        <f t="shared" si="27"/>
        <v>0-0--6.23-24</v>
      </c>
      <c r="C1085" s="410">
        <f>'1. General information'!$O$8</f>
        <v>0</v>
      </c>
      <c r="D1085" s="410">
        <f>'1. General information'!$O$10</f>
        <v>0</v>
      </c>
      <c r="E1085" s="410" t="s">
        <v>401</v>
      </c>
      <c r="F1085" s="420" t="s">
        <v>2746</v>
      </c>
      <c r="G1085" s="410" t="s">
        <v>2747</v>
      </c>
      <c r="H1085" s="421">
        <f>'6. Staff time'!Z70</f>
        <v>0</v>
      </c>
    </row>
    <row r="1086" spans="1:8" x14ac:dyDescent="0.2">
      <c r="A1086" s="409">
        <v>1085</v>
      </c>
      <c r="B1086" s="409" t="str">
        <f t="shared" si="27"/>
        <v>0-0--6.23-25</v>
      </c>
      <c r="C1086" s="410">
        <f>'1. General information'!$O$8</f>
        <v>0</v>
      </c>
      <c r="D1086" s="410">
        <f>'1. General information'!$O$10</f>
        <v>0</v>
      </c>
      <c r="E1086" s="410" t="s">
        <v>401</v>
      </c>
      <c r="F1086" s="420" t="s">
        <v>2748</v>
      </c>
      <c r="G1086" s="410" t="s">
        <v>2749</v>
      </c>
      <c r="H1086" s="421">
        <f>'6. Staff time'!Z71</f>
        <v>0</v>
      </c>
    </row>
    <row r="1087" spans="1:8" x14ac:dyDescent="0.2">
      <c r="A1087" s="409">
        <v>1086</v>
      </c>
      <c r="B1087" s="409" t="str">
        <f t="shared" si="27"/>
        <v>0-0--6.24-1</v>
      </c>
      <c r="C1087" s="410">
        <f>'1. General information'!$O$8</f>
        <v>0</v>
      </c>
      <c r="D1087" s="410">
        <f>'1. General information'!$O$10</f>
        <v>0</v>
      </c>
      <c r="E1087" s="410" t="s">
        <v>401</v>
      </c>
      <c r="F1087" s="420" t="s">
        <v>2750</v>
      </c>
      <c r="G1087" s="410" t="s">
        <v>2751</v>
      </c>
      <c r="H1087" s="421">
        <f>'6. Staff time'!AA47</f>
        <v>0</v>
      </c>
    </row>
    <row r="1088" spans="1:8" x14ac:dyDescent="0.2">
      <c r="A1088" s="409">
        <v>1087</v>
      </c>
      <c r="B1088" s="409" t="str">
        <f t="shared" si="27"/>
        <v>0-0--6.24-2</v>
      </c>
      <c r="C1088" s="410">
        <f>'1. General information'!$O$8</f>
        <v>0</v>
      </c>
      <c r="D1088" s="410">
        <f>'1. General information'!$O$10</f>
        <v>0</v>
      </c>
      <c r="E1088" s="410" t="s">
        <v>401</v>
      </c>
      <c r="F1088" s="420" t="s">
        <v>2752</v>
      </c>
      <c r="G1088" s="410" t="s">
        <v>2753</v>
      </c>
      <c r="H1088" s="421">
        <f>'6. Staff time'!AA48</f>
        <v>0</v>
      </c>
    </row>
    <row r="1089" spans="1:8" x14ac:dyDescent="0.2">
      <c r="A1089" s="409">
        <v>1088</v>
      </c>
      <c r="B1089" s="409" t="str">
        <f t="shared" si="27"/>
        <v>0-0--6.24-3</v>
      </c>
      <c r="C1089" s="410">
        <f>'1. General information'!$O$8</f>
        <v>0</v>
      </c>
      <c r="D1089" s="410">
        <f>'1. General information'!$O$10</f>
        <v>0</v>
      </c>
      <c r="E1089" s="410" t="s">
        <v>401</v>
      </c>
      <c r="F1089" s="420" t="s">
        <v>2754</v>
      </c>
      <c r="G1089" s="410" t="s">
        <v>2755</v>
      </c>
      <c r="H1089" s="421">
        <f>'6. Staff time'!AA49</f>
        <v>0</v>
      </c>
    </row>
    <row r="1090" spans="1:8" x14ac:dyDescent="0.2">
      <c r="A1090" s="409">
        <v>1089</v>
      </c>
      <c r="B1090" s="409" t="str">
        <f t="shared" si="27"/>
        <v>0-0--6.24-4</v>
      </c>
      <c r="C1090" s="410">
        <f>'1. General information'!$O$8</f>
        <v>0</v>
      </c>
      <c r="D1090" s="410">
        <f>'1. General information'!$O$10</f>
        <v>0</v>
      </c>
      <c r="E1090" s="410" t="s">
        <v>401</v>
      </c>
      <c r="F1090" s="420" t="s">
        <v>2756</v>
      </c>
      <c r="G1090" s="410" t="s">
        <v>2757</v>
      </c>
      <c r="H1090" s="421">
        <f>'6. Staff time'!AA50</f>
        <v>0</v>
      </c>
    </row>
    <row r="1091" spans="1:8" x14ac:dyDescent="0.2">
      <c r="A1091" s="409">
        <v>1090</v>
      </c>
      <c r="B1091" s="409" t="str">
        <f t="shared" si="27"/>
        <v>0-0--6.24-5</v>
      </c>
      <c r="C1091" s="410">
        <f>'1. General information'!$O$8</f>
        <v>0</v>
      </c>
      <c r="D1091" s="410">
        <f>'1. General information'!$O$10</f>
        <v>0</v>
      </c>
      <c r="E1091" s="410" t="s">
        <v>401</v>
      </c>
      <c r="F1091" s="420" t="s">
        <v>2758</v>
      </c>
      <c r="G1091" s="410" t="s">
        <v>2759</v>
      </c>
      <c r="H1091" s="421">
        <f>'6. Staff time'!AA51</f>
        <v>0</v>
      </c>
    </row>
    <row r="1092" spans="1:8" x14ac:dyDescent="0.2">
      <c r="A1092" s="409">
        <v>1091</v>
      </c>
      <c r="B1092" s="409" t="str">
        <f t="shared" si="27"/>
        <v>0-0--6.24-6</v>
      </c>
      <c r="C1092" s="410">
        <f>'1. General information'!$O$8</f>
        <v>0</v>
      </c>
      <c r="D1092" s="410">
        <f>'1. General information'!$O$10</f>
        <v>0</v>
      </c>
      <c r="E1092" s="410" t="s">
        <v>401</v>
      </c>
      <c r="F1092" s="420" t="s">
        <v>2760</v>
      </c>
      <c r="G1092" s="410" t="s">
        <v>2761</v>
      </c>
      <c r="H1092" s="421">
        <f>'6. Staff time'!AA52</f>
        <v>0</v>
      </c>
    </row>
    <row r="1093" spans="1:8" x14ac:dyDescent="0.2">
      <c r="A1093" s="409">
        <v>1092</v>
      </c>
      <c r="B1093" s="409" t="str">
        <f t="shared" si="27"/>
        <v>0-0--6.24-7</v>
      </c>
      <c r="C1093" s="410">
        <f>'1. General information'!$O$8</f>
        <v>0</v>
      </c>
      <c r="D1093" s="410">
        <f>'1. General information'!$O$10</f>
        <v>0</v>
      </c>
      <c r="E1093" s="410" t="s">
        <v>401</v>
      </c>
      <c r="F1093" s="420" t="s">
        <v>2762</v>
      </c>
      <c r="G1093" s="410" t="s">
        <v>2763</v>
      </c>
      <c r="H1093" s="421">
        <f>'6. Staff time'!AA53</f>
        <v>0</v>
      </c>
    </row>
    <row r="1094" spans="1:8" x14ac:dyDescent="0.2">
      <c r="A1094" s="409">
        <v>1093</v>
      </c>
      <c r="B1094" s="409" t="str">
        <f t="shared" si="27"/>
        <v>0-0--6.24-8</v>
      </c>
      <c r="C1094" s="410">
        <f>'1. General information'!$O$8</f>
        <v>0</v>
      </c>
      <c r="D1094" s="410">
        <f>'1. General information'!$O$10</f>
        <v>0</v>
      </c>
      <c r="E1094" s="410" t="s">
        <v>401</v>
      </c>
      <c r="F1094" s="420" t="s">
        <v>2764</v>
      </c>
      <c r="G1094" s="410" t="s">
        <v>2765</v>
      </c>
      <c r="H1094" s="421">
        <f>'6. Staff time'!AA54</f>
        <v>0</v>
      </c>
    </row>
    <row r="1095" spans="1:8" x14ac:dyDescent="0.2">
      <c r="A1095" s="409">
        <v>1094</v>
      </c>
      <c r="B1095" s="409" t="str">
        <f t="shared" si="27"/>
        <v>0-0--6.24-9</v>
      </c>
      <c r="C1095" s="410">
        <f>'1. General information'!$O$8</f>
        <v>0</v>
      </c>
      <c r="D1095" s="410">
        <f>'1. General information'!$O$10</f>
        <v>0</v>
      </c>
      <c r="E1095" s="410" t="s">
        <v>401</v>
      </c>
      <c r="F1095" s="420" t="s">
        <v>2766</v>
      </c>
      <c r="G1095" s="410" t="s">
        <v>2767</v>
      </c>
      <c r="H1095" s="421">
        <f>'6. Staff time'!AA55</f>
        <v>0</v>
      </c>
    </row>
    <row r="1096" spans="1:8" x14ac:dyDescent="0.2">
      <c r="A1096" s="409">
        <v>1095</v>
      </c>
      <c r="B1096" s="409" t="str">
        <f t="shared" si="27"/>
        <v>0-0--6.24-10</v>
      </c>
      <c r="C1096" s="410">
        <f>'1. General information'!$O$8</f>
        <v>0</v>
      </c>
      <c r="D1096" s="410">
        <f>'1. General information'!$O$10</f>
        <v>0</v>
      </c>
      <c r="E1096" s="410" t="s">
        <v>401</v>
      </c>
      <c r="F1096" s="420" t="s">
        <v>2768</v>
      </c>
      <c r="G1096" s="410" t="s">
        <v>2769</v>
      </c>
      <c r="H1096" s="421">
        <f>'6. Staff time'!AA56</f>
        <v>0</v>
      </c>
    </row>
    <row r="1097" spans="1:8" x14ac:dyDescent="0.2">
      <c r="A1097" s="409">
        <v>1096</v>
      </c>
      <c r="B1097" s="409" t="str">
        <f t="shared" si="27"/>
        <v>0-0--6.24-11</v>
      </c>
      <c r="C1097" s="410">
        <f>'1. General information'!$O$8</f>
        <v>0</v>
      </c>
      <c r="D1097" s="410">
        <f>'1. General information'!$O$10</f>
        <v>0</v>
      </c>
      <c r="E1097" s="410" t="s">
        <v>401</v>
      </c>
      <c r="F1097" s="420" t="s">
        <v>2770</v>
      </c>
      <c r="G1097" s="410" t="s">
        <v>2771</v>
      </c>
      <c r="H1097" s="421">
        <f>'6. Staff time'!AA57</f>
        <v>0</v>
      </c>
    </row>
    <row r="1098" spans="1:8" x14ac:dyDescent="0.2">
      <c r="A1098" s="409">
        <v>1097</v>
      </c>
      <c r="B1098" s="409" t="str">
        <f t="shared" si="27"/>
        <v>0-0--6.24-12</v>
      </c>
      <c r="C1098" s="410">
        <f>'1. General information'!$O$8</f>
        <v>0</v>
      </c>
      <c r="D1098" s="410">
        <f>'1. General information'!$O$10</f>
        <v>0</v>
      </c>
      <c r="E1098" s="410" t="s">
        <v>401</v>
      </c>
      <c r="F1098" s="420" t="s">
        <v>2772</v>
      </c>
      <c r="G1098" s="410" t="s">
        <v>2773</v>
      </c>
      <c r="H1098" s="421">
        <f>'6. Staff time'!AA58</f>
        <v>0</v>
      </c>
    </row>
    <row r="1099" spans="1:8" x14ac:dyDescent="0.2">
      <c r="A1099" s="409">
        <v>1098</v>
      </c>
      <c r="B1099" s="409" t="str">
        <f t="shared" si="27"/>
        <v>0-0--6.24-13</v>
      </c>
      <c r="C1099" s="410">
        <f>'1. General information'!$O$8</f>
        <v>0</v>
      </c>
      <c r="D1099" s="410">
        <f>'1. General information'!$O$10</f>
        <v>0</v>
      </c>
      <c r="E1099" s="410" t="s">
        <v>401</v>
      </c>
      <c r="F1099" s="420" t="s">
        <v>2774</v>
      </c>
      <c r="G1099" s="410" t="s">
        <v>2775</v>
      </c>
      <c r="H1099" s="421">
        <f>'6. Staff time'!AA59</f>
        <v>0</v>
      </c>
    </row>
    <row r="1100" spans="1:8" x14ac:dyDescent="0.2">
      <c r="A1100" s="409">
        <v>1099</v>
      </c>
      <c r="B1100" s="409" t="str">
        <f t="shared" si="27"/>
        <v>0-0--6.24-14</v>
      </c>
      <c r="C1100" s="410">
        <f>'1. General information'!$O$8</f>
        <v>0</v>
      </c>
      <c r="D1100" s="410">
        <f>'1. General information'!$O$10</f>
        <v>0</v>
      </c>
      <c r="E1100" s="410" t="s">
        <v>401</v>
      </c>
      <c r="F1100" s="420" t="s">
        <v>2776</v>
      </c>
      <c r="G1100" s="410" t="s">
        <v>2777</v>
      </c>
      <c r="H1100" s="421">
        <f>'6. Staff time'!AA60</f>
        <v>0</v>
      </c>
    </row>
    <row r="1101" spans="1:8" x14ac:dyDescent="0.2">
      <c r="A1101" s="409">
        <v>1100</v>
      </c>
      <c r="B1101" s="409" t="str">
        <f t="shared" si="27"/>
        <v>0-0--6.24-15</v>
      </c>
      <c r="C1101" s="410">
        <f>'1. General information'!$O$8</f>
        <v>0</v>
      </c>
      <c r="D1101" s="410">
        <f>'1. General information'!$O$10</f>
        <v>0</v>
      </c>
      <c r="E1101" s="410" t="s">
        <v>401</v>
      </c>
      <c r="F1101" s="420" t="s">
        <v>2778</v>
      </c>
      <c r="G1101" s="410" t="s">
        <v>2779</v>
      </c>
      <c r="H1101" s="421">
        <f>'6. Staff time'!AA61</f>
        <v>0</v>
      </c>
    </row>
    <row r="1102" spans="1:8" x14ac:dyDescent="0.2">
      <c r="A1102" s="409">
        <v>1101</v>
      </c>
      <c r="B1102" s="409" t="str">
        <f t="shared" si="27"/>
        <v>0-0--6.24-16</v>
      </c>
      <c r="C1102" s="410">
        <f>'1. General information'!$O$8</f>
        <v>0</v>
      </c>
      <c r="D1102" s="410">
        <f>'1. General information'!$O$10</f>
        <v>0</v>
      </c>
      <c r="E1102" s="410" t="s">
        <v>401</v>
      </c>
      <c r="F1102" s="420" t="s">
        <v>2780</v>
      </c>
      <c r="G1102" s="410" t="s">
        <v>2781</v>
      </c>
      <c r="H1102" s="421">
        <f>'6. Staff time'!AA62</f>
        <v>0</v>
      </c>
    </row>
    <row r="1103" spans="1:8" x14ac:dyDescent="0.2">
      <c r="A1103" s="409">
        <v>1102</v>
      </c>
      <c r="B1103" s="409" t="str">
        <f t="shared" si="27"/>
        <v>0-0--6.24-17</v>
      </c>
      <c r="C1103" s="410">
        <f>'1. General information'!$O$8</f>
        <v>0</v>
      </c>
      <c r="D1103" s="410">
        <f>'1. General information'!$O$10</f>
        <v>0</v>
      </c>
      <c r="E1103" s="410" t="s">
        <v>401</v>
      </c>
      <c r="F1103" s="420" t="s">
        <v>2782</v>
      </c>
      <c r="G1103" s="410" t="s">
        <v>2783</v>
      </c>
      <c r="H1103" s="421">
        <f>'6. Staff time'!AA63</f>
        <v>0</v>
      </c>
    </row>
    <row r="1104" spans="1:8" x14ac:dyDescent="0.2">
      <c r="A1104" s="409">
        <v>1103</v>
      </c>
      <c r="B1104" s="409" t="str">
        <f t="shared" si="27"/>
        <v>0-0--6.24-18</v>
      </c>
      <c r="C1104" s="410">
        <f>'1. General information'!$O$8</f>
        <v>0</v>
      </c>
      <c r="D1104" s="410">
        <f>'1. General information'!$O$10</f>
        <v>0</v>
      </c>
      <c r="E1104" s="410" t="s">
        <v>401</v>
      </c>
      <c r="F1104" s="420" t="s">
        <v>2784</v>
      </c>
      <c r="G1104" s="410" t="s">
        <v>2785</v>
      </c>
      <c r="H1104" s="421">
        <f>'6. Staff time'!AA64</f>
        <v>0</v>
      </c>
    </row>
    <row r="1105" spans="1:8" x14ac:dyDescent="0.2">
      <c r="A1105" s="409">
        <v>1104</v>
      </c>
      <c r="B1105" s="409" t="str">
        <f t="shared" si="27"/>
        <v>0-0--6.24-19</v>
      </c>
      <c r="C1105" s="410">
        <f>'1. General information'!$O$8</f>
        <v>0</v>
      </c>
      <c r="D1105" s="410">
        <f>'1. General information'!$O$10</f>
        <v>0</v>
      </c>
      <c r="E1105" s="410" t="s">
        <v>401</v>
      </c>
      <c r="F1105" s="420" t="s">
        <v>2786</v>
      </c>
      <c r="G1105" s="410" t="s">
        <v>2787</v>
      </c>
      <c r="H1105" s="421">
        <f>'6. Staff time'!AA65</f>
        <v>0</v>
      </c>
    </row>
    <row r="1106" spans="1:8" x14ac:dyDescent="0.2">
      <c r="A1106" s="409">
        <v>1105</v>
      </c>
      <c r="B1106" s="409" t="str">
        <f t="shared" si="27"/>
        <v>0-0--6.24-20</v>
      </c>
      <c r="C1106" s="410">
        <f>'1. General information'!$O$8</f>
        <v>0</v>
      </c>
      <c r="D1106" s="410">
        <f>'1. General information'!$O$10</f>
        <v>0</v>
      </c>
      <c r="E1106" s="410" t="s">
        <v>401</v>
      </c>
      <c r="F1106" s="420" t="s">
        <v>2788</v>
      </c>
      <c r="G1106" s="410" t="s">
        <v>2789</v>
      </c>
      <c r="H1106" s="421">
        <f>'6. Staff time'!AA66</f>
        <v>0</v>
      </c>
    </row>
    <row r="1107" spans="1:8" x14ac:dyDescent="0.2">
      <c r="A1107" s="409">
        <v>1106</v>
      </c>
      <c r="B1107" s="409" t="str">
        <f t="shared" si="27"/>
        <v>0-0--6.24-21</v>
      </c>
      <c r="C1107" s="410">
        <f>'1. General information'!$O$8</f>
        <v>0</v>
      </c>
      <c r="D1107" s="410">
        <f>'1. General information'!$O$10</f>
        <v>0</v>
      </c>
      <c r="E1107" s="410" t="s">
        <v>401</v>
      </c>
      <c r="F1107" s="420" t="s">
        <v>2790</v>
      </c>
      <c r="G1107" s="410" t="s">
        <v>2791</v>
      </c>
      <c r="H1107" s="421">
        <f>'6. Staff time'!AA67</f>
        <v>0</v>
      </c>
    </row>
    <row r="1108" spans="1:8" x14ac:dyDescent="0.2">
      <c r="A1108" s="409">
        <v>1107</v>
      </c>
      <c r="B1108" s="409" t="str">
        <f t="shared" si="27"/>
        <v>0-0--6.24-22</v>
      </c>
      <c r="C1108" s="410">
        <f>'1. General information'!$O$8</f>
        <v>0</v>
      </c>
      <c r="D1108" s="410">
        <f>'1. General information'!$O$10</f>
        <v>0</v>
      </c>
      <c r="E1108" s="410" t="s">
        <v>401</v>
      </c>
      <c r="F1108" s="420" t="s">
        <v>2792</v>
      </c>
      <c r="G1108" s="410" t="s">
        <v>2793</v>
      </c>
      <c r="H1108" s="421">
        <f>'6. Staff time'!AA68</f>
        <v>0</v>
      </c>
    </row>
    <row r="1109" spans="1:8" x14ac:dyDescent="0.2">
      <c r="A1109" s="409">
        <v>1108</v>
      </c>
      <c r="B1109" s="409" t="str">
        <f t="shared" si="27"/>
        <v>0-0--6.24-23</v>
      </c>
      <c r="C1109" s="410">
        <f>'1. General information'!$O$8</f>
        <v>0</v>
      </c>
      <c r="D1109" s="410">
        <f>'1. General information'!$O$10</f>
        <v>0</v>
      </c>
      <c r="E1109" s="410" t="s">
        <v>401</v>
      </c>
      <c r="F1109" s="420" t="s">
        <v>2794</v>
      </c>
      <c r="G1109" s="410" t="s">
        <v>2795</v>
      </c>
      <c r="H1109" s="421">
        <f>'6. Staff time'!AA69</f>
        <v>0</v>
      </c>
    </row>
    <row r="1110" spans="1:8" x14ac:dyDescent="0.2">
      <c r="A1110" s="409">
        <v>1109</v>
      </c>
      <c r="B1110" s="409" t="str">
        <f t="shared" si="27"/>
        <v>0-0--6.24-24</v>
      </c>
      <c r="C1110" s="410">
        <f>'1. General information'!$O$8</f>
        <v>0</v>
      </c>
      <c r="D1110" s="410">
        <f>'1. General information'!$O$10</f>
        <v>0</v>
      </c>
      <c r="E1110" s="410" t="s">
        <v>401</v>
      </c>
      <c r="F1110" s="420" t="s">
        <v>2796</v>
      </c>
      <c r="G1110" s="410" t="s">
        <v>2797</v>
      </c>
      <c r="H1110" s="421">
        <f>'6. Staff time'!AA70</f>
        <v>0</v>
      </c>
    </row>
    <row r="1111" spans="1:8" x14ac:dyDescent="0.2">
      <c r="A1111" s="409">
        <v>1110</v>
      </c>
      <c r="B1111" s="409" t="str">
        <f t="shared" si="27"/>
        <v>0-0--6.24-25</v>
      </c>
      <c r="C1111" s="410">
        <f>'1. General information'!$O$8</f>
        <v>0</v>
      </c>
      <c r="D1111" s="410">
        <f>'1. General information'!$O$10</f>
        <v>0</v>
      </c>
      <c r="E1111" s="410" t="s">
        <v>401</v>
      </c>
      <c r="F1111" s="420" t="s">
        <v>2798</v>
      </c>
      <c r="G1111" s="410" t="s">
        <v>2799</v>
      </c>
      <c r="H1111" s="421">
        <f>'6. Staff time'!AA71</f>
        <v>0</v>
      </c>
    </row>
    <row r="1112" spans="1:8" x14ac:dyDescent="0.2">
      <c r="A1112" s="409">
        <v>1111</v>
      </c>
      <c r="B1112" s="409" t="str">
        <f t="shared" si="27"/>
        <v>0-0--6.25-1</v>
      </c>
      <c r="C1112" s="410">
        <f>'1. General information'!$O$8</f>
        <v>0</v>
      </c>
      <c r="D1112" s="410">
        <f>'1. General information'!$O$10</f>
        <v>0</v>
      </c>
      <c r="E1112" s="410" t="s">
        <v>401</v>
      </c>
      <c r="F1112" s="420" t="s">
        <v>2800</v>
      </c>
      <c r="G1112" s="410" t="s">
        <v>2801</v>
      </c>
      <c r="H1112" s="421">
        <f>'6. Staff time'!AC47</f>
        <v>0</v>
      </c>
    </row>
    <row r="1113" spans="1:8" x14ac:dyDescent="0.2">
      <c r="A1113" s="409">
        <v>1112</v>
      </c>
      <c r="B1113" s="409" t="str">
        <f t="shared" si="27"/>
        <v>0-0--6.25-2</v>
      </c>
      <c r="C1113" s="410">
        <f>'1. General information'!$O$8</f>
        <v>0</v>
      </c>
      <c r="D1113" s="410">
        <f>'1. General information'!$O$10</f>
        <v>0</v>
      </c>
      <c r="E1113" s="410" t="s">
        <v>401</v>
      </c>
      <c r="F1113" s="420" t="s">
        <v>2802</v>
      </c>
      <c r="G1113" s="410" t="s">
        <v>2803</v>
      </c>
      <c r="H1113" s="421">
        <f>'6. Staff time'!AC48</f>
        <v>0</v>
      </c>
    </row>
    <row r="1114" spans="1:8" x14ac:dyDescent="0.2">
      <c r="A1114" s="409">
        <v>1113</v>
      </c>
      <c r="B1114" s="409" t="str">
        <f t="shared" si="27"/>
        <v>0-0--6.25-3</v>
      </c>
      <c r="C1114" s="410">
        <f>'1. General information'!$O$8</f>
        <v>0</v>
      </c>
      <c r="D1114" s="410">
        <f>'1. General information'!$O$10</f>
        <v>0</v>
      </c>
      <c r="E1114" s="410" t="s">
        <v>401</v>
      </c>
      <c r="F1114" s="420" t="s">
        <v>2804</v>
      </c>
      <c r="G1114" s="410" t="s">
        <v>2805</v>
      </c>
      <c r="H1114" s="421">
        <f>'6. Staff time'!AC49</f>
        <v>0</v>
      </c>
    </row>
    <row r="1115" spans="1:8" x14ac:dyDescent="0.2">
      <c r="A1115" s="409">
        <v>1114</v>
      </c>
      <c r="B1115" s="409" t="str">
        <f t="shared" si="27"/>
        <v>0-0--6.25-4</v>
      </c>
      <c r="C1115" s="410">
        <f>'1. General information'!$O$8</f>
        <v>0</v>
      </c>
      <c r="D1115" s="410">
        <f>'1. General information'!$O$10</f>
        <v>0</v>
      </c>
      <c r="E1115" s="410" t="s">
        <v>401</v>
      </c>
      <c r="F1115" s="420" t="s">
        <v>2806</v>
      </c>
      <c r="G1115" s="410" t="s">
        <v>2807</v>
      </c>
      <c r="H1115" s="421">
        <f>'6. Staff time'!AC50</f>
        <v>0</v>
      </c>
    </row>
    <row r="1116" spans="1:8" x14ac:dyDescent="0.2">
      <c r="A1116" s="409">
        <v>1115</v>
      </c>
      <c r="B1116" s="409" t="str">
        <f t="shared" si="27"/>
        <v>0-0--6.25-5</v>
      </c>
      <c r="C1116" s="410">
        <f>'1. General information'!$O$8</f>
        <v>0</v>
      </c>
      <c r="D1116" s="410">
        <f>'1. General information'!$O$10</f>
        <v>0</v>
      </c>
      <c r="E1116" s="410" t="s">
        <v>401</v>
      </c>
      <c r="F1116" s="420" t="s">
        <v>2808</v>
      </c>
      <c r="G1116" s="410" t="s">
        <v>2809</v>
      </c>
      <c r="H1116" s="421">
        <f>'6. Staff time'!AC51</f>
        <v>0</v>
      </c>
    </row>
    <row r="1117" spans="1:8" x14ac:dyDescent="0.2">
      <c r="A1117" s="409">
        <v>1116</v>
      </c>
      <c r="B1117" s="409" t="str">
        <f t="shared" si="27"/>
        <v>0-0--6.25-6</v>
      </c>
      <c r="C1117" s="410">
        <f>'1. General information'!$O$8</f>
        <v>0</v>
      </c>
      <c r="D1117" s="410">
        <f>'1. General information'!$O$10</f>
        <v>0</v>
      </c>
      <c r="E1117" s="410" t="s">
        <v>401</v>
      </c>
      <c r="F1117" s="420" t="s">
        <v>2810</v>
      </c>
      <c r="G1117" s="410" t="s">
        <v>2811</v>
      </c>
      <c r="H1117" s="421">
        <f>'6. Staff time'!AC52</f>
        <v>0</v>
      </c>
    </row>
    <row r="1118" spans="1:8" x14ac:dyDescent="0.2">
      <c r="A1118" s="409">
        <v>1117</v>
      </c>
      <c r="B1118" s="409" t="str">
        <f t="shared" si="27"/>
        <v>0-0--6.25-7</v>
      </c>
      <c r="C1118" s="410">
        <f>'1. General information'!$O$8</f>
        <v>0</v>
      </c>
      <c r="D1118" s="410">
        <f>'1. General information'!$O$10</f>
        <v>0</v>
      </c>
      <c r="E1118" s="410" t="s">
        <v>401</v>
      </c>
      <c r="F1118" s="420" t="s">
        <v>2812</v>
      </c>
      <c r="G1118" s="410" t="s">
        <v>2813</v>
      </c>
      <c r="H1118" s="421">
        <f>'6. Staff time'!AC53</f>
        <v>0</v>
      </c>
    </row>
    <row r="1119" spans="1:8" x14ac:dyDescent="0.2">
      <c r="A1119" s="409">
        <v>1118</v>
      </c>
      <c r="B1119" s="409" t="str">
        <f t="shared" ref="B1119:B1182" si="28">CONCATENATE(LEFT(C1119,2),"-",D1119,"-","-",F1119)</f>
        <v>0-0--6.25-8</v>
      </c>
      <c r="C1119" s="410">
        <f>'1. General information'!$O$8</f>
        <v>0</v>
      </c>
      <c r="D1119" s="410">
        <f>'1. General information'!$O$10</f>
        <v>0</v>
      </c>
      <c r="E1119" s="410" t="s">
        <v>401</v>
      </c>
      <c r="F1119" s="420" t="s">
        <v>2814</v>
      </c>
      <c r="G1119" s="410" t="s">
        <v>2815</v>
      </c>
      <c r="H1119" s="421">
        <f>'6. Staff time'!AC54</f>
        <v>0</v>
      </c>
    </row>
    <row r="1120" spans="1:8" x14ac:dyDescent="0.2">
      <c r="A1120" s="409">
        <v>1119</v>
      </c>
      <c r="B1120" s="409" t="str">
        <f t="shared" si="28"/>
        <v>0-0--6.25-9</v>
      </c>
      <c r="C1120" s="410">
        <f>'1. General information'!$O$8</f>
        <v>0</v>
      </c>
      <c r="D1120" s="410">
        <f>'1. General information'!$O$10</f>
        <v>0</v>
      </c>
      <c r="E1120" s="410" t="s">
        <v>401</v>
      </c>
      <c r="F1120" s="420" t="s">
        <v>2816</v>
      </c>
      <c r="G1120" s="410" t="s">
        <v>2817</v>
      </c>
      <c r="H1120" s="421">
        <f>'6. Staff time'!AC55</f>
        <v>0</v>
      </c>
    </row>
    <row r="1121" spans="1:8" x14ac:dyDescent="0.2">
      <c r="A1121" s="409">
        <v>1120</v>
      </c>
      <c r="B1121" s="409" t="str">
        <f t="shared" si="28"/>
        <v>0-0--6.25-10</v>
      </c>
      <c r="C1121" s="410">
        <f>'1. General information'!$O$8</f>
        <v>0</v>
      </c>
      <c r="D1121" s="410">
        <f>'1. General information'!$O$10</f>
        <v>0</v>
      </c>
      <c r="E1121" s="410" t="s">
        <v>401</v>
      </c>
      <c r="F1121" s="420" t="s">
        <v>2818</v>
      </c>
      <c r="G1121" s="410" t="s">
        <v>2819</v>
      </c>
      <c r="H1121" s="421">
        <f>'6. Staff time'!AC56</f>
        <v>0</v>
      </c>
    </row>
    <row r="1122" spans="1:8" x14ac:dyDescent="0.2">
      <c r="A1122" s="409">
        <v>1121</v>
      </c>
      <c r="B1122" s="409" t="str">
        <f t="shared" si="28"/>
        <v>0-0--6.25-11</v>
      </c>
      <c r="C1122" s="410">
        <f>'1. General information'!$O$8</f>
        <v>0</v>
      </c>
      <c r="D1122" s="410">
        <f>'1. General information'!$O$10</f>
        <v>0</v>
      </c>
      <c r="E1122" s="410" t="s">
        <v>401</v>
      </c>
      <c r="F1122" s="420" t="s">
        <v>2820</v>
      </c>
      <c r="G1122" s="410" t="s">
        <v>2821</v>
      </c>
      <c r="H1122" s="421">
        <f>'6. Staff time'!AC57</f>
        <v>0</v>
      </c>
    </row>
    <row r="1123" spans="1:8" x14ac:dyDescent="0.2">
      <c r="A1123" s="409">
        <v>1122</v>
      </c>
      <c r="B1123" s="409" t="str">
        <f t="shared" si="28"/>
        <v>0-0--6.25-12</v>
      </c>
      <c r="C1123" s="410">
        <f>'1. General information'!$O$8</f>
        <v>0</v>
      </c>
      <c r="D1123" s="410">
        <f>'1. General information'!$O$10</f>
        <v>0</v>
      </c>
      <c r="E1123" s="410" t="s">
        <v>401</v>
      </c>
      <c r="F1123" s="420" t="s">
        <v>2822</v>
      </c>
      <c r="G1123" s="410" t="s">
        <v>2823</v>
      </c>
      <c r="H1123" s="421">
        <f>'6. Staff time'!AC58</f>
        <v>0</v>
      </c>
    </row>
    <row r="1124" spans="1:8" x14ac:dyDescent="0.2">
      <c r="A1124" s="409">
        <v>1123</v>
      </c>
      <c r="B1124" s="409" t="str">
        <f t="shared" si="28"/>
        <v>0-0--6.25-13</v>
      </c>
      <c r="C1124" s="410">
        <f>'1. General information'!$O$8</f>
        <v>0</v>
      </c>
      <c r="D1124" s="410">
        <f>'1. General information'!$O$10</f>
        <v>0</v>
      </c>
      <c r="E1124" s="410" t="s">
        <v>401</v>
      </c>
      <c r="F1124" s="420" t="s">
        <v>2824</v>
      </c>
      <c r="G1124" s="410" t="s">
        <v>2825</v>
      </c>
      <c r="H1124" s="421">
        <f>'6. Staff time'!AC59</f>
        <v>0</v>
      </c>
    </row>
    <row r="1125" spans="1:8" x14ac:dyDescent="0.2">
      <c r="A1125" s="409">
        <v>1124</v>
      </c>
      <c r="B1125" s="409" t="str">
        <f t="shared" si="28"/>
        <v>0-0--6.25-14</v>
      </c>
      <c r="C1125" s="410">
        <f>'1. General information'!$O$8</f>
        <v>0</v>
      </c>
      <c r="D1125" s="410">
        <f>'1. General information'!$O$10</f>
        <v>0</v>
      </c>
      <c r="E1125" s="410" t="s">
        <v>401</v>
      </c>
      <c r="F1125" s="420" t="s">
        <v>2826</v>
      </c>
      <c r="G1125" s="410" t="s">
        <v>2827</v>
      </c>
      <c r="H1125" s="421">
        <f>'6. Staff time'!AC60</f>
        <v>0</v>
      </c>
    </row>
    <row r="1126" spans="1:8" x14ac:dyDescent="0.2">
      <c r="A1126" s="409">
        <v>1125</v>
      </c>
      <c r="B1126" s="409" t="str">
        <f t="shared" si="28"/>
        <v>0-0--6.25-15</v>
      </c>
      <c r="C1126" s="410">
        <f>'1. General information'!$O$8</f>
        <v>0</v>
      </c>
      <c r="D1126" s="410">
        <f>'1. General information'!$O$10</f>
        <v>0</v>
      </c>
      <c r="E1126" s="410" t="s">
        <v>401</v>
      </c>
      <c r="F1126" s="420" t="s">
        <v>2828</v>
      </c>
      <c r="G1126" s="410" t="s">
        <v>2829</v>
      </c>
      <c r="H1126" s="421">
        <f>'6. Staff time'!AC61</f>
        <v>0</v>
      </c>
    </row>
    <row r="1127" spans="1:8" x14ac:dyDescent="0.2">
      <c r="A1127" s="409">
        <v>1126</v>
      </c>
      <c r="B1127" s="409" t="str">
        <f t="shared" si="28"/>
        <v>0-0--6.25-16</v>
      </c>
      <c r="C1127" s="410">
        <f>'1. General information'!$O$8</f>
        <v>0</v>
      </c>
      <c r="D1127" s="410">
        <f>'1. General information'!$O$10</f>
        <v>0</v>
      </c>
      <c r="E1127" s="410" t="s">
        <v>401</v>
      </c>
      <c r="F1127" s="420" t="s">
        <v>2830</v>
      </c>
      <c r="G1127" s="410" t="s">
        <v>2831</v>
      </c>
      <c r="H1127" s="421">
        <f>'6. Staff time'!AC62</f>
        <v>0</v>
      </c>
    </row>
    <row r="1128" spans="1:8" x14ac:dyDescent="0.2">
      <c r="A1128" s="409">
        <v>1127</v>
      </c>
      <c r="B1128" s="409" t="str">
        <f t="shared" si="28"/>
        <v>0-0--6.25-17</v>
      </c>
      <c r="C1128" s="410">
        <f>'1. General information'!$O$8</f>
        <v>0</v>
      </c>
      <c r="D1128" s="410">
        <f>'1. General information'!$O$10</f>
        <v>0</v>
      </c>
      <c r="E1128" s="410" t="s">
        <v>401</v>
      </c>
      <c r="F1128" s="420" t="s">
        <v>2832</v>
      </c>
      <c r="G1128" s="410" t="s">
        <v>2833</v>
      </c>
      <c r="H1128" s="421">
        <f>'6. Staff time'!AC63</f>
        <v>0</v>
      </c>
    </row>
    <row r="1129" spans="1:8" x14ac:dyDescent="0.2">
      <c r="A1129" s="409">
        <v>1128</v>
      </c>
      <c r="B1129" s="409" t="str">
        <f t="shared" si="28"/>
        <v>0-0--6.25-18</v>
      </c>
      <c r="C1129" s="410">
        <f>'1. General information'!$O$8</f>
        <v>0</v>
      </c>
      <c r="D1129" s="410">
        <f>'1. General information'!$O$10</f>
        <v>0</v>
      </c>
      <c r="E1129" s="410" t="s">
        <v>401</v>
      </c>
      <c r="F1129" s="420" t="s">
        <v>2834</v>
      </c>
      <c r="G1129" s="410" t="s">
        <v>2835</v>
      </c>
      <c r="H1129" s="421">
        <f>'6. Staff time'!AC64</f>
        <v>0</v>
      </c>
    </row>
    <row r="1130" spans="1:8" x14ac:dyDescent="0.2">
      <c r="A1130" s="409">
        <v>1129</v>
      </c>
      <c r="B1130" s="409" t="str">
        <f t="shared" si="28"/>
        <v>0-0--6.25-19</v>
      </c>
      <c r="C1130" s="410">
        <f>'1. General information'!$O$8</f>
        <v>0</v>
      </c>
      <c r="D1130" s="410">
        <f>'1. General information'!$O$10</f>
        <v>0</v>
      </c>
      <c r="E1130" s="410" t="s">
        <v>401</v>
      </c>
      <c r="F1130" s="420" t="s">
        <v>2836</v>
      </c>
      <c r="G1130" s="410" t="s">
        <v>2837</v>
      </c>
      <c r="H1130" s="421">
        <f>'6. Staff time'!AC65</f>
        <v>0</v>
      </c>
    </row>
    <row r="1131" spans="1:8" x14ac:dyDescent="0.2">
      <c r="A1131" s="409">
        <v>1130</v>
      </c>
      <c r="B1131" s="409" t="str">
        <f t="shared" si="28"/>
        <v>0-0--6.25-20</v>
      </c>
      <c r="C1131" s="410">
        <f>'1. General information'!$O$8</f>
        <v>0</v>
      </c>
      <c r="D1131" s="410">
        <f>'1. General information'!$O$10</f>
        <v>0</v>
      </c>
      <c r="E1131" s="410" t="s">
        <v>401</v>
      </c>
      <c r="F1131" s="420" t="s">
        <v>2838</v>
      </c>
      <c r="G1131" s="410" t="s">
        <v>2839</v>
      </c>
      <c r="H1131" s="421">
        <f>'6. Staff time'!AC66</f>
        <v>0</v>
      </c>
    </row>
    <row r="1132" spans="1:8" x14ac:dyDescent="0.2">
      <c r="A1132" s="409">
        <v>1131</v>
      </c>
      <c r="B1132" s="409" t="str">
        <f t="shared" si="28"/>
        <v>0-0--6.25-21</v>
      </c>
      <c r="C1132" s="410">
        <f>'1. General information'!$O$8</f>
        <v>0</v>
      </c>
      <c r="D1132" s="410">
        <f>'1. General information'!$O$10</f>
        <v>0</v>
      </c>
      <c r="E1132" s="410" t="s">
        <v>401</v>
      </c>
      <c r="F1132" s="420" t="s">
        <v>2840</v>
      </c>
      <c r="G1132" s="410" t="s">
        <v>2841</v>
      </c>
      <c r="H1132" s="421">
        <f>'6. Staff time'!AC67</f>
        <v>0</v>
      </c>
    </row>
    <row r="1133" spans="1:8" x14ac:dyDescent="0.2">
      <c r="A1133" s="409">
        <v>1132</v>
      </c>
      <c r="B1133" s="409" t="str">
        <f t="shared" si="28"/>
        <v>0-0--6.25-22</v>
      </c>
      <c r="C1133" s="410">
        <f>'1. General information'!$O$8</f>
        <v>0</v>
      </c>
      <c r="D1133" s="410">
        <f>'1. General information'!$O$10</f>
        <v>0</v>
      </c>
      <c r="E1133" s="410" t="s">
        <v>401</v>
      </c>
      <c r="F1133" s="420" t="s">
        <v>2842</v>
      </c>
      <c r="G1133" s="410" t="s">
        <v>2843</v>
      </c>
      <c r="H1133" s="421">
        <f>'6. Staff time'!AC68</f>
        <v>0</v>
      </c>
    </row>
    <row r="1134" spans="1:8" x14ac:dyDescent="0.2">
      <c r="A1134" s="409">
        <v>1133</v>
      </c>
      <c r="B1134" s="409" t="str">
        <f t="shared" si="28"/>
        <v>0-0--6.25-23</v>
      </c>
      <c r="C1134" s="410">
        <f>'1. General information'!$O$8</f>
        <v>0</v>
      </c>
      <c r="D1134" s="410">
        <f>'1. General information'!$O$10</f>
        <v>0</v>
      </c>
      <c r="E1134" s="410" t="s">
        <v>401</v>
      </c>
      <c r="F1134" s="420" t="s">
        <v>2844</v>
      </c>
      <c r="G1134" s="410" t="s">
        <v>2845</v>
      </c>
      <c r="H1134" s="421">
        <f>'6. Staff time'!AC69</f>
        <v>0</v>
      </c>
    </row>
    <row r="1135" spans="1:8" x14ac:dyDescent="0.2">
      <c r="A1135" s="409">
        <v>1134</v>
      </c>
      <c r="B1135" s="409" t="str">
        <f t="shared" si="28"/>
        <v>0-0--6.25-24</v>
      </c>
      <c r="C1135" s="410">
        <f>'1. General information'!$O$8</f>
        <v>0</v>
      </c>
      <c r="D1135" s="410">
        <f>'1. General information'!$O$10</f>
        <v>0</v>
      </c>
      <c r="E1135" s="410" t="s">
        <v>401</v>
      </c>
      <c r="F1135" s="420" t="s">
        <v>2846</v>
      </c>
      <c r="G1135" s="410" t="s">
        <v>2847</v>
      </c>
      <c r="H1135" s="421">
        <f>'6. Staff time'!AC70</f>
        <v>0</v>
      </c>
    </row>
    <row r="1136" spans="1:8" x14ac:dyDescent="0.2">
      <c r="A1136" s="409">
        <v>1135</v>
      </c>
      <c r="B1136" s="409" t="str">
        <f t="shared" si="28"/>
        <v>0-0--6.25-25</v>
      </c>
      <c r="C1136" s="410">
        <f>'1. General information'!$O$8</f>
        <v>0</v>
      </c>
      <c r="D1136" s="410">
        <f>'1. General information'!$O$10</f>
        <v>0</v>
      </c>
      <c r="E1136" s="410" t="s">
        <v>401</v>
      </c>
      <c r="F1136" s="420" t="s">
        <v>2848</v>
      </c>
      <c r="G1136" s="410" t="s">
        <v>2849</v>
      </c>
      <c r="H1136" s="421">
        <f>'6. Staff time'!AC71</f>
        <v>0</v>
      </c>
    </row>
    <row r="1137" spans="1:8" x14ac:dyDescent="0.2">
      <c r="A1137" s="409">
        <v>1136</v>
      </c>
      <c r="B1137" s="409" t="str">
        <f t="shared" si="28"/>
        <v>0-0--6.26-1</v>
      </c>
      <c r="C1137" s="410">
        <f>'1. General information'!$O$8</f>
        <v>0</v>
      </c>
      <c r="D1137" s="410">
        <f>'1. General information'!$O$10</f>
        <v>0</v>
      </c>
      <c r="E1137" s="410" t="s">
        <v>401</v>
      </c>
      <c r="F1137" s="411" t="s">
        <v>2850</v>
      </c>
      <c r="G1137" s="410" t="s">
        <v>2851</v>
      </c>
      <c r="H1137" s="412">
        <f>'6. Staff time'!I78</f>
        <v>0</v>
      </c>
    </row>
    <row r="1138" spans="1:8" x14ac:dyDescent="0.2">
      <c r="A1138" s="409">
        <v>1137</v>
      </c>
      <c r="B1138" s="409" t="str">
        <f t="shared" si="28"/>
        <v>0-0--6.26-2</v>
      </c>
      <c r="C1138" s="410">
        <f>'1. General information'!$O$8</f>
        <v>0</v>
      </c>
      <c r="D1138" s="410">
        <f>'1. General information'!$O$10</f>
        <v>0</v>
      </c>
      <c r="E1138" s="410" t="s">
        <v>401</v>
      </c>
      <c r="F1138" s="411" t="s">
        <v>2852</v>
      </c>
      <c r="G1138" s="410" t="s">
        <v>2853</v>
      </c>
      <c r="H1138" s="412">
        <f>'6. Staff time'!I79</f>
        <v>0</v>
      </c>
    </row>
    <row r="1139" spans="1:8" x14ac:dyDescent="0.2">
      <c r="A1139" s="409">
        <v>1138</v>
      </c>
      <c r="B1139" s="409" t="str">
        <f t="shared" si="28"/>
        <v>0-0--6.26-3</v>
      </c>
      <c r="C1139" s="410">
        <f>'1. General information'!$O$8</f>
        <v>0</v>
      </c>
      <c r="D1139" s="410">
        <f>'1. General information'!$O$10</f>
        <v>0</v>
      </c>
      <c r="E1139" s="410" t="s">
        <v>401</v>
      </c>
      <c r="F1139" s="411" t="s">
        <v>2854</v>
      </c>
      <c r="G1139" s="410" t="s">
        <v>2855</v>
      </c>
      <c r="H1139" s="412">
        <f>'6. Staff time'!I80</f>
        <v>0</v>
      </c>
    </row>
    <row r="1140" spans="1:8" x14ac:dyDescent="0.2">
      <c r="A1140" s="409">
        <v>1139</v>
      </c>
      <c r="B1140" s="409" t="str">
        <f t="shared" si="28"/>
        <v>0-0--6.26-4</v>
      </c>
      <c r="C1140" s="410">
        <f>'1. General information'!$O$8</f>
        <v>0</v>
      </c>
      <c r="D1140" s="410">
        <f>'1. General information'!$O$10</f>
        <v>0</v>
      </c>
      <c r="E1140" s="410" t="s">
        <v>401</v>
      </c>
      <c r="F1140" s="411" t="s">
        <v>2856</v>
      </c>
      <c r="G1140" s="410" t="s">
        <v>2857</v>
      </c>
      <c r="H1140" s="412">
        <f>'6. Staff time'!I81</f>
        <v>0</v>
      </c>
    </row>
    <row r="1141" spans="1:8" x14ac:dyDescent="0.2">
      <c r="A1141" s="409">
        <v>1140</v>
      </c>
      <c r="B1141" s="409" t="str">
        <f t="shared" si="28"/>
        <v>0-0--6.26-5</v>
      </c>
      <c r="C1141" s="410">
        <f>'1. General information'!$O$8</f>
        <v>0</v>
      </c>
      <c r="D1141" s="410">
        <f>'1. General information'!$O$10</f>
        <v>0</v>
      </c>
      <c r="E1141" s="410" t="s">
        <v>401</v>
      </c>
      <c r="F1141" s="411" t="s">
        <v>2858</v>
      </c>
      <c r="G1141" s="410" t="s">
        <v>2859</v>
      </c>
      <c r="H1141" s="412">
        <f>'6. Staff time'!I82</f>
        <v>0</v>
      </c>
    </row>
    <row r="1142" spans="1:8" x14ac:dyDescent="0.2">
      <c r="A1142" s="409">
        <v>1141</v>
      </c>
      <c r="B1142" s="409" t="str">
        <f t="shared" si="28"/>
        <v>0-0--6.26-6</v>
      </c>
      <c r="C1142" s="410">
        <f>'1. General information'!$O$8</f>
        <v>0</v>
      </c>
      <c r="D1142" s="410">
        <f>'1. General information'!$O$10</f>
        <v>0</v>
      </c>
      <c r="E1142" s="410" t="s">
        <v>401</v>
      </c>
      <c r="F1142" s="411" t="s">
        <v>2860</v>
      </c>
      <c r="G1142" s="410" t="s">
        <v>2861</v>
      </c>
      <c r="H1142" s="412">
        <f>'6. Staff time'!I83</f>
        <v>0</v>
      </c>
    </row>
    <row r="1143" spans="1:8" x14ac:dyDescent="0.2">
      <c r="A1143" s="409">
        <v>1142</v>
      </c>
      <c r="B1143" s="409" t="str">
        <f t="shared" si="28"/>
        <v>0-0--6.26-7</v>
      </c>
      <c r="C1143" s="410">
        <f>'1. General information'!$O$8</f>
        <v>0</v>
      </c>
      <c r="D1143" s="410">
        <f>'1. General information'!$O$10</f>
        <v>0</v>
      </c>
      <c r="E1143" s="410" t="s">
        <v>401</v>
      </c>
      <c r="F1143" s="411" t="s">
        <v>2862</v>
      </c>
      <c r="G1143" s="410" t="s">
        <v>2863</v>
      </c>
      <c r="H1143" s="412">
        <f>'6. Staff time'!I84</f>
        <v>0</v>
      </c>
    </row>
    <row r="1144" spans="1:8" x14ac:dyDescent="0.2">
      <c r="A1144" s="409">
        <v>1143</v>
      </c>
      <c r="B1144" s="409" t="str">
        <f t="shared" si="28"/>
        <v>0-0--6.26-8</v>
      </c>
      <c r="C1144" s="410">
        <f>'1. General information'!$O$8</f>
        <v>0</v>
      </c>
      <c r="D1144" s="410">
        <f>'1. General information'!$O$10</f>
        <v>0</v>
      </c>
      <c r="E1144" s="410" t="s">
        <v>401</v>
      </c>
      <c r="F1144" s="411" t="s">
        <v>2864</v>
      </c>
      <c r="G1144" s="410" t="s">
        <v>2865</v>
      </c>
      <c r="H1144" s="412">
        <f>'6. Staff time'!I85</f>
        <v>0</v>
      </c>
    </row>
    <row r="1145" spans="1:8" x14ac:dyDescent="0.2">
      <c r="A1145" s="409">
        <v>1144</v>
      </c>
      <c r="B1145" s="409" t="str">
        <f t="shared" si="28"/>
        <v>0-0--6.26-9</v>
      </c>
      <c r="C1145" s="410">
        <f>'1. General information'!$O$8</f>
        <v>0</v>
      </c>
      <c r="D1145" s="410">
        <f>'1. General information'!$O$10</f>
        <v>0</v>
      </c>
      <c r="E1145" s="410" t="s">
        <v>401</v>
      </c>
      <c r="F1145" s="411" t="s">
        <v>2866</v>
      </c>
      <c r="G1145" s="410" t="s">
        <v>2867</v>
      </c>
      <c r="H1145" s="412">
        <f>'6. Staff time'!I86</f>
        <v>0</v>
      </c>
    </row>
    <row r="1146" spans="1:8" x14ac:dyDescent="0.2">
      <c r="A1146" s="409">
        <v>1145</v>
      </c>
      <c r="B1146" s="409" t="str">
        <f t="shared" si="28"/>
        <v>0-0--6.26-10</v>
      </c>
      <c r="C1146" s="410">
        <f>'1. General information'!$O$8</f>
        <v>0</v>
      </c>
      <c r="D1146" s="410">
        <f>'1. General information'!$O$10</f>
        <v>0</v>
      </c>
      <c r="E1146" s="410" t="s">
        <v>401</v>
      </c>
      <c r="F1146" s="411" t="s">
        <v>2868</v>
      </c>
      <c r="G1146" s="410" t="s">
        <v>2869</v>
      </c>
      <c r="H1146" s="412">
        <f>'6. Staff time'!I87</f>
        <v>0</v>
      </c>
    </row>
    <row r="1147" spans="1:8" x14ac:dyDescent="0.2">
      <c r="A1147" s="409">
        <v>1146</v>
      </c>
      <c r="B1147" s="409" t="str">
        <f t="shared" si="28"/>
        <v>0-0--6.26-11</v>
      </c>
      <c r="C1147" s="410">
        <f>'1. General information'!$O$8</f>
        <v>0</v>
      </c>
      <c r="D1147" s="410">
        <f>'1. General information'!$O$10</f>
        <v>0</v>
      </c>
      <c r="E1147" s="410" t="s">
        <v>401</v>
      </c>
      <c r="F1147" s="411" t="s">
        <v>2870</v>
      </c>
      <c r="G1147" s="410" t="s">
        <v>2871</v>
      </c>
      <c r="H1147" s="412">
        <f>'6. Staff time'!I88</f>
        <v>0</v>
      </c>
    </row>
    <row r="1148" spans="1:8" x14ac:dyDescent="0.2">
      <c r="A1148" s="409">
        <v>1147</v>
      </c>
      <c r="B1148" s="409" t="str">
        <f t="shared" si="28"/>
        <v>0-0--6.26-12</v>
      </c>
      <c r="C1148" s="410">
        <f>'1. General information'!$O$8</f>
        <v>0</v>
      </c>
      <c r="D1148" s="410">
        <f>'1. General information'!$O$10</f>
        <v>0</v>
      </c>
      <c r="E1148" s="410" t="s">
        <v>401</v>
      </c>
      <c r="F1148" s="411" t="s">
        <v>2872</v>
      </c>
      <c r="G1148" s="410" t="s">
        <v>2873</v>
      </c>
      <c r="H1148" s="412">
        <f>'6. Staff time'!I89</f>
        <v>0</v>
      </c>
    </row>
    <row r="1149" spans="1:8" x14ac:dyDescent="0.2">
      <c r="A1149" s="409">
        <v>1148</v>
      </c>
      <c r="B1149" s="409" t="str">
        <f t="shared" si="28"/>
        <v>0-0--6.26-13</v>
      </c>
      <c r="C1149" s="410">
        <f>'1. General information'!$O$8</f>
        <v>0</v>
      </c>
      <c r="D1149" s="410">
        <f>'1. General information'!$O$10</f>
        <v>0</v>
      </c>
      <c r="E1149" s="410" t="s">
        <v>401</v>
      </c>
      <c r="F1149" s="411" t="s">
        <v>2874</v>
      </c>
      <c r="G1149" s="410" t="s">
        <v>2875</v>
      </c>
      <c r="H1149" s="412">
        <f>'6. Staff time'!I90</f>
        <v>0</v>
      </c>
    </row>
    <row r="1150" spans="1:8" x14ac:dyDescent="0.2">
      <c r="A1150" s="409">
        <v>1149</v>
      </c>
      <c r="B1150" s="409" t="str">
        <f t="shared" si="28"/>
        <v>0-0--6.26-14</v>
      </c>
      <c r="C1150" s="410">
        <f>'1. General information'!$O$8</f>
        <v>0</v>
      </c>
      <c r="D1150" s="410">
        <f>'1. General information'!$O$10</f>
        <v>0</v>
      </c>
      <c r="E1150" s="410" t="s">
        <v>401</v>
      </c>
      <c r="F1150" s="411" t="s">
        <v>2876</v>
      </c>
      <c r="G1150" s="410" t="s">
        <v>2877</v>
      </c>
      <c r="H1150" s="412">
        <f>'6. Staff time'!I91</f>
        <v>0</v>
      </c>
    </row>
    <row r="1151" spans="1:8" x14ac:dyDescent="0.2">
      <c r="A1151" s="409">
        <v>1150</v>
      </c>
      <c r="B1151" s="409" t="str">
        <f t="shared" si="28"/>
        <v>0-0--6.26-15</v>
      </c>
      <c r="C1151" s="410">
        <f>'1. General information'!$O$8</f>
        <v>0</v>
      </c>
      <c r="D1151" s="410">
        <f>'1. General information'!$O$10</f>
        <v>0</v>
      </c>
      <c r="E1151" s="410" t="s">
        <v>401</v>
      </c>
      <c r="F1151" s="411" t="s">
        <v>2878</v>
      </c>
      <c r="G1151" s="410" t="s">
        <v>2879</v>
      </c>
      <c r="H1151" s="412">
        <f>'6. Staff time'!I92</f>
        <v>0</v>
      </c>
    </row>
    <row r="1152" spans="1:8" x14ac:dyDescent="0.2">
      <c r="A1152" s="409">
        <v>1151</v>
      </c>
      <c r="B1152" s="409" t="str">
        <f t="shared" si="28"/>
        <v>0-0--6.26-16</v>
      </c>
      <c r="C1152" s="410">
        <f>'1. General information'!$O$8</f>
        <v>0</v>
      </c>
      <c r="D1152" s="410">
        <f>'1. General information'!$O$10</f>
        <v>0</v>
      </c>
      <c r="E1152" s="410" t="s">
        <v>401</v>
      </c>
      <c r="F1152" s="411" t="s">
        <v>2880</v>
      </c>
      <c r="G1152" s="410" t="s">
        <v>2881</v>
      </c>
      <c r="H1152" s="412">
        <f>'6. Staff time'!I93</f>
        <v>0</v>
      </c>
    </row>
    <row r="1153" spans="1:8" x14ac:dyDescent="0.2">
      <c r="A1153" s="409">
        <v>1152</v>
      </c>
      <c r="B1153" s="409" t="str">
        <f t="shared" si="28"/>
        <v>0-0--6.26-17</v>
      </c>
      <c r="C1153" s="410">
        <f>'1. General information'!$O$8</f>
        <v>0</v>
      </c>
      <c r="D1153" s="410">
        <f>'1. General information'!$O$10</f>
        <v>0</v>
      </c>
      <c r="E1153" s="410" t="s">
        <v>401</v>
      </c>
      <c r="F1153" s="411" t="s">
        <v>2882</v>
      </c>
      <c r="G1153" s="410" t="s">
        <v>2883</v>
      </c>
      <c r="H1153" s="412">
        <f>'6. Staff time'!I94</f>
        <v>0</v>
      </c>
    </row>
    <row r="1154" spans="1:8" x14ac:dyDescent="0.2">
      <c r="A1154" s="409">
        <v>1153</v>
      </c>
      <c r="B1154" s="409" t="str">
        <f t="shared" si="28"/>
        <v>0-0--6.26-18</v>
      </c>
      <c r="C1154" s="410">
        <f>'1. General information'!$O$8</f>
        <v>0</v>
      </c>
      <c r="D1154" s="410">
        <f>'1. General information'!$O$10</f>
        <v>0</v>
      </c>
      <c r="E1154" s="410" t="s">
        <v>401</v>
      </c>
      <c r="F1154" s="411" t="s">
        <v>2884</v>
      </c>
      <c r="G1154" s="410" t="s">
        <v>2885</v>
      </c>
      <c r="H1154" s="412">
        <f>'6. Staff time'!I95</f>
        <v>0</v>
      </c>
    </row>
    <row r="1155" spans="1:8" x14ac:dyDescent="0.2">
      <c r="A1155" s="409">
        <v>1154</v>
      </c>
      <c r="B1155" s="409" t="str">
        <f t="shared" si="28"/>
        <v>0-0--6.26-19</v>
      </c>
      <c r="C1155" s="410">
        <f>'1. General information'!$O$8</f>
        <v>0</v>
      </c>
      <c r="D1155" s="410">
        <f>'1. General information'!$O$10</f>
        <v>0</v>
      </c>
      <c r="E1155" s="410" t="s">
        <v>401</v>
      </c>
      <c r="F1155" s="411" t="s">
        <v>2886</v>
      </c>
      <c r="G1155" s="410" t="s">
        <v>2887</v>
      </c>
      <c r="H1155" s="412">
        <f>'6. Staff time'!I96</f>
        <v>0</v>
      </c>
    </row>
    <row r="1156" spans="1:8" x14ac:dyDescent="0.2">
      <c r="A1156" s="409">
        <v>1155</v>
      </c>
      <c r="B1156" s="409" t="str">
        <f t="shared" si="28"/>
        <v>0-0--6.26-20</v>
      </c>
      <c r="C1156" s="410">
        <f>'1. General information'!$O$8</f>
        <v>0</v>
      </c>
      <c r="D1156" s="410">
        <f>'1. General information'!$O$10</f>
        <v>0</v>
      </c>
      <c r="E1156" s="410" t="s">
        <v>401</v>
      </c>
      <c r="F1156" s="411" t="s">
        <v>2888</v>
      </c>
      <c r="G1156" s="410" t="s">
        <v>2889</v>
      </c>
      <c r="H1156" s="412">
        <f>'6. Staff time'!I97</f>
        <v>0</v>
      </c>
    </row>
    <row r="1157" spans="1:8" x14ac:dyDescent="0.2">
      <c r="A1157" s="409">
        <v>1156</v>
      </c>
      <c r="B1157" s="409" t="str">
        <f t="shared" si="28"/>
        <v>0-0--6.26-21</v>
      </c>
      <c r="C1157" s="410">
        <f>'1. General information'!$O$8</f>
        <v>0</v>
      </c>
      <c r="D1157" s="410">
        <f>'1. General information'!$O$10</f>
        <v>0</v>
      </c>
      <c r="E1157" s="410" t="s">
        <v>401</v>
      </c>
      <c r="F1157" s="411" t="s">
        <v>2890</v>
      </c>
      <c r="G1157" s="410" t="s">
        <v>2891</v>
      </c>
      <c r="H1157" s="412">
        <f>'6. Staff time'!I98</f>
        <v>0</v>
      </c>
    </row>
    <row r="1158" spans="1:8" x14ac:dyDescent="0.2">
      <c r="A1158" s="409">
        <v>1157</v>
      </c>
      <c r="B1158" s="409" t="str">
        <f t="shared" si="28"/>
        <v>0-0--6.26-22</v>
      </c>
      <c r="C1158" s="410">
        <f>'1. General information'!$O$8</f>
        <v>0</v>
      </c>
      <c r="D1158" s="410">
        <f>'1. General information'!$O$10</f>
        <v>0</v>
      </c>
      <c r="E1158" s="410" t="s">
        <v>401</v>
      </c>
      <c r="F1158" s="411" t="s">
        <v>2892</v>
      </c>
      <c r="G1158" s="410" t="s">
        <v>2893</v>
      </c>
      <c r="H1158" s="412">
        <f>'6. Staff time'!I99</f>
        <v>0</v>
      </c>
    </row>
    <row r="1159" spans="1:8" x14ac:dyDescent="0.2">
      <c r="A1159" s="409">
        <v>1158</v>
      </c>
      <c r="B1159" s="409" t="str">
        <f t="shared" si="28"/>
        <v>0-0--6.26-23</v>
      </c>
      <c r="C1159" s="410">
        <f>'1. General information'!$O$8</f>
        <v>0</v>
      </c>
      <c r="D1159" s="410">
        <f>'1. General information'!$O$10</f>
        <v>0</v>
      </c>
      <c r="E1159" s="410" t="s">
        <v>401</v>
      </c>
      <c r="F1159" s="411" t="s">
        <v>2894</v>
      </c>
      <c r="G1159" s="410" t="s">
        <v>2895</v>
      </c>
      <c r="H1159" s="412">
        <f>'6. Staff time'!I100</f>
        <v>0</v>
      </c>
    </row>
    <row r="1160" spans="1:8" x14ac:dyDescent="0.2">
      <c r="A1160" s="409">
        <v>1159</v>
      </c>
      <c r="B1160" s="409" t="str">
        <f t="shared" si="28"/>
        <v>0-0--6.26-24</v>
      </c>
      <c r="C1160" s="410">
        <f>'1. General information'!$O$8</f>
        <v>0</v>
      </c>
      <c r="D1160" s="410">
        <f>'1. General information'!$O$10</f>
        <v>0</v>
      </c>
      <c r="E1160" s="410" t="s">
        <v>401</v>
      </c>
      <c r="F1160" s="411" t="s">
        <v>2896</v>
      </c>
      <c r="G1160" s="410" t="s">
        <v>2897</v>
      </c>
      <c r="H1160" s="412">
        <f>'6. Staff time'!I101</f>
        <v>0</v>
      </c>
    </row>
    <row r="1161" spans="1:8" x14ac:dyDescent="0.2">
      <c r="A1161" s="409">
        <v>1160</v>
      </c>
      <c r="B1161" s="409" t="str">
        <f t="shared" si="28"/>
        <v>0-0--6.26-25</v>
      </c>
      <c r="C1161" s="410">
        <f>'1. General information'!$O$8</f>
        <v>0</v>
      </c>
      <c r="D1161" s="410">
        <f>'1. General information'!$O$10</f>
        <v>0</v>
      </c>
      <c r="E1161" s="410" t="s">
        <v>401</v>
      </c>
      <c r="F1161" s="411" t="s">
        <v>2898</v>
      </c>
      <c r="G1161" s="410" t="s">
        <v>2899</v>
      </c>
      <c r="H1161" s="412">
        <f>'6. Staff time'!I102</f>
        <v>0</v>
      </c>
    </row>
    <row r="1162" spans="1:8" x14ac:dyDescent="0.2">
      <c r="A1162" s="409">
        <v>1161</v>
      </c>
      <c r="B1162" s="409" t="str">
        <f t="shared" si="28"/>
        <v>0-0--6.27-1</v>
      </c>
      <c r="C1162" s="410">
        <f>'1. General information'!$O$8</f>
        <v>0</v>
      </c>
      <c r="D1162" s="410">
        <f>'1. General information'!$O$10</f>
        <v>0</v>
      </c>
      <c r="E1162" s="410" t="s">
        <v>401</v>
      </c>
      <c r="F1162" s="411" t="s">
        <v>2900</v>
      </c>
      <c r="G1162" s="410" t="s">
        <v>2901</v>
      </c>
      <c r="H1162" s="412">
        <f>'6. Staff time'!K78</f>
        <v>0</v>
      </c>
    </row>
    <row r="1163" spans="1:8" x14ac:dyDescent="0.2">
      <c r="A1163" s="409">
        <v>1162</v>
      </c>
      <c r="B1163" s="409" t="str">
        <f t="shared" si="28"/>
        <v>0-0--6.27-2</v>
      </c>
      <c r="C1163" s="410">
        <f>'1. General information'!$O$8</f>
        <v>0</v>
      </c>
      <c r="D1163" s="410">
        <f>'1. General information'!$O$10</f>
        <v>0</v>
      </c>
      <c r="E1163" s="410" t="s">
        <v>401</v>
      </c>
      <c r="F1163" s="411" t="s">
        <v>2902</v>
      </c>
      <c r="G1163" s="410" t="s">
        <v>2903</v>
      </c>
      <c r="H1163" s="412">
        <f>'6. Staff time'!K79</f>
        <v>0</v>
      </c>
    </row>
    <row r="1164" spans="1:8" x14ac:dyDescent="0.2">
      <c r="A1164" s="409">
        <v>1163</v>
      </c>
      <c r="B1164" s="409" t="str">
        <f t="shared" si="28"/>
        <v>0-0--6.27-3</v>
      </c>
      <c r="C1164" s="410">
        <f>'1. General information'!$O$8</f>
        <v>0</v>
      </c>
      <c r="D1164" s="410">
        <f>'1. General information'!$O$10</f>
        <v>0</v>
      </c>
      <c r="E1164" s="410" t="s">
        <v>401</v>
      </c>
      <c r="F1164" s="411" t="s">
        <v>2904</v>
      </c>
      <c r="G1164" s="410" t="s">
        <v>2905</v>
      </c>
      <c r="H1164" s="412">
        <f>'6. Staff time'!K80</f>
        <v>0</v>
      </c>
    </row>
    <row r="1165" spans="1:8" x14ac:dyDescent="0.2">
      <c r="A1165" s="409">
        <v>1164</v>
      </c>
      <c r="B1165" s="409" t="str">
        <f t="shared" si="28"/>
        <v>0-0--6.27-4</v>
      </c>
      <c r="C1165" s="410">
        <f>'1. General information'!$O$8</f>
        <v>0</v>
      </c>
      <c r="D1165" s="410">
        <f>'1. General information'!$O$10</f>
        <v>0</v>
      </c>
      <c r="E1165" s="410" t="s">
        <v>401</v>
      </c>
      <c r="F1165" s="411" t="s">
        <v>2906</v>
      </c>
      <c r="G1165" s="410" t="s">
        <v>2907</v>
      </c>
      <c r="H1165" s="412">
        <f>'6. Staff time'!K81</f>
        <v>0</v>
      </c>
    </row>
    <row r="1166" spans="1:8" x14ac:dyDescent="0.2">
      <c r="A1166" s="409">
        <v>1165</v>
      </c>
      <c r="B1166" s="409" t="str">
        <f t="shared" si="28"/>
        <v>0-0--6.27-5</v>
      </c>
      <c r="C1166" s="410">
        <f>'1. General information'!$O$8</f>
        <v>0</v>
      </c>
      <c r="D1166" s="410">
        <f>'1. General information'!$O$10</f>
        <v>0</v>
      </c>
      <c r="E1166" s="410" t="s">
        <v>401</v>
      </c>
      <c r="F1166" s="411" t="s">
        <v>2908</v>
      </c>
      <c r="G1166" s="410" t="s">
        <v>2909</v>
      </c>
      <c r="H1166" s="412">
        <f>'6. Staff time'!K82</f>
        <v>0</v>
      </c>
    </row>
    <row r="1167" spans="1:8" x14ac:dyDescent="0.2">
      <c r="A1167" s="409">
        <v>1166</v>
      </c>
      <c r="B1167" s="409" t="str">
        <f t="shared" si="28"/>
        <v>0-0--6.27-6</v>
      </c>
      <c r="C1167" s="410">
        <f>'1. General information'!$O$8</f>
        <v>0</v>
      </c>
      <c r="D1167" s="410">
        <f>'1. General information'!$O$10</f>
        <v>0</v>
      </c>
      <c r="E1167" s="410" t="s">
        <v>401</v>
      </c>
      <c r="F1167" s="411" t="s">
        <v>2910</v>
      </c>
      <c r="G1167" s="410" t="s">
        <v>2911</v>
      </c>
      <c r="H1167" s="412">
        <f>'6. Staff time'!K83</f>
        <v>0</v>
      </c>
    </row>
    <row r="1168" spans="1:8" x14ac:dyDescent="0.2">
      <c r="A1168" s="409">
        <v>1167</v>
      </c>
      <c r="B1168" s="409" t="str">
        <f t="shared" si="28"/>
        <v>0-0--6.27-7</v>
      </c>
      <c r="C1168" s="410">
        <f>'1. General information'!$O$8</f>
        <v>0</v>
      </c>
      <c r="D1168" s="410">
        <f>'1. General information'!$O$10</f>
        <v>0</v>
      </c>
      <c r="E1168" s="410" t="s">
        <v>401</v>
      </c>
      <c r="F1168" s="411" t="s">
        <v>2912</v>
      </c>
      <c r="G1168" s="410" t="s">
        <v>2913</v>
      </c>
      <c r="H1168" s="412">
        <f>'6. Staff time'!K84</f>
        <v>0</v>
      </c>
    </row>
    <row r="1169" spans="1:8" x14ac:dyDescent="0.2">
      <c r="A1169" s="409">
        <v>1168</v>
      </c>
      <c r="B1169" s="409" t="str">
        <f t="shared" si="28"/>
        <v>0-0--6.27-8</v>
      </c>
      <c r="C1169" s="410">
        <f>'1. General information'!$O$8</f>
        <v>0</v>
      </c>
      <c r="D1169" s="410">
        <f>'1. General information'!$O$10</f>
        <v>0</v>
      </c>
      <c r="E1169" s="410" t="s">
        <v>401</v>
      </c>
      <c r="F1169" s="411" t="s">
        <v>2914</v>
      </c>
      <c r="G1169" s="410" t="s">
        <v>2915</v>
      </c>
      <c r="H1169" s="412">
        <f>'6. Staff time'!K85</f>
        <v>0</v>
      </c>
    </row>
    <row r="1170" spans="1:8" x14ac:dyDescent="0.2">
      <c r="A1170" s="409">
        <v>1169</v>
      </c>
      <c r="B1170" s="409" t="str">
        <f t="shared" si="28"/>
        <v>0-0--6.27-9</v>
      </c>
      <c r="C1170" s="410">
        <f>'1. General information'!$O$8</f>
        <v>0</v>
      </c>
      <c r="D1170" s="410">
        <f>'1. General information'!$O$10</f>
        <v>0</v>
      </c>
      <c r="E1170" s="410" t="s">
        <v>401</v>
      </c>
      <c r="F1170" s="411" t="s">
        <v>2916</v>
      </c>
      <c r="G1170" s="410" t="s">
        <v>2917</v>
      </c>
      <c r="H1170" s="412">
        <f>'6. Staff time'!K86</f>
        <v>0</v>
      </c>
    </row>
    <row r="1171" spans="1:8" x14ac:dyDescent="0.2">
      <c r="A1171" s="409">
        <v>1170</v>
      </c>
      <c r="B1171" s="409" t="str">
        <f t="shared" si="28"/>
        <v>0-0--6.27-10</v>
      </c>
      <c r="C1171" s="410">
        <f>'1. General information'!$O$8</f>
        <v>0</v>
      </c>
      <c r="D1171" s="410">
        <f>'1. General information'!$O$10</f>
        <v>0</v>
      </c>
      <c r="E1171" s="410" t="s">
        <v>401</v>
      </c>
      <c r="F1171" s="411" t="s">
        <v>2918</v>
      </c>
      <c r="G1171" s="410" t="s">
        <v>2919</v>
      </c>
      <c r="H1171" s="412">
        <f>'6. Staff time'!K87</f>
        <v>0</v>
      </c>
    </row>
    <row r="1172" spans="1:8" x14ac:dyDescent="0.2">
      <c r="A1172" s="409">
        <v>1171</v>
      </c>
      <c r="B1172" s="409" t="str">
        <f t="shared" si="28"/>
        <v>0-0--6.27-11</v>
      </c>
      <c r="C1172" s="410">
        <f>'1. General information'!$O$8</f>
        <v>0</v>
      </c>
      <c r="D1172" s="410">
        <f>'1. General information'!$O$10</f>
        <v>0</v>
      </c>
      <c r="E1172" s="410" t="s">
        <v>401</v>
      </c>
      <c r="F1172" s="411" t="s">
        <v>2920</v>
      </c>
      <c r="G1172" s="410" t="s">
        <v>2921</v>
      </c>
      <c r="H1172" s="412">
        <f>'6. Staff time'!K88</f>
        <v>0</v>
      </c>
    </row>
    <row r="1173" spans="1:8" x14ac:dyDescent="0.2">
      <c r="A1173" s="409">
        <v>1172</v>
      </c>
      <c r="B1173" s="409" t="str">
        <f t="shared" si="28"/>
        <v>0-0--6.27-12</v>
      </c>
      <c r="C1173" s="410">
        <f>'1. General information'!$O$8</f>
        <v>0</v>
      </c>
      <c r="D1173" s="410">
        <f>'1. General information'!$O$10</f>
        <v>0</v>
      </c>
      <c r="E1173" s="410" t="s">
        <v>401</v>
      </c>
      <c r="F1173" s="411" t="s">
        <v>2922</v>
      </c>
      <c r="G1173" s="410" t="s">
        <v>2923</v>
      </c>
      <c r="H1173" s="412">
        <f>'6. Staff time'!K89</f>
        <v>0</v>
      </c>
    </row>
    <row r="1174" spans="1:8" x14ac:dyDescent="0.2">
      <c r="A1174" s="409">
        <v>1173</v>
      </c>
      <c r="B1174" s="409" t="str">
        <f t="shared" si="28"/>
        <v>0-0--6.27-13</v>
      </c>
      <c r="C1174" s="410">
        <f>'1. General information'!$O$8</f>
        <v>0</v>
      </c>
      <c r="D1174" s="410">
        <f>'1. General information'!$O$10</f>
        <v>0</v>
      </c>
      <c r="E1174" s="410" t="s">
        <v>401</v>
      </c>
      <c r="F1174" s="411" t="s">
        <v>2924</v>
      </c>
      <c r="G1174" s="410" t="s">
        <v>2925</v>
      </c>
      <c r="H1174" s="412">
        <f>'6. Staff time'!K90</f>
        <v>0</v>
      </c>
    </row>
    <row r="1175" spans="1:8" x14ac:dyDescent="0.2">
      <c r="A1175" s="409">
        <v>1174</v>
      </c>
      <c r="B1175" s="409" t="str">
        <f t="shared" si="28"/>
        <v>0-0--6.27-14</v>
      </c>
      <c r="C1175" s="410">
        <f>'1. General information'!$O$8</f>
        <v>0</v>
      </c>
      <c r="D1175" s="410">
        <f>'1. General information'!$O$10</f>
        <v>0</v>
      </c>
      <c r="E1175" s="410" t="s">
        <v>401</v>
      </c>
      <c r="F1175" s="411" t="s">
        <v>2926</v>
      </c>
      <c r="G1175" s="410" t="s">
        <v>2927</v>
      </c>
      <c r="H1175" s="412">
        <f>'6. Staff time'!K91</f>
        <v>0</v>
      </c>
    </row>
    <row r="1176" spans="1:8" x14ac:dyDescent="0.2">
      <c r="A1176" s="409">
        <v>1175</v>
      </c>
      <c r="B1176" s="409" t="str">
        <f t="shared" si="28"/>
        <v>0-0--6.27-15</v>
      </c>
      <c r="C1176" s="410">
        <f>'1. General information'!$O$8</f>
        <v>0</v>
      </c>
      <c r="D1176" s="410">
        <f>'1. General information'!$O$10</f>
        <v>0</v>
      </c>
      <c r="E1176" s="410" t="s">
        <v>401</v>
      </c>
      <c r="F1176" s="411" t="s">
        <v>2928</v>
      </c>
      <c r="G1176" s="410" t="s">
        <v>2929</v>
      </c>
      <c r="H1176" s="412">
        <f>'6. Staff time'!K92</f>
        <v>0</v>
      </c>
    </row>
    <row r="1177" spans="1:8" x14ac:dyDescent="0.2">
      <c r="A1177" s="409">
        <v>1176</v>
      </c>
      <c r="B1177" s="409" t="str">
        <f t="shared" si="28"/>
        <v>0-0--6.27-16</v>
      </c>
      <c r="C1177" s="410">
        <f>'1. General information'!$O$8</f>
        <v>0</v>
      </c>
      <c r="D1177" s="410">
        <f>'1. General information'!$O$10</f>
        <v>0</v>
      </c>
      <c r="E1177" s="410" t="s">
        <v>401</v>
      </c>
      <c r="F1177" s="411" t="s">
        <v>2930</v>
      </c>
      <c r="G1177" s="410" t="s">
        <v>2931</v>
      </c>
      <c r="H1177" s="412">
        <f>'6. Staff time'!K93</f>
        <v>0</v>
      </c>
    </row>
    <row r="1178" spans="1:8" x14ac:dyDescent="0.2">
      <c r="A1178" s="409">
        <v>1177</v>
      </c>
      <c r="B1178" s="409" t="str">
        <f t="shared" si="28"/>
        <v>0-0--6.27-17</v>
      </c>
      <c r="C1178" s="410">
        <f>'1. General information'!$O$8</f>
        <v>0</v>
      </c>
      <c r="D1178" s="410">
        <f>'1. General information'!$O$10</f>
        <v>0</v>
      </c>
      <c r="E1178" s="410" t="s">
        <v>401</v>
      </c>
      <c r="F1178" s="411" t="s">
        <v>2932</v>
      </c>
      <c r="G1178" s="410" t="s">
        <v>2933</v>
      </c>
      <c r="H1178" s="412">
        <f>'6. Staff time'!K94</f>
        <v>0</v>
      </c>
    </row>
    <row r="1179" spans="1:8" x14ac:dyDescent="0.2">
      <c r="A1179" s="409">
        <v>1178</v>
      </c>
      <c r="B1179" s="409" t="str">
        <f t="shared" si="28"/>
        <v>0-0--6.27-18</v>
      </c>
      <c r="C1179" s="410">
        <f>'1. General information'!$O$8</f>
        <v>0</v>
      </c>
      <c r="D1179" s="410">
        <f>'1. General information'!$O$10</f>
        <v>0</v>
      </c>
      <c r="E1179" s="410" t="s">
        <v>401</v>
      </c>
      <c r="F1179" s="411" t="s">
        <v>2934</v>
      </c>
      <c r="G1179" s="410" t="s">
        <v>2935</v>
      </c>
      <c r="H1179" s="412">
        <f>'6. Staff time'!K95</f>
        <v>0</v>
      </c>
    </row>
    <row r="1180" spans="1:8" x14ac:dyDescent="0.2">
      <c r="A1180" s="409">
        <v>1179</v>
      </c>
      <c r="B1180" s="409" t="str">
        <f t="shared" si="28"/>
        <v>0-0--6.27-19</v>
      </c>
      <c r="C1180" s="410">
        <f>'1. General information'!$O$8</f>
        <v>0</v>
      </c>
      <c r="D1180" s="410">
        <f>'1. General information'!$O$10</f>
        <v>0</v>
      </c>
      <c r="E1180" s="410" t="s">
        <v>401</v>
      </c>
      <c r="F1180" s="411" t="s">
        <v>2936</v>
      </c>
      <c r="G1180" s="410" t="s">
        <v>2937</v>
      </c>
      <c r="H1180" s="412">
        <f>'6. Staff time'!K96</f>
        <v>0</v>
      </c>
    </row>
    <row r="1181" spans="1:8" x14ac:dyDescent="0.2">
      <c r="A1181" s="409">
        <v>1180</v>
      </c>
      <c r="B1181" s="409" t="str">
        <f t="shared" si="28"/>
        <v>0-0--6.27-20</v>
      </c>
      <c r="C1181" s="410">
        <f>'1. General information'!$O$8</f>
        <v>0</v>
      </c>
      <c r="D1181" s="410">
        <f>'1. General information'!$O$10</f>
        <v>0</v>
      </c>
      <c r="E1181" s="410" t="s">
        <v>401</v>
      </c>
      <c r="F1181" s="411" t="s">
        <v>2938</v>
      </c>
      <c r="G1181" s="410" t="s">
        <v>2939</v>
      </c>
      <c r="H1181" s="412">
        <f>'6. Staff time'!K97</f>
        <v>0</v>
      </c>
    </row>
    <row r="1182" spans="1:8" x14ac:dyDescent="0.2">
      <c r="A1182" s="409">
        <v>1181</v>
      </c>
      <c r="B1182" s="409" t="str">
        <f t="shared" si="28"/>
        <v>0-0--6.27-21</v>
      </c>
      <c r="C1182" s="410">
        <f>'1. General information'!$O$8</f>
        <v>0</v>
      </c>
      <c r="D1182" s="410">
        <f>'1. General information'!$O$10</f>
        <v>0</v>
      </c>
      <c r="E1182" s="410" t="s">
        <v>401</v>
      </c>
      <c r="F1182" s="411" t="s">
        <v>2940</v>
      </c>
      <c r="G1182" s="410" t="s">
        <v>2941</v>
      </c>
      <c r="H1182" s="412">
        <f>'6. Staff time'!K98</f>
        <v>0</v>
      </c>
    </row>
    <row r="1183" spans="1:8" x14ac:dyDescent="0.2">
      <c r="A1183" s="409">
        <v>1182</v>
      </c>
      <c r="B1183" s="409" t="str">
        <f t="shared" ref="B1183:B1246" si="29">CONCATENATE(LEFT(C1183,2),"-",D1183,"-","-",F1183)</f>
        <v>0-0--6.27-22</v>
      </c>
      <c r="C1183" s="410">
        <f>'1. General information'!$O$8</f>
        <v>0</v>
      </c>
      <c r="D1183" s="410">
        <f>'1. General information'!$O$10</f>
        <v>0</v>
      </c>
      <c r="E1183" s="410" t="s">
        <v>401</v>
      </c>
      <c r="F1183" s="411" t="s">
        <v>2942</v>
      </c>
      <c r="G1183" s="410" t="s">
        <v>2943</v>
      </c>
      <c r="H1183" s="412">
        <f>'6. Staff time'!K99</f>
        <v>0</v>
      </c>
    </row>
    <row r="1184" spans="1:8" x14ac:dyDescent="0.2">
      <c r="A1184" s="409">
        <v>1183</v>
      </c>
      <c r="B1184" s="409" t="str">
        <f t="shared" si="29"/>
        <v>0-0--6.27-23</v>
      </c>
      <c r="C1184" s="410">
        <f>'1. General information'!$O$8</f>
        <v>0</v>
      </c>
      <c r="D1184" s="410">
        <f>'1. General information'!$O$10</f>
        <v>0</v>
      </c>
      <c r="E1184" s="410" t="s">
        <v>401</v>
      </c>
      <c r="F1184" s="411" t="s">
        <v>2944</v>
      </c>
      <c r="G1184" s="410" t="s">
        <v>2945</v>
      </c>
      <c r="H1184" s="412">
        <f>'6. Staff time'!K100</f>
        <v>0</v>
      </c>
    </row>
    <row r="1185" spans="1:8" x14ac:dyDescent="0.2">
      <c r="A1185" s="409">
        <v>1184</v>
      </c>
      <c r="B1185" s="409" t="str">
        <f t="shared" si="29"/>
        <v>0-0--6.27-24</v>
      </c>
      <c r="C1185" s="410">
        <f>'1. General information'!$O$8</f>
        <v>0</v>
      </c>
      <c r="D1185" s="410">
        <f>'1. General information'!$O$10</f>
        <v>0</v>
      </c>
      <c r="E1185" s="410" t="s">
        <v>401</v>
      </c>
      <c r="F1185" s="411" t="s">
        <v>2946</v>
      </c>
      <c r="G1185" s="410" t="s">
        <v>2947</v>
      </c>
      <c r="H1185" s="412">
        <f>'6. Staff time'!K101</f>
        <v>0</v>
      </c>
    </row>
    <row r="1186" spans="1:8" x14ac:dyDescent="0.2">
      <c r="A1186" s="409">
        <v>1185</v>
      </c>
      <c r="B1186" s="409" t="str">
        <f t="shared" si="29"/>
        <v>0-0--6.27-25</v>
      </c>
      <c r="C1186" s="410">
        <f>'1. General information'!$O$8</f>
        <v>0</v>
      </c>
      <c r="D1186" s="410">
        <f>'1. General information'!$O$10</f>
        <v>0</v>
      </c>
      <c r="E1186" s="410" t="s">
        <v>401</v>
      </c>
      <c r="F1186" s="411" t="s">
        <v>2948</v>
      </c>
      <c r="G1186" s="410" t="s">
        <v>2949</v>
      </c>
      <c r="H1186" s="412">
        <f>'6. Staff time'!K102</f>
        <v>0</v>
      </c>
    </row>
    <row r="1187" spans="1:8" x14ac:dyDescent="0.2">
      <c r="A1187" s="409">
        <v>1186</v>
      </c>
      <c r="B1187" s="409" t="str">
        <f t="shared" si="29"/>
        <v>0-0--6.28-1</v>
      </c>
      <c r="C1187" s="410">
        <f>'1. General information'!$O$8</f>
        <v>0</v>
      </c>
      <c r="D1187" s="410">
        <f>'1. General information'!$O$10</f>
        <v>0</v>
      </c>
      <c r="E1187" s="410" t="s">
        <v>401</v>
      </c>
      <c r="F1187" s="411" t="s">
        <v>2950</v>
      </c>
      <c r="G1187" s="410" t="s">
        <v>2951</v>
      </c>
      <c r="H1187" s="412">
        <f>'6. Staff time'!N78</f>
        <v>0</v>
      </c>
    </row>
    <row r="1188" spans="1:8" x14ac:dyDescent="0.2">
      <c r="A1188" s="409">
        <v>1187</v>
      </c>
      <c r="B1188" s="409" t="str">
        <f t="shared" si="29"/>
        <v>0-0--6.28-2</v>
      </c>
      <c r="C1188" s="410">
        <f>'1. General information'!$O$8</f>
        <v>0</v>
      </c>
      <c r="D1188" s="410">
        <f>'1. General information'!$O$10</f>
        <v>0</v>
      </c>
      <c r="E1188" s="410" t="s">
        <v>401</v>
      </c>
      <c r="F1188" s="411" t="s">
        <v>2952</v>
      </c>
      <c r="G1188" s="410" t="s">
        <v>2953</v>
      </c>
      <c r="H1188" s="412">
        <f>'6. Staff time'!N79</f>
        <v>0</v>
      </c>
    </row>
    <row r="1189" spans="1:8" x14ac:dyDescent="0.2">
      <c r="A1189" s="409">
        <v>1188</v>
      </c>
      <c r="B1189" s="409" t="str">
        <f t="shared" si="29"/>
        <v>0-0--6.28-3</v>
      </c>
      <c r="C1189" s="410">
        <f>'1. General information'!$O$8</f>
        <v>0</v>
      </c>
      <c r="D1189" s="410">
        <f>'1. General information'!$O$10</f>
        <v>0</v>
      </c>
      <c r="E1189" s="410" t="s">
        <v>401</v>
      </c>
      <c r="F1189" s="411" t="s">
        <v>2954</v>
      </c>
      <c r="G1189" s="410" t="s">
        <v>2955</v>
      </c>
      <c r="H1189" s="412">
        <f>'6. Staff time'!N80</f>
        <v>0</v>
      </c>
    </row>
    <row r="1190" spans="1:8" x14ac:dyDescent="0.2">
      <c r="A1190" s="409">
        <v>1189</v>
      </c>
      <c r="B1190" s="409" t="str">
        <f t="shared" si="29"/>
        <v>0-0--6.28-4</v>
      </c>
      <c r="C1190" s="410">
        <f>'1. General information'!$O$8</f>
        <v>0</v>
      </c>
      <c r="D1190" s="410">
        <f>'1. General information'!$O$10</f>
        <v>0</v>
      </c>
      <c r="E1190" s="410" t="s">
        <v>401</v>
      </c>
      <c r="F1190" s="411" t="s">
        <v>2956</v>
      </c>
      <c r="G1190" s="410" t="s">
        <v>2957</v>
      </c>
      <c r="H1190" s="412">
        <f>'6. Staff time'!N81</f>
        <v>0</v>
      </c>
    </row>
    <row r="1191" spans="1:8" x14ac:dyDescent="0.2">
      <c r="A1191" s="409">
        <v>1190</v>
      </c>
      <c r="B1191" s="409" t="str">
        <f t="shared" si="29"/>
        <v>0-0--6.28-5</v>
      </c>
      <c r="C1191" s="410">
        <f>'1. General information'!$O$8</f>
        <v>0</v>
      </c>
      <c r="D1191" s="410">
        <f>'1. General information'!$O$10</f>
        <v>0</v>
      </c>
      <c r="E1191" s="410" t="s">
        <v>401</v>
      </c>
      <c r="F1191" s="411" t="s">
        <v>2958</v>
      </c>
      <c r="G1191" s="410" t="s">
        <v>2959</v>
      </c>
      <c r="H1191" s="412">
        <f>'6. Staff time'!N82</f>
        <v>0</v>
      </c>
    </row>
    <row r="1192" spans="1:8" x14ac:dyDescent="0.2">
      <c r="A1192" s="409">
        <v>1191</v>
      </c>
      <c r="B1192" s="409" t="str">
        <f t="shared" si="29"/>
        <v>0-0--6.28-6</v>
      </c>
      <c r="C1192" s="410">
        <f>'1. General information'!$O$8</f>
        <v>0</v>
      </c>
      <c r="D1192" s="410">
        <f>'1. General information'!$O$10</f>
        <v>0</v>
      </c>
      <c r="E1192" s="410" t="s">
        <v>401</v>
      </c>
      <c r="F1192" s="411" t="s">
        <v>2960</v>
      </c>
      <c r="G1192" s="410" t="s">
        <v>2961</v>
      </c>
      <c r="H1192" s="412">
        <f>'6. Staff time'!N83</f>
        <v>0</v>
      </c>
    </row>
    <row r="1193" spans="1:8" x14ac:dyDescent="0.2">
      <c r="A1193" s="409">
        <v>1192</v>
      </c>
      <c r="B1193" s="409" t="str">
        <f t="shared" si="29"/>
        <v>0-0--6.28-7</v>
      </c>
      <c r="C1193" s="410">
        <f>'1. General information'!$O$8</f>
        <v>0</v>
      </c>
      <c r="D1193" s="410">
        <f>'1. General information'!$O$10</f>
        <v>0</v>
      </c>
      <c r="E1193" s="410" t="s">
        <v>401</v>
      </c>
      <c r="F1193" s="411" t="s">
        <v>2962</v>
      </c>
      <c r="G1193" s="410" t="s">
        <v>2963</v>
      </c>
      <c r="H1193" s="412">
        <f>'6. Staff time'!N84</f>
        <v>0</v>
      </c>
    </row>
    <row r="1194" spans="1:8" x14ac:dyDescent="0.2">
      <c r="A1194" s="409">
        <v>1193</v>
      </c>
      <c r="B1194" s="409" t="str">
        <f t="shared" si="29"/>
        <v>0-0--6.28-8</v>
      </c>
      <c r="C1194" s="410">
        <f>'1. General information'!$O$8</f>
        <v>0</v>
      </c>
      <c r="D1194" s="410">
        <f>'1. General information'!$O$10</f>
        <v>0</v>
      </c>
      <c r="E1194" s="410" t="s">
        <v>401</v>
      </c>
      <c r="F1194" s="411" t="s">
        <v>2964</v>
      </c>
      <c r="G1194" s="410" t="s">
        <v>2965</v>
      </c>
      <c r="H1194" s="412">
        <f>'6. Staff time'!N85</f>
        <v>0</v>
      </c>
    </row>
    <row r="1195" spans="1:8" x14ac:dyDescent="0.2">
      <c r="A1195" s="409">
        <v>1194</v>
      </c>
      <c r="B1195" s="409" t="str">
        <f t="shared" si="29"/>
        <v>0-0--6.28-9</v>
      </c>
      <c r="C1195" s="410">
        <f>'1. General information'!$O$8</f>
        <v>0</v>
      </c>
      <c r="D1195" s="410">
        <f>'1. General information'!$O$10</f>
        <v>0</v>
      </c>
      <c r="E1195" s="410" t="s">
        <v>401</v>
      </c>
      <c r="F1195" s="411" t="s">
        <v>2966</v>
      </c>
      <c r="G1195" s="410" t="s">
        <v>2967</v>
      </c>
      <c r="H1195" s="412">
        <f>'6. Staff time'!N86</f>
        <v>0</v>
      </c>
    </row>
    <row r="1196" spans="1:8" x14ac:dyDescent="0.2">
      <c r="A1196" s="409">
        <v>1195</v>
      </c>
      <c r="B1196" s="409" t="str">
        <f t="shared" si="29"/>
        <v>0-0--6.28-10</v>
      </c>
      <c r="C1196" s="410">
        <f>'1. General information'!$O$8</f>
        <v>0</v>
      </c>
      <c r="D1196" s="410">
        <f>'1. General information'!$O$10</f>
        <v>0</v>
      </c>
      <c r="E1196" s="410" t="s">
        <v>401</v>
      </c>
      <c r="F1196" s="411" t="s">
        <v>2968</v>
      </c>
      <c r="G1196" s="410" t="s">
        <v>2969</v>
      </c>
      <c r="H1196" s="412">
        <f>'6. Staff time'!N87</f>
        <v>0</v>
      </c>
    </row>
    <row r="1197" spans="1:8" x14ac:dyDescent="0.2">
      <c r="A1197" s="409">
        <v>1196</v>
      </c>
      <c r="B1197" s="409" t="str">
        <f t="shared" si="29"/>
        <v>0-0--6.28-11</v>
      </c>
      <c r="C1197" s="410">
        <f>'1. General information'!$O$8</f>
        <v>0</v>
      </c>
      <c r="D1197" s="410">
        <f>'1. General information'!$O$10</f>
        <v>0</v>
      </c>
      <c r="E1197" s="410" t="s">
        <v>401</v>
      </c>
      <c r="F1197" s="411" t="s">
        <v>2970</v>
      </c>
      <c r="G1197" s="410" t="s">
        <v>2971</v>
      </c>
      <c r="H1197" s="412">
        <f>'6. Staff time'!N88</f>
        <v>0</v>
      </c>
    </row>
    <row r="1198" spans="1:8" x14ac:dyDescent="0.2">
      <c r="A1198" s="409">
        <v>1197</v>
      </c>
      <c r="B1198" s="409" t="str">
        <f t="shared" si="29"/>
        <v>0-0--6.28-12</v>
      </c>
      <c r="C1198" s="410">
        <f>'1. General information'!$O$8</f>
        <v>0</v>
      </c>
      <c r="D1198" s="410">
        <f>'1. General information'!$O$10</f>
        <v>0</v>
      </c>
      <c r="E1198" s="410" t="s">
        <v>401</v>
      </c>
      <c r="F1198" s="411" t="s">
        <v>2972</v>
      </c>
      <c r="G1198" s="410" t="s">
        <v>2973</v>
      </c>
      <c r="H1198" s="412">
        <f>'6. Staff time'!N89</f>
        <v>0</v>
      </c>
    </row>
    <row r="1199" spans="1:8" x14ac:dyDescent="0.2">
      <c r="A1199" s="409">
        <v>1198</v>
      </c>
      <c r="B1199" s="409" t="str">
        <f t="shared" si="29"/>
        <v>0-0--6.28-13</v>
      </c>
      <c r="C1199" s="410">
        <f>'1. General information'!$O$8</f>
        <v>0</v>
      </c>
      <c r="D1199" s="410">
        <f>'1. General information'!$O$10</f>
        <v>0</v>
      </c>
      <c r="E1199" s="410" t="s">
        <v>401</v>
      </c>
      <c r="F1199" s="411" t="s">
        <v>2974</v>
      </c>
      <c r="G1199" s="410" t="s">
        <v>2975</v>
      </c>
      <c r="H1199" s="412">
        <f>'6. Staff time'!N90</f>
        <v>0</v>
      </c>
    </row>
    <row r="1200" spans="1:8" x14ac:dyDescent="0.2">
      <c r="A1200" s="409">
        <v>1199</v>
      </c>
      <c r="B1200" s="409" t="str">
        <f t="shared" si="29"/>
        <v>0-0--6.28-14</v>
      </c>
      <c r="C1200" s="410">
        <f>'1. General information'!$O$8</f>
        <v>0</v>
      </c>
      <c r="D1200" s="410">
        <f>'1. General information'!$O$10</f>
        <v>0</v>
      </c>
      <c r="E1200" s="410" t="s">
        <v>401</v>
      </c>
      <c r="F1200" s="411" t="s">
        <v>2976</v>
      </c>
      <c r="G1200" s="410" t="s">
        <v>2977</v>
      </c>
      <c r="H1200" s="412">
        <f>'6. Staff time'!N91</f>
        <v>0</v>
      </c>
    </row>
    <row r="1201" spans="1:8" x14ac:dyDescent="0.2">
      <c r="A1201" s="409">
        <v>1200</v>
      </c>
      <c r="B1201" s="409" t="str">
        <f t="shared" si="29"/>
        <v>0-0--6.28-15</v>
      </c>
      <c r="C1201" s="410">
        <f>'1. General information'!$O$8</f>
        <v>0</v>
      </c>
      <c r="D1201" s="410">
        <f>'1. General information'!$O$10</f>
        <v>0</v>
      </c>
      <c r="E1201" s="410" t="s">
        <v>401</v>
      </c>
      <c r="F1201" s="411" t="s">
        <v>2978</v>
      </c>
      <c r="G1201" s="410" t="s">
        <v>2979</v>
      </c>
      <c r="H1201" s="412">
        <f>'6. Staff time'!N92</f>
        <v>0</v>
      </c>
    </row>
    <row r="1202" spans="1:8" x14ac:dyDescent="0.2">
      <c r="A1202" s="409">
        <v>1201</v>
      </c>
      <c r="B1202" s="409" t="str">
        <f t="shared" si="29"/>
        <v>0-0--6.28-16</v>
      </c>
      <c r="C1202" s="410">
        <f>'1. General information'!$O$8</f>
        <v>0</v>
      </c>
      <c r="D1202" s="410">
        <f>'1. General information'!$O$10</f>
        <v>0</v>
      </c>
      <c r="E1202" s="410" t="s">
        <v>401</v>
      </c>
      <c r="F1202" s="411" t="s">
        <v>2980</v>
      </c>
      <c r="G1202" s="410" t="s">
        <v>2981</v>
      </c>
      <c r="H1202" s="412">
        <f>'6. Staff time'!N93</f>
        <v>0</v>
      </c>
    </row>
    <row r="1203" spans="1:8" x14ac:dyDescent="0.2">
      <c r="A1203" s="409">
        <v>1202</v>
      </c>
      <c r="B1203" s="409" t="str">
        <f t="shared" si="29"/>
        <v>0-0--6.28-17</v>
      </c>
      <c r="C1203" s="410">
        <f>'1. General information'!$O$8</f>
        <v>0</v>
      </c>
      <c r="D1203" s="410">
        <f>'1. General information'!$O$10</f>
        <v>0</v>
      </c>
      <c r="E1203" s="410" t="s">
        <v>401</v>
      </c>
      <c r="F1203" s="411" t="s">
        <v>2982</v>
      </c>
      <c r="G1203" s="410" t="s">
        <v>2983</v>
      </c>
      <c r="H1203" s="412">
        <f>'6. Staff time'!N94</f>
        <v>0</v>
      </c>
    </row>
    <row r="1204" spans="1:8" x14ac:dyDescent="0.2">
      <c r="A1204" s="409">
        <v>1203</v>
      </c>
      <c r="B1204" s="409" t="str">
        <f t="shared" si="29"/>
        <v>0-0--6.28-18</v>
      </c>
      <c r="C1204" s="410">
        <f>'1. General information'!$O$8</f>
        <v>0</v>
      </c>
      <c r="D1204" s="410">
        <f>'1. General information'!$O$10</f>
        <v>0</v>
      </c>
      <c r="E1204" s="410" t="s">
        <v>401</v>
      </c>
      <c r="F1204" s="411" t="s">
        <v>2984</v>
      </c>
      <c r="G1204" s="410" t="s">
        <v>2985</v>
      </c>
      <c r="H1204" s="412">
        <f>'6. Staff time'!N95</f>
        <v>0</v>
      </c>
    </row>
    <row r="1205" spans="1:8" x14ac:dyDescent="0.2">
      <c r="A1205" s="409">
        <v>1204</v>
      </c>
      <c r="B1205" s="409" t="str">
        <f t="shared" si="29"/>
        <v>0-0--6.28-19</v>
      </c>
      <c r="C1205" s="410">
        <f>'1. General information'!$O$8</f>
        <v>0</v>
      </c>
      <c r="D1205" s="410">
        <f>'1. General information'!$O$10</f>
        <v>0</v>
      </c>
      <c r="E1205" s="410" t="s">
        <v>401</v>
      </c>
      <c r="F1205" s="411" t="s">
        <v>2986</v>
      </c>
      <c r="G1205" s="410" t="s">
        <v>2987</v>
      </c>
      <c r="H1205" s="412">
        <f>'6. Staff time'!N96</f>
        <v>0</v>
      </c>
    </row>
    <row r="1206" spans="1:8" x14ac:dyDescent="0.2">
      <c r="A1206" s="409">
        <v>1205</v>
      </c>
      <c r="B1206" s="409" t="str">
        <f t="shared" si="29"/>
        <v>0-0--6.28-20</v>
      </c>
      <c r="C1206" s="410">
        <f>'1. General information'!$O$8</f>
        <v>0</v>
      </c>
      <c r="D1206" s="410">
        <f>'1. General information'!$O$10</f>
        <v>0</v>
      </c>
      <c r="E1206" s="410" t="s">
        <v>401</v>
      </c>
      <c r="F1206" s="411" t="s">
        <v>2988</v>
      </c>
      <c r="G1206" s="410" t="s">
        <v>2989</v>
      </c>
      <c r="H1206" s="412">
        <f>'6. Staff time'!N97</f>
        <v>0</v>
      </c>
    </row>
    <row r="1207" spans="1:8" x14ac:dyDescent="0.2">
      <c r="A1207" s="409">
        <v>1206</v>
      </c>
      <c r="B1207" s="409" t="str">
        <f t="shared" si="29"/>
        <v>0-0--6.28-21</v>
      </c>
      <c r="C1207" s="410">
        <f>'1. General information'!$O$8</f>
        <v>0</v>
      </c>
      <c r="D1207" s="410">
        <f>'1. General information'!$O$10</f>
        <v>0</v>
      </c>
      <c r="E1207" s="410" t="s">
        <v>401</v>
      </c>
      <c r="F1207" s="411" t="s">
        <v>2990</v>
      </c>
      <c r="G1207" s="410" t="s">
        <v>2991</v>
      </c>
      <c r="H1207" s="412">
        <f>'6. Staff time'!N98</f>
        <v>0</v>
      </c>
    </row>
    <row r="1208" spans="1:8" x14ac:dyDescent="0.2">
      <c r="A1208" s="409">
        <v>1207</v>
      </c>
      <c r="B1208" s="409" t="str">
        <f t="shared" si="29"/>
        <v>0-0--6.28-22</v>
      </c>
      <c r="C1208" s="410">
        <f>'1. General information'!$O$8</f>
        <v>0</v>
      </c>
      <c r="D1208" s="410">
        <f>'1. General information'!$O$10</f>
        <v>0</v>
      </c>
      <c r="E1208" s="410" t="s">
        <v>401</v>
      </c>
      <c r="F1208" s="411" t="s">
        <v>2992</v>
      </c>
      <c r="G1208" s="410" t="s">
        <v>2993</v>
      </c>
      <c r="H1208" s="412">
        <f>'6. Staff time'!N99</f>
        <v>0</v>
      </c>
    </row>
    <row r="1209" spans="1:8" x14ac:dyDescent="0.2">
      <c r="A1209" s="409">
        <v>1208</v>
      </c>
      <c r="B1209" s="409" t="str">
        <f t="shared" si="29"/>
        <v>0-0--6.28-23</v>
      </c>
      <c r="C1209" s="410">
        <f>'1. General information'!$O$8</f>
        <v>0</v>
      </c>
      <c r="D1209" s="410">
        <f>'1. General information'!$O$10</f>
        <v>0</v>
      </c>
      <c r="E1209" s="410" t="s">
        <v>401</v>
      </c>
      <c r="F1209" s="411" t="s">
        <v>2994</v>
      </c>
      <c r="G1209" s="410" t="s">
        <v>2995</v>
      </c>
      <c r="H1209" s="412">
        <f>'6. Staff time'!N100</f>
        <v>0</v>
      </c>
    </row>
    <row r="1210" spans="1:8" x14ac:dyDescent="0.2">
      <c r="A1210" s="409">
        <v>1209</v>
      </c>
      <c r="B1210" s="409" t="str">
        <f t="shared" si="29"/>
        <v>0-0--6.28-24</v>
      </c>
      <c r="C1210" s="410">
        <f>'1. General information'!$O$8</f>
        <v>0</v>
      </c>
      <c r="D1210" s="410">
        <f>'1. General information'!$O$10</f>
        <v>0</v>
      </c>
      <c r="E1210" s="410" t="s">
        <v>401</v>
      </c>
      <c r="F1210" s="411" t="s">
        <v>2996</v>
      </c>
      <c r="G1210" s="410" t="s">
        <v>2997</v>
      </c>
      <c r="H1210" s="412">
        <f>'6. Staff time'!N101</f>
        <v>0</v>
      </c>
    </row>
    <row r="1211" spans="1:8" x14ac:dyDescent="0.2">
      <c r="A1211" s="409">
        <v>1210</v>
      </c>
      <c r="B1211" s="409" t="str">
        <f t="shared" si="29"/>
        <v>0-0--6.28-25</v>
      </c>
      <c r="C1211" s="410">
        <f>'1. General information'!$O$8</f>
        <v>0</v>
      </c>
      <c r="D1211" s="410">
        <f>'1. General information'!$O$10</f>
        <v>0</v>
      </c>
      <c r="E1211" s="410" t="s">
        <v>401</v>
      </c>
      <c r="F1211" s="411" t="s">
        <v>2998</v>
      </c>
      <c r="G1211" s="410" t="s">
        <v>2999</v>
      </c>
      <c r="H1211" s="412">
        <f>'6. Staff time'!N102</f>
        <v>0</v>
      </c>
    </row>
    <row r="1212" spans="1:8" x14ac:dyDescent="0.2">
      <c r="A1212" s="409">
        <v>1211</v>
      </c>
      <c r="B1212" s="409" t="str">
        <f t="shared" si="29"/>
        <v>0-0--6.29-1</v>
      </c>
      <c r="C1212" s="410">
        <f>'1. General information'!$O$8</f>
        <v>0</v>
      </c>
      <c r="D1212" s="410">
        <f>'1. General information'!$O$10</f>
        <v>0</v>
      </c>
      <c r="E1212" s="410" t="s">
        <v>401</v>
      </c>
      <c r="F1212" s="411" t="s">
        <v>3000</v>
      </c>
      <c r="G1212" s="410" t="s">
        <v>3001</v>
      </c>
      <c r="H1212" s="412">
        <f>'6. Staff time'!P78</f>
        <v>0</v>
      </c>
    </row>
    <row r="1213" spans="1:8" x14ac:dyDescent="0.2">
      <c r="A1213" s="409">
        <v>1212</v>
      </c>
      <c r="B1213" s="409" t="str">
        <f t="shared" si="29"/>
        <v>0-0--6.29-2</v>
      </c>
      <c r="C1213" s="410">
        <f>'1. General information'!$O$8</f>
        <v>0</v>
      </c>
      <c r="D1213" s="410">
        <f>'1. General information'!$O$10</f>
        <v>0</v>
      </c>
      <c r="E1213" s="410" t="s">
        <v>401</v>
      </c>
      <c r="F1213" s="411" t="s">
        <v>3002</v>
      </c>
      <c r="G1213" s="410" t="s">
        <v>3003</v>
      </c>
      <c r="H1213" s="412">
        <f>'6. Staff time'!P79</f>
        <v>0</v>
      </c>
    </row>
    <row r="1214" spans="1:8" x14ac:dyDescent="0.2">
      <c r="A1214" s="409">
        <v>1213</v>
      </c>
      <c r="B1214" s="409" t="str">
        <f t="shared" si="29"/>
        <v>0-0--6.29-3</v>
      </c>
      <c r="C1214" s="410">
        <f>'1. General information'!$O$8</f>
        <v>0</v>
      </c>
      <c r="D1214" s="410">
        <f>'1. General information'!$O$10</f>
        <v>0</v>
      </c>
      <c r="E1214" s="410" t="s">
        <v>401</v>
      </c>
      <c r="F1214" s="411" t="s">
        <v>3004</v>
      </c>
      <c r="G1214" s="410" t="s">
        <v>3005</v>
      </c>
      <c r="H1214" s="412">
        <f>'6. Staff time'!P80</f>
        <v>0</v>
      </c>
    </row>
    <row r="1215" spans="1:8" x14ac:dyDescent="0.2">
      <c r="A1215" s="409">
        <v>1214</v>
      </c>
      <c r="B1215" s="409" t="str">
        <f t="shared" si="29"/>
        <v>0-0--6.29-4</v>
      </c>
      <c r="C1215" s="410">
        <f>'1. General information'!$O$8</f>
        <v>0</v>
      </c>
      <c r="D1215" s="410">
        <f>'1. General information'!$O$10</f>
        <v>0</v>
      </c>
      <c r="E1215" s="410" t="s">
        <v>401</v>
      </c>
      <c r="F1215" s="411" t="s">
        <v>3006</v>
      </c>
      <c r="G1215" s="410" t="s">
        <v>3007</v>
      </c>
      <c r="H1215" s="412">
        <f>'6. Staff time'!P81</f>
        <v>0</v>
      </c>
    </row>
    <row r="1216" spans="1:8" x14ac:dyDescent="0.2">
      <c r="A1216" s="409">
        <v>1215</v>
      </c>
      <c r="B1216" s="409" t="str">
        <f t="shared" si="29"/>
        <v>0-0--6.29-5</v>
      </c>
      <c r="C1216" s="410">
        <f>'1. General information'!$O$8</f>
        <v>0</v>
      </c>
      <c r="D1216" s="410">
        <f>'1. General information'!$O$10</f>
        <v>0</v>
      </c>
      <c r="E1216" s="410" t="s">
        <v>401</v>
      </c>
      <c r="F1216" s="411" t="s">
        <v>3008</v>
      </c>
      <c r="G1216" s="410" t="s">
        <v>3009</v>
      </c>
      <c r="H1216" s="412">
        <f>'6. Staff time'!P82</f>
        <v>0</v>
      </c>
    </row>
    <row r="1217" spans="1:8" x14ac:dyDescent="0.2">
      <c r="A1217" s="409">
        <v>1216</v>
      </c>
      <c r="B1217" s="409" t="str">
        <f t="shared" si="29"/>
        <v>0-0--6.29-6</v>
      </c>
      <c r="C1217" s="410">
        <f>'1. General information'!$O$8</f>
        <v>0</v>
      </c>
      <c r="D1217" s="410">
        <f>'1. General information'!$O$10</f>
        <v>0</v>
      </c>
      <c r="E1217" s="410" t="s">
        <v>401</v>
      </c>
      <c r="F1217" s="411" t="s">
        <v>3010</v>
      </c>
      <c r="G1217" s="410" t="s">
        <v>3011</v>
      </c>
      <c r="H1217" s="412">
        <f>'6. Staff time'!P83</f>
        <v>0</v>
      </c>
    </row>
    <row r="1218" spans="1:8" x14ac:dyDescent="0.2">
      <c r="A1218" s="409">
        <v>1217</v>
      </c>
      <c r="B1218" s="409" t="str">
        <f t="shared" si="29"/>
        <v>0-0--6.29-7</v>
      </c>
      <c r="C1218" s="410">
        <f>'1. General information'!$O$8</f>
        <v>0</v>
      </c>
      <c r="D1218" s="410">
        <f>'1. General information'!$O$10</f>
        <v>0</v>
      </c>
      <c r="E1218" s="410" t="s">
        <v>401</v>
      </c>
      <c r="F1218" s="411" t="s">
        <v>3012</v>
      </c>
      <c r="G1218" s="410" t="s">
        <v>3013</v>
      </c>
      <c r="H1218" s="412">
        <f>'6. Staff time'!P84</f>
        <v>0</v>
      </c>
    </row>
    <row r="1219" spans="1:8" x14ac:dyDescent="0.2">
      <c r="A1219" s="409">
        <v>1218</v>
      </c>
      <c r="B1219" s="409" t="str">
        <f t="shared" si="29"/>
        <v>0-0--6.29-8</v>
      </c>
      <c r="C1219" s="410">
        <f>'1. General information'!$O$8</f>
        <v>0</v>
      </c>
      <c r="D1219" s="410">
        <f>'1. General information'!$O$10</f>
        <v>0</v>
      </c>
      <c r="E1219" s="410" t="s">
        <v>401</v>
      </c>
      <c r="F1219" s="411" t="s">
        <v>3014</v>
      </c>
      <c r="G1219" s="410" t="s">
        <v>3015</v>
      </c>
      <c r="H1219" s="412">
        <f>'6. Staff time'!P85</f>
        <v>0</v>
      </c>
    </row>
    <row r="1220" spans="1:8" x14ac:dyDescent="0.2">
      <c r="A1220" s="409">
        <v>1219</v>
      </c>
      <c r="B1220" s="409" t="str">
        <f t="shared" si="29"/>
        <v>0-0--6.29-9</v>
      </c>
      <c r="C1220" s="410">
        <f>'1. General information'!$O$8</f>
        <v>0</v>
      </c>
      <c r="D1220" s="410">
        <f>'1. General information'!$O$10</f>
        <v>0</v>
      </c>
      <c r="E1220" s="410" t="s">
        <v>401</v>
      </c>
      <c r="F1220" s="411" t="s">
        <v>3016</v>
      </c>
      <c r="G1220" s="410" t="s">
        <v>3017</v>
      </c>
      <c r="H1220" s="412">
        <f>'6. Staff time'!P86</f>
        <v>0</v>
      </c>
    </row>
    <row r="1221" spans="1:8" x14ac:dyDescent="0.2">
      <c r="A1221" s="409">
        <v>1220</v>
      </c>
      <c r="B1221" s="409" t="str">
        <f t="shared" si="29"/>
        <v>0-0--6.29-10</v>
      </c>
      <c r="C1221" s="410">
        <f>'1. General information'!$O$8</f>
        <v>0</v>
      </c>
      <c r="D1221" s="410">
        <f>'1. General information'!$O$10</f>
        <v>0</v>
      </c>
      <c r="E1221" s="410" t="s">
        <v>401</v>
      </c>
      <c r="F1221" s="411" t="s">
        <v>3018</v>
      </c>
      <c r="G1221" s="410" t="s">
        <v>3019</v>
      </c>
      <c r="H1221" s="412">
        <f>'6. Staff time'!P87</f>
        <v>0</v>
      </c>
    </row>
    <row r="1222" spans="1:8" x14ac:dyDescent="0.2">
      <c r="A1222" s="409">
        <v>1221</v>
      </c>
      <c r="B1222" s="409" t="str">
        <f t="shared" si="29"/>
        <v>0-0--6.29-11</v>
      </c>
      <c r="C1222" s="410">
        <f>'1. General information'!$O$8</f>
        <v>0</v>
      </c>
      <c r="D1222" s="410">
        <f>'1. General information'!$O$10</f>
        <v>0</v>
      </c>
      <c r="E1222" s="410" t="s">
        <v>401</v>
      </c>
      <c r="F1222" s="411" t="s">
        <v>3020</v>
      </c>
      <c r="G1222" s="410" t="s">
        <v>3021</v>
      </c>
      <c r="H1222" s="412">
        <f>'6. Staff time'!P88</f>
        <v>0</v>
      </c>
    </row>
    <row r="1223" spans="1:8" x14ac:dyDescent="0.2">
      <c r="A1223" s="409">
        <v>1222</v>
      </c>
      <c r="B1223" s="409" t="str">
        <f t="shared" si="29"/>
        <v>0-0--6.29-12</v>
      </c>
      <c r="C1223" s="410">
        <f>'1. General information'!$O$8</f>
        <v>0</v>
      </c>
      <c r="D1223" s="410">
        <f>'1. General information'!$O$10</f>
        <v>0</v>
      </c>
      <c r="E1223" s="410" t="s">
        <v>401</v>
      </c>
      <c r="F1223" s="411" t="s">
        <v>3022</v>
      </c>
      <c r="G1223" s="410" t="s">
        <v>3023</v>
      </c>
      <c r="H1223" s="412">
        <f>'6. Staff time'!P89</f>
        <v>0</v>
      </c>
    </row>
    <row r="1224" spans="1:8" x14ac:dyDescent="0.2">
      <c r="A1224" s="409">
        <v>1223</v>
      </c>
      <c r="B1224" s="409" t="str">
        <f t="shared" si="29"/>
        <v>0-0--6.29-13</v>
      </c>
      <c r="C1224" s="410">
        <f>'1. General information'!$O$8</f>
        <v>0</v>
      </c>
      <c r="D1224" s="410">
        <f>'1. General information'!$O$10</f>
        <v>0</v>
      </c>
      <c r="E1224" s="410" t="s">
        <v>401</v>
      </c>
      <c r="F1224" s="411" t="s">
        <v>3024</v>
      </c>
      <c r="G1224" s="410" t="s">
        <v>3025</v>
      </c>
      <c r="H1224" s="412">
        <f>'6. Staff time'!P90</f>
        <v>0</v>
      </c>
    </row>
    <row r="1225" spans="1:8" x14ac:dyDescent="0.2">
      <c r="A1225" s="409">
        <v>1224</v>
      </c>
      <c r="B1225" s="409" t="str">
        <f t="shared" si="29"/>
        <v>0-0--6.29-14</v>
      </c>
      <c r="C1225" s="410">
        <f>'1. General information'!$O$8</f>
        <v>0</v>
      </c>
      <c r="D1225" s="410">
        <f>'1. General information'!$O$10</f>
        <v>0</v>
      </c>
      <c r="E1225" s="410" t="s">
        <v>401</v>
      </c>
      <c r="F1225" s="411" t="s">
        <v>3026</v>
      </c>
      <c r="G1225" s="410" t="s">
        <v>3027</v>
      </c>
      <c r="H1225" s="412">
        <f>'6. Staff time'!P91</f>
        <v>0</v>
      </c>
    </row>
    <row r="1226" spans="1:8" x14ac:dyDescent="0.2">
      <c r="A1226" s="409">
        <v>1225</v>
      </c>
      <c r="B1226" s="409" t="str">
        <f t="shared" si="29"/>
        <v>0-0--6.29-15</v>
      </c>
      <c r="C1226" s="410">
        <f>'1. General information'!$O$8</f>
        <v>0</v>
      </c>
      <c r="D1226" s="410">
        <f>'1. General information'!$O$10</f>
        <v>0</v>
      </c>
      <c r="E1226" s="410" t="s">
        <v>401</v>
      </c>
      <c r="F1226" s="411" t="s">
        <v>3028</v>
      </c>
      <c r="G1226" s="410" t="s">
        <v>3029</v>
      </c>
      <c r="H1226" s="412">
        <f>'6. Staff time'!P92</f>
        <v>0</v>
      </c>
    </row>
    <row r="1227" spans="1:8" x14ac:dyDescent="0.2">
      <c r="A1227" s="409">
        <v>1226</v>
      </c>
      <c r="B1227" s="409" t="str">
        <f t="shared" si="29"/>
        <v>0-0--6.29-16</v>
      </c>
      <c r="C1227" s="410">
        <f>'1. General information'!$O$8</f>
        <v>0</v>
      </c>
      <c r="D1227" s="410">
        <f>'1. General information'!$O$10</f>
        <v>0</v>
      </c>
      <c r="E1227" s="410" t="s">
        <v>401</v>
      </c>
      <c r="F1227" s="411" t="s">
        <v>3030</v>
      </c>
      <c r="G1227" s="410" t="s">
        <v>3031</v>
      </c>
      <c r="H1227" s="412">
        <f>'6. Staff time'!P93</f>
        <v>0</v>
      </c>
    </row>
    <row r="1228" spans="1:8" x14ac:dyDescent="0.2">
      <c r="A1228" s="409">
        <v>1227</v>
      </c>
      <c r="B1228" s="409" t="str">
        <f t="shared" si="29"/>
        <v>0-0--6.29-17</v>
      </c>
      <c r="C1228" s="410">
        <f>'1. General information'!$O$8</f>
        <v>0</v>
      </c>
      <c r="D1228" s="410">
        <f>'1. General information'!$O$10</f>
        <v>0</v>
      </c>
      <c r="E1228" s="410" t="s">
        <v>401</v>
      </c>
      <c r="F1228" s="411" t="s">
        <v>3032</v>
      </c>
      <c r="G1228" s="410" t="s">
        <v>3033</v>
      </c>
      <c r="H1228" s="412">
        <f>'6. Staff time'!P94</f>
        <v>0</v>
      </c>
    </row>
    <row r="1229" spans="1:8" x14ac:dyDescent="0.2">
      <c r="A1229" s="409">
        <v>1228</v>
      </c>
      <c r="B1229" s="409" t="str">
        <f t="shared" si="29"/>
        <v>0-0--6.29-18</v>
      </c>
      <c r="C1229" s="410">
        <f>'1. General information'!$O$8</f>
        <v>0</v>
      </c>
      <c r="D1229" s="410">
        <f>'1. General information'!$O$10</f>
        <v>0</v>
      </c>
      <c r="E1229" s="410" t="s">
        <v>401</v>
      </c>
      <c r="F1229" s="411" t="s">
        <v>3034</v>
      </c>
      <c r="G1229" s="410" t="s">
        <v>3035</v>
      </c>
      <c r="H1229" s="412">
        <f>'6. Staff time'!P95</f>
        <v>0</v>
      </c>
    </row>
    <row r="1230" spans="1:8" x14ac:dyDescent="0.2">
      <c r="A1230" s="409">
        <v>1229</v>
      </c>
      <c r="B1230" s="409" t="str">
        <f t="shared" si="29"/>
        <v>0-0--6.29-19</v>
      </c>
      <c r="C1230" s="410">
        <f>'1. General information'!$O$8</f>
        <v>0</v>
      </c>
      <c r="D1230" s="410">
        <f>'1. General information'!$O$10</f>
        <v>0</v>
      </c>
      <c r="E1230" s="410" t="s">
        <v>401</v>
      </c>
      <c r="F1230" s="411" t="s">
        <v>3036</v>
      </c>
      <c r="G1230" s="410" t="s">
        <v>3037</v>
      </c>
      <c r="H1230" s="412">
        <f>'6. Staff time'!P96</f>
        <v>0</v>
      </c>
    </row>
    <row r="1231" spans="1:8" x14ac:dyDescent="0.2">
      <c r="A1231" s="409">
        <v>1230</v>
      </c>
      <c r="B1231" s="409" t="str">
        <f t="shared" si="29"/>
        <v>0-0--6.29-20</v>
      </c>
      <c r="C1231" s="410">
        <f>'1. General information'!$O$8</f>
        <v>0</v>
      </c>
      <c r="D1231" s="410">
        <f>'1. General information'!$O$10</f>
        <v>0</v>
      </c>
      <c r="E1231" s="410" t="s">
        <v>401</v>
      </c>
      <c r="F1231" s="411" t="s">
        <v>3038</v>
      </c>
      <c r="G1231" s="410" t="s">
        <v>3039</v>
      </c>
      <c r="H1231" s="412">
        <f>'6. Staff time'!P97</f>
        <v>0</v>
      </c>
    </row>
    <row r="1232" spans="1:8" x14ac:dyDescent="0.2">
      <c r="A1232" s="409">
        <v>1231</v>
      </c>
      <c r="B1232" s="409" t="str">
        <f t="shared" si="29"/>
        <v>0-0--6.29-21</v>
      </c>
      <c r="C1232" s="410">
        <f>'1. General information'!$O$8</f>
        <v>0</v>
      </c>
      <c r="D1232" s="410">
        <f>'1. General information'!$O$10</f>
        <v>0</v>
      </c>
      <c r="E1232" s="410" t="s">
        <v>401</v>
      </c>
      <c r="F1232" s="411" t="s">
        <v>3040</v>
      </c>
      <c r="G1232" s="410" t="s">
        <v>3041</v>
      </c>
      <c r="H1232" s="412">
        <f>'6. Staff time'!P98</f>
        <v>0</v>
      </c>
    </row>
    <row r="1233" spans="1:8" x14ac:dyDescent="0.2">
      <c r="A1233" s="409">
        <v>1232</v>
      </c>
      <c r="B1233" s="409" t="str">
        <f t="shared" si="29"/>
        <v>0-0--6.29-22</v>
      </c>
      <c r="C1233" s="410">
        <f>'1. General information'!$O$8</f>
        <v>0</v>
      </c>
      <c r="D1233" s="410">
        <f>'1. General information'!$O$10</f>
        <v>0</v>
      </c>
      <c r="E1233" s="410" t="s">
        <v>401</v>
      </c>
      <c r="F1233" s="411" t="s">
        <v>3042</v>
      </c>
      <c r="G1233" s="410" t="s">
        <v>3043</v>
      </c>
      <c r="H1233" s="412">
        <f>'6. Staff time'!P99</f>
        <v>0</v>
      </c>
    </row>
    <row r="1234" spans="1:8" x14ac:dyDescent="0.2">
      <c r="A1234" s="409">
        <v>1233</v>
      </c>
      <c r="B1234" s="409" t="str">
        <f t="shared" si="29"/>
        <v>0-0--6.29-23</v>
      </c>
      <c r="C1234" s="410">
        <f>'1. General information'!$O$8</f>
        <v>0</v>
      </c>
      <c r="D1234" s="410">
        <f>'1. General information'!$O$10</f>
        <v>0</v>
      </c>
      <c r="E1234" s="410" t="s">
        <v>401</v>
      </c>
      <c r="F1234" s="411" t="s">
        <v>3044</v>
      </c>
      <c r="G1234" s="410" t="s">
        <v>3045</v>
      </c>
      <c r="H1234" s="412">
        <f>'6. Staff time'!P100</f>
        <v>0</v>
      </c>
    </row>
    <row r="1235" spans="1:8" x14ac:dyDescent="0.2">
      <c r="A1235" s="409">
        <v>1234</v>
      </c>
      <c r="B1235" s="409" t="str">
        <f t="shared" si="29"/>
        <v>0-0--6.29-24</v>
      </c>
      <c r="C1235" s="410">
        <f>'1. General information'!$O$8</f>
        <v>0</v>
      </c>
      <c r="D1235" s="410">
        <f>'1. General information'!$O$10</f>
        <v>0</v>
      </c>
      <c r="E1235" s="410" t="s">
        <v>401</v>
      </c>
      <c r="F1235" s="411" t="s">
        <v>3046</v>
      </c>
      <c r="G1235" s="410" t="s">
        <v>3047</v>
      </c>
      <c r="H1235" s="412">
        <f>'6. Staff time'!P101</f>
        <v>0</v>
      </c>
    </row>
    <row r="1236" spans="1:8" x14ac:dyDescent="0.2">
      <c r="A1236" s="409">
        <v>1235</v>
      </c>
      <c r="B1236" s="409" t="str">
        <f t="shared" si="29"/>
        <v>0-0--6.29-25</v>
      </c>
      <c r="C1236" s="410">
        <f>'1. General information'!$O$8</f>
        <v>0</v>
      </c>
      <c r="D1236" s="410">
        <f>'1. General information'!$O$10</f>
        <v>0</v>
      </c>
      <c r="E1236" s="410" t="s">
        <v>401</v>
      </c>
      <c r="F1236" s="411" t="s">
        <v>3048</v>
      </c>
      <c r="G1236" s="410" t="s">
        <v>3049</v>
      </c>
      <c r="H1236" s="412">
        <f>'6. Staff time'!P102</f>
        <v>0</v>
      </c>
    </row>
    <row r="1237" spans="1:8" x14ac:dyDescent="0.2">
      <c r="A1237" s="409">
        <v>1236</v>
      </c>
      <c r="B1237" s="409" t="str">
        <f t="shared" si="29"/>
        <v>0-0--6.30-1</v>
      </c>
      <c r="C1237" s="410">
        <f>'1. General information'!$O$8</f>
        <v>0</v>
      </c>
      <c r="D1237" s="410">
        <f>'1. General information'!$O$10</f>
        <v>0</v>
      </c>
      <c r="E1237" s="410" t="s">
        <v>401</v>
      </c>
      <c r="F1237" s="411" t="s">
        <v>3050</v>
      </c>
      <c r="G1237" s="410" t="s">
        <v>3051</v>
      </c>
      <c r="H1237" s="412">
        <f>'6. Staff time'!R78</f>
        <v>0</v>
      </c>
    </row>
    <row r="1238" spans="1:8" x14ac:dyDescent="0.2">
      <c r="A1238" s="409">
        <v>1237</v>
      </c>
      <c r="B1238" s="409" t="str">
        <f t="shared" si="29"/>
        <v>0-0--6.30-2</v>
      </c>
      <c r="C1238" s="410">
        <f>'1. General information'!$O$8</f>
        <v>0</v>
      </c>
      <c r="D1238" s="410">
        <f>'1. General information'!$O$10</f>
        <v>0</v>
      </c>
      <c r="E1238" s="410" t="s">
        <v>401</v>
      </c>
      <c r="F1238" s="411" t="s">
        <v>3052</v>
      </c>
      <c r="G1238" s="410" t="s">
        <v>3053</v>
      </c>
      <c r="H1238" s="412">
        <f>'6. Staff time'!R79</f>
        <v>0</v>
      </c>
    </row>
    <row r="1239" spans="1:8" x14ac:dyDescent="0.2">
      <c r="A1239" s="409">
        <v>1238</v>
      </c>
      <c r="B1239" s="409" t="str">
        <f t="shared" si="29"/>
        <v>0-0--6.30-3</v>
      </c>
      <c r="C1239" s="410">
        <f>'1. General information'!$O$8</f>
        <v>0</v>
      </c>
      <c r="D1239" s="410">
        <f>'1. General information'!$O$10</f>
        <v>0</v>
      </c>
      <c r="E1239" s="410" t="s">
        <v>401</v>
      </c>
      <c r="F1239" s="411" t="s">
        <v>3054</v>
      </c>
      <c r="G1239" s="410" t="s">
        <v>3055</v>
      </c>
      <c r="H1239" s="412">
        <f>'6. Staff time'!R80</f>
        <v>0</v>
      </c>
    </row>
    <row r="1240" spans="1:8" x14ac:dyDescent="0.2">
      <c r="A1240" s="409">
        <v>1239</v>
      </c>
      <c r="B1240" s="409" t="str">
        <f t="shared" si="29"/>
        <v>0-0--6.30-4</v>
      </c>
      <c r="C1240" s="410">
        <f>'1. General information'!$O$8</f>
        <v>0</v>
      </c>
      <c r="D1240" s="410">
        <f>'1. General information'!$O$10</f>
        <v>0</v>
      </c>
      <c r="E1240" s="410" t="s">
        <v>401</v>
      </c>
      <c r="F1240" s="411" t="s">
        <v>3056</v>
      </c>
      <c r="G1240" s="410" t="s">
        <v>3057</v>
      </c>
      <c r="H1240" s="412">
        <f>'6. Staff time'!R81</f>
        <v>0</v>
      </c>
    </row>
    <row r="1241" spans="1:8" x14ac:dyDescent="0.2">
      <c r="A1241" s="409">
        <v>1240</v>
      </c>
      <c r="B1241" s="409" t="str">
        <f t="shared" si="29"/>
        <v>0-0--6.30-5</v>
      </c>
      <c r="C1241" s="410">
        <f>'1. General information'!$O$8</f>
        <v>0</v>
      </c>
      <c r="D1241" s="410">
        <f>'1. General information'!$O$10</f>
        <v>0</v>
      </c>
      <c r="E1241" s="410" t="s">
        <v>401</v>
      </c>
      <c r="F1241" s="411" t="s">
        <v>3058</v>
      </c>
      <c r="G1241" s="410" t="s">
        <v>3059</v>
      </c>
      <c r="H1241" s="412">
        <f>'6. Staff time'!R82</f>
        <v>0</v>
      </c>
    </row>
    <row r="1242" spans="1:8" x14ac:dyDescent="0.2">
      <c r="A1242" s="409">
        <v>1241</v>
      </c>
      <c r="B1242" s="409" t="str">
        <f t="shared" si="29"/>
        <v>0-0--6.30-6</v>
      </c>
      <c r="C1242" s="410">
        <f>'1. General information'!$O$8</f>
        <v>0</v>
      </c>
      <c r="D1242" s="410">
        <f>'1. General information'!$O$10</f>
        <v>0</v>
      </c>
      <c r="E1242" s="410" t="s">
        <v>401</v>
      </c>
      <c r="F1242" s="411" t="s">
        <v>3060</v>
      </c>
      <c r="G1242" s="410" t="s">
        <v>3061</v>
      </c>
      <c r="H1242" s="412">
        <f>'6. Staff time'!R83</f>
        <v>0</v>
      </c>
    </row>
    <row r="1243" spans="1:8" x14ac:dyDescent="0.2">
      <c r="A1243" s="409">
        <v>1242</v>
      </c>
      <c r="B1243" s="409" t="str">
        <f t="shared" si="29"/>
        <v>0-0--6.30-7</v>
      </c>
      <c r="C1243" s="410">
        <f>'1. General information'!$O$8</f>
        <v>0</v>
      </c>
      <c r="D1243" s="410">
        <f>'1. General information'!$O$10</f>
        <v>0</v>
      </c>
      <c r="E1243" s="410" t="s">
        <v>401</v>
      </c>
      <c r="F1243" s="411" t="s">
        <v>3062</v>
      </c>
      <c r="G1243" s="410" t="s">
        <v>3063</v>
      </c>
      <c r="H1243" s="412">
        <f>'6. Staff time'!R84</f>
        <v>0</v>
      </c>
    </row>
    <row r="1244" spans="1:8" x14ac:dyDescent="0.2">
      <c r="A1244" s="409">
        <v>1243</v>
      </c>
      <c r="B1244" s="409" t="str">
        <f t="shared" si="29"/>
        <v>0-0--6.30-8</v>
      </c>
      <c r="C1244" s="410">
        <f>'1. General information'!$O$8</f>
        <v>0</v>
      </c>
      <c r="D1244" s="410">
        <f>'1. General information'!$O$10</f>
        <v>0</v>
      </c>
      <c r="E1244" s="410" t="s">
        <v>401</v>
      </c>
      <c r="F1244" s="411" t="s">
        <v>3064</v>
      </c>
      <c r="G1244" s="410" t="s">
        <v>3065</v>
      </c>
      <c r="H1244" s="412">
        <f>'6. Staff time'!R85</f>
        <v>0</v>
      </c>
    </row>
    <row r="1245" spans="1:8" x14ac:dyDescent="0.2">
      <c r="A1245" s="409">
        <v>1244</v>
      </c>
      <c r="B1245" s="409" t="str">
        <f t="shared" si="29"/>
        <v>0-0--6.30-9</v>
      </c>
      <c r="C1245" s="410">
        <f>'1. General information'!$O$8</f>
        <v>0</v>
      </c>
      <c r="D1245" s="410">
        <f>'1. General information'!$O$10</f>
        <v>0</v>
      </c>
      <c r="E1245" s="410" t="s">
        <v>401</v>
      </c>
      <c r="F1245" s="411" t="s">
        <v>3066</v>
      </c>
      <c r="G1245" s="410" t="s">
        <v>3067</v>
      </c>
      <c r="H1245" s="412">
        <f>'6. Staff time'!R86</f>
        <v>0</v>
      </c>
    </row>
    <row r="1246" spans="1:8" x14ac:dyDescent="0.2">
      <c r="A1246" s="409">
        <v>1245</v>
      </c>
      <c r="B1246" s="409" t="str">
        <f t="shared" si="29"/>
        <v>0-0--6.30-10</v>
      </c>
      <c r="C1246" s="410">
        <f>'1. General information'!$O$8</f>
        <v>0</v>
      </c>
      <c r="D1246" s="410">
        <f>'1. General information'!$O$10</f>
        <v>0</v>
      </c>
      <c r="E1246" s="410" t="s">
        <v>401</v>
      </c>
      <c r="F1246" s="411" t="s">
        <v>3068</v>
      </c>
      <c r="G1246" s="410" t="s">
        <v>3069</v>
      </c>
      <c r="H1246" s="412">
        <f>'6. Staff time'!R87</f>
        <v>0</v>
      </c>
    </row>
    <row r="1247" spans="1:8" x14ac:dyDescent="0.2">
      <c r="A1247" s="409">
        <v>1246</v>
      </c>
      <c r="B1247" s="409" t="str">
        <f t="shared" ref="B1247:B1310" si="30">CONCATENATE(LEFT(C1247,2),"-",D1247,"-","-",F1247)</f>
        <v>0-0--6.30-11</v>
      </c>
      <c r="C1247" s="410">
        <f>'1. General information'!$O$8</f>
        <v>0</v>
      </c>
      <c r="D1247" s="410">
        <f>'1. General information'!$O$10</f>
        <v>0</v>
      </c>
      <c r="E1247" s="410" t="s">
        <v>401</v>
      </c>
      <c r="F1247" s="411" t="s">
        <v>3070</v>
      </c>
      <c r="G1247" s="410" t="s">
        <v>3071</v>
      </c>
      <c r="H1247" s="412">
        <f>'6. Staff time'!R88</f>
        <v>0</v>
      </c>
    </row>
    <row r="1248" spans="1:8" x14ac:dyDescent="0.2">
      <c r="A1248" s="409">
        <v>1247</v>
      </c>
      <c r="B1248" s="409" t="str">
        <f t="shared" si="30"/>
        <v>0-0--6.30-12</v>
      </c>
      <c r="C1248" s="410">
        <f>'1. General information'!$O$8</f>
        <v>0</v>
      </c>
      <c r="D1248" s="410">
        <f>'1. General information'!$O$10</f>
        <v>0</v>
      </c>
      <c r="E1248" s="410" t="s">
        <v>401</v>
      </c>
      <c r="F1248" s="411" t="s">
        <v>3072</v>
      </c>
      <c r="G1248" s="410" t="s">
        <v>3073</v>
      </c>
      <c r="H1248" s="412">
        <f>'6. Staff time'!R89</f>
        <v>0</v>
      </c>
    </row>
    <row r="1249" spans="1:8" x14ac:dyDescent="0.2">
      <c r="A1249" s="409">
        <v>1248</v>
      </c>
      <c r="B1249" s="409" t="str">
        <f t="shared" si="30"/>
        <v>0-0--6.30-13</v>
      </c>
      <c r="C1249" s="410">
        <f>'1. General information'!$O$8</f>
        <v>0</v>
      </c>
      <c r="D1249" s="410">
        <f>'1. General information'!$O$10</f>
        <v>0</v>
      </c>
      <c r="E1249" s="410" t="s">
        <v>401</v>
      </c>
      <c r="F1249" s="411" t="s">
        <v>3074</v>
      </c>
      <c r="G1249" s="410" t="s">
        <v>3075</v>
      </c>
      <c r="H1249" s="412">
        <f>'6. Staff time'!R90</f>
        <v>0</v>
      </c>
    </row>
    <row r="1250" spans="1:8" x14ac:dyDescent="0.2">
      <c r="A1250" s="409">
        <v>1249</v>
      </c>
      <c r="B1250" s="409" t="str">
        <f t="shared" si="30"/>
        <v>0-0--6.30-14</v>
      </c>
      <c r="C1250" s="410">
        <f>'1. General information'!$O$8</f>
        <v>0</v>
      </c>
      <c r="D1250" s="410">
        <f>'1. General information'!$O$10</f>
        <v>0</v>
      </c>
      <c r="E1250" s="410" t="s">
        <v>401</v>
      </c>
      <c r="F1250" s="411" t="s">
        <v>3076</v>
      </c>
      <c r="G1250" s="410" t="s">
        <v>3077</v>
      </c>
      <c r="H1250" s="412">
        <f>'6. Staff time'!R91</f>
        <v>0</v>
      </c>
    </row>
    <row r="1251" spans="1:8" x14ac:dyDescent="0.2">
      <c r="A1251" s="409">
        <v>1250</v>
      </c>
      <c r="B1251" s="409" t="str">
        <f t="shared" si="30"/>
        <v>0-0--6.30-15</v>
      </c>
      <c r="C1251" s="410">
        <f>'1. General information'!$O$8</f>
        <v>0</v>
      </c>
      <c r="D1251" s="410">
        <f>'1. General information'!$O$10</f>
        <v>0</v>
      </c>
      <c r="E1251" s="410" t="s">
        <v>401</v>
      </c>
      <c r="F1251" s="411" t="s">
        <v>3078</v>
      </c>
      <c r="G1251" s="410" t="s">
        <v>3079</v>
      </c>
      <c r="H1251" s="412">
        <f>'6. Staff time'!R92</f>
        <v>0</v>
      </c>
    </row>
    <row r="1252" spans="1:8" x14ac:dyDescent="0.2">
      <c r="A1252" s="409">
        <v>1251</v>
      </c>
      <c r="B1252" s="409" t="str">
        <f t="shared" si="30"/>
        <v>0-0--6.30-16</v>
      </c>
      <c r="C1252" s="410">
        <f>'1. General information'!$O$8</f>
        <v>0</v>
      </c>
      <c r="D1252" s="410">
        <f>'1. General information'!$O$10</f>
        <v>0</v>
      </c>
      <c r="E1252" s="410" t="s">
        <v>401</v>
      </c>
      <c r="F1252" s="411" t="s">
        <v>3080</v>
      </c>
      <c r="G1252" s="410" t="s">
        <v>3081</v>
      </c>
      <c r="H1252" s="412">
        <f>'6. Staff time'!R93</f>
        <v>0</v>
      </c>
    </row>
    <row r="1253" spans="1:8" x14ac:dyDescent="0.2">
      <c r="A1253" s="409">
        <v>1252</v>
      </c>
      <c r="B1253" s="409" t="str">
        <f t="shared" si="30"/>
        <v>0-0--6.30-17</v>
      </c>
      <c r="C1253" s="410">
        <f>'1. General information'!$O$8</f>
        <v>0</v>
      </c>
      <c r="D1253" s="410">
        <f>'1. General information'!$O$10</f>
        <v>0</v>
      </c>
      <c r="E1253" s="410" t="s">
        <v>401</v>
      </c>
      <c r="F1253" s="411" t="s">
        <v>3082</v>
      </c>
      <c r="G1253" s="410" t="s">
        <v>3083</v>
      </c>
      <c r="H1253" s="412">
        <f>'6. Staff time'!R94</f>
        <v>0</v>
      </c>
    </row>
    <row r="1254" spans="1:8" x14ac:dyDescent="0.2">
      <c r="A1254" s="409">
        <v>1253</v>
      </c>
      <c r="B1254" s="409" t="str">
        <f t="shared" si="30"/>
        <v>0-0--6.30-18</v>
      </c>
      <c r="C1254" s="410">
        <f>'1. General information'!$O$8</f>
        <v>0</v>
      </c>
      <c r="D1254" s="410">
        <f>'1. General information'!$O$10</f>
        <v>0</v>
      </c>
      <c r="E1254" s="410" t="s">
        <v>401</v>
      </c>
      <c r="F1254" s="411" t="s">
        <v>3084</v>
      </c>
      <c r="G1254" s="410" t="s">
        <v>3085</v>
      </c>
      <c r="H1254" s="412">
        <f>'6. Staff time'!R95</f>
        <v>0</v>
      </c>
    </row>
    <row r="1255" spans="1:8" x14ac:dyDescent="0.2">
      <c r="A1255" s="409">
        <v>1254</v>
      </c>
      <c r="B1255" s="409" t="str">
        <f t="shared" si="30"/>
        <v>0-0--6.30-19</v>
      </c>
      <c r="C1255" s="410">
        <f>'1. General information'!$O$8</f>
        <v>0</v>
      </c>
      <c r="D1255" s="410">
        <f>'1. General information'!$O$10</f>
        <v>0</v>
      </c>
      <c r="E1255" s="410" t="s">
        <v>401</v>
      </c>
      <c r="F1255" s="411" t="s">
        <v>3086</v>
      </c>
      <c r="G1255" s="410" t="s">
        <v>3087</v>
      </c>
      <c r="H1255" s="412">
        <f>'6. Staff time'!R96</f>
        <v>0</v>
      </c>
    </row>
    <row r="1256" spans="1:8" x14ac:dyDescent="0.2">
      <c r="A1256" s="409">
        <v>1255</v>
      </c>
      <c r="B1256" s="409" t="str">
        <f t="shared" si="30"/>
        <v>0-0--6.30-20</v>
      </c>
      <c r="C1256" s="410">
        <f>'1. General information'!$O$8</f>
        <v>0</v>
      </c>
      <c r="D1256" s="410">
        <f>'1. General information'!$O$10</f>
        <v>0</v>
      </c>
      <c r="E1256" s="410" t="s">
        <v>401</v>
      </c>
      <c r="F1256" s="411" t="s">
        <v>3088</v>
      </c>
      <c r="G1256" s="410" t="s">
        <v>3089</v>
      </c>
      <c r="H1256" s="412">
        <f>'6. Staff time'!R97</f>
        <v>0</v>
      </c>
    </row>
    <row r="1257" spans="1:8" x14ac:dyDescent="0.2">
      <c r="A1257" s="409">
        <v>1256</v>
      </c>
      <c r="B1257" s="409" t="str">
        <f t="shared" si="30"/>
        <v>0-0--6.30-21</v>
      </c>
      <c r="C1257" s="410">
        <f>'1. General information'!$O$8</f>
        <v>0</v>
      </c>
      <c r="D1257" s="410">
        <f>'1. General information'!$O$10</f>
        <v>0</v>
      </c>
      <c r="E1257" s="410" t="s">
        <v>401</v>
      </c>
      <c r="F1257" s="411" t="s">
        <v>3090</v>
      </c>
      <c r="G1257" s="410" t="s">
        <v>3091</v>
      </c>
      <c r="H1257" s="412">
        <f>'6. Staff time'!R98</f>
        <v>0</v>
      </c>
    </row>
    <row r="1258" spans="1:8" x14ac:dyDescent="0.2">
      <c r="A1258" s="409">
        <v>1257</v>
      </c>
      <c r="B1258" s="409" t="str">
        <f t="shared" si="30"/>
        <v>0-0--6.30-22</v>
      </c>
      <c r="C1258" s="410">
        <f>'1. General information'!$O$8</f>
        <v>0</v>
      </c>
      <c r="D1258" s="410">
        <f>'1. General information'!$O$10</f>
        <v>0</v>
      </c>
      <c r="E1258" s="410" t="s">
        <v>401</v>
      </c>
      <c r="F1258" s="411" t="s">
        <v>3092</v>
      </c>
      <c r="G1258" s="410" t="s">
        <v>3093</v>
      </c>
      <c r="H1258" s="412">
        <f>'6. Staff time'!R99</f>
        <v>0</v>
      </c>
    </row>
    <row r="1259" spans="1:8" x14ac:dyDescent="0.2">
      <c r="A1259" s="409">
        <v>1258</v>
      </c>
      <c r="B1259" s="409" t="str">
        <f t="shared" si="30"/>
        <v>0-0--6.30-23</v>
      </c>
      <c r="C1259" s="410">
        <f>'1. General information'!$O$8</f>
        <v>0</v>
      </c>
      <c r="D1259" s="410">
        <f>'1. General information'!$O$10</f>
        <v>0</v>
      </c>
      <c r="E1259" s="410" t="s">
        <v>401</v>
      </c>
      <c r="F1259" s="411" t="s">
        <v>3094</v>
      </c>
      <c r="G1259" s="410" t="s">
        <v>3095</v>
      </c>
      <c r="H1259" s="412">
        <f>'6. Staff time'!R100</f>
        <v>0</v>
      </c>
    </row>
    <row r="1260" spans="1:8" x14ac:dyDescent="0.2">
      <c r="A1260" s="409">
        <v>1259</v>
      </c>
      <c r="B1260" s="409" t="str">
        <f t="shared" si="30"/>
        <v>0-0--6.30-24</v>
      </c>
      <c r="C1260" s="410">
        <f>'1. General information'!$O$8</f>
        <v>0</v>
      </c>
      <c r="D1260" s="410">
        <f>'1. General information'!$O$10</f>
        <v>0</v>
      </c>
      <c r="E1260" s="410" t="s">
        <v>401</v>
      </c>
      <c r="F1260" s="411" t="s">
        <v>3096</v>
      </c>
      <c r="G1260" s="410" t="s">
        <v>3097</v>
      </c>
      <c r="H1260" s="412">
        <f>'6. Staff time'!R101</f>
        <v>0</v>
      </c>
    </row>
    <row r="1261" spans="1:8" x14ac:dyDescent="0.2">
      <c r="A1261" s="409">
        <v>1260</v>
      </c>
      <c r="B1261" s="409" t="str">
        <f t="shared" si="30"/>
        <v>0-0--6.30-25</v>
      </c>
      <c r="C1261" s="410">
        <f>'1. General information'!$O$8</f>
        <v>0</v>
      </c>
      <c r="D1261" s="410">
        <f>'1. General information'!$O$10</f>
        <v>0</v>
      </c>
      <c r="E1261" s="410" t="s">
        <v>401</v>
      </c>
      <c r="F1261" s="411" t="s">
        <v>3098</v>
      </c>
      <c r="G1261" s="410" t="s">
        <v>3099</v>
      </c>
      <c r="H1261" s="412">
        <f>'6. Staff time'!R102</f>
        <v>0</v>
      </c>
    </row>
    <row r="1262" spans="1:8" x14ac:dyDescent="0.2">
      <c r="A1262" s="409">
        <v>1261</v>
      </c>
      <c r="B1262" s="409" t="str">
        <f t="shared" si="30"/>
        <v>0-0--6.31-1</v>
      </c>
      <c r="C1262" s="410">
        <f>'1. General information'!$O$8</f>
        <v>0</v>
      </c>
      <c r="D1262" s="410">
        <f>'1. General information'!$O$10</f>
        <v>0</v>
      </c>
      <c r="E1262" s="410" t="s">
        <v>401</v>
      </c>
      <c r="F1262" s="420" t="s">
        <v>3100</v>
      </c>
      <c r="G1262" s="410" t="s">
        <v>3101</v>
      </c>
      <c r="H1262" s="412">
        <f>'6. Staff time'!T78</f>
        <v>0</v>
      </c>
    </row>
    <row r="1263" spans="1:8" x14ac:dyDescent="0.2">
      <c r="A1263" s="409">
        <v>1262</v>
      </c>
      <c r="B1263" s="409" t="str">
        <f t="shared" si="30"/>
        <v>0-0--6.31-2</v>
      </c>
      <c r="C1263" s="410">
        <f>'1. General information'!$O$8</f>
        <v>0</v>
      </c>
      <c r="D1263" s="410">
        <f>'1. General information'!$O$10</f>
        <v>0</v>
      </c>
      <c r="E1263" s="410" t="s">
        <v>401</v>
      </c>
      <c r="F1263" s="420" t="s">
        <v>3102</v>
      </c>
      <c r="G1263" s="410" t="s">
        <v>3103</v>
      </c>
      <c r="H1263" s="412">
        <f>'6. Staff time'!T79</f>
        <v>0</v>
      </c>
    </row>
    <row r="1264" spans="1:8" x14ac:dyDescent="0.2">
      <c r="A1264" s="409">
        <v>1263</v>
      </c>
      <c r="B1264" s="409" t="str">
        <f t="shared" si="30"/>
        <v>0-0--6.31-3</v>
      </c>
      <c r="C1264" s="410">
        <f>'1. General information'!$O$8</f>
        <v>0</v>
      </c>
      <c r="D1264" s="410">
        <f>'1. General information'!$O$10</f>
        <v>0</v>
      </c>
      <c r="E1264" s="410" t="s">
        <v>401</v>
      </c>
      <c r="F1264" s="420" t="s">
        <v>3104</v>
      </c>
      <c r="G1264" s="410" t="s">
        <v>3105</v>
      </c>
      <c r="H1264" s="412">
        <f>'6. Staff time'!T80</f>
        <v>0</v>
      </c>
    </row>
    <row r="1265" spans="1:8" x14ac:dyDescent="0.2">
      <c r="A1265" s="409">
        <v>1264</v>
      </c>
      <c r="B1265" s="409" t="str">
        <f t="shared" si="30"/>
        <v>0-0--6.31-4</v>
      </c>
      <c r="C1265" s="410">
        <f>'1. General information'!$O$8</f>
        <v>0</v>
      </c>
      <c r="D1265" s="410">
        <f>'1. General information'!$O$10</f>
        <v>0</v>
      </c>
      <c r="E1265" s="410" t="s">
        <v>401</v>
      </c>
      <c r="F1265" s="420" t="s">
        <v>3106</v>
      </c>
      <c r="G1265" s="410" t="s">
        <v>3107</v>
      </c>
      <c r="H1265" s="412">
        <f>'6. Staff time'!T81</f>
        <v>0</v>
      </c>
    </row>
    <row r="1266" spans="1:8" x14ac:dyDescent="0.2">
      <c r="A1266" s="409">
        <v>1265</v>
      </c>
      <c r="B1266" s="409" t="str">
        <f t="shared" si="30"/>
        <v>0-0--6.31-5</v>
      </c>
      <c r="C1266" s="410">
        <f>'1. General information'!$O$8</f>
        <v>0</v>
      </c>
      <c r="D1266" s="410">
        <f>'1. General information'!$O$10</f>
        <v>0</v>
      </c>
      <c r="E1266" s="410" t="s">
        <v>401</v>
      </c>
      <c r="F1266" s="420" t="s">
        <v>3108</v>
      </c>
      <c r="G1266" s="410" t="s">
        <v>3109</v>
      </c>
      <c r="H1266" s="412">
        <f>'6. Staff time'!T82</f>
        <v>0</v>
      </c>
    </row>
    <row r="1267" spans="1:8" x14ac:dyDescent="0.2">
      <c r="A1267" s="409">
        <v>1266</v>
      </c>
      <c r="B1267" s="409" t="str">
        <f t="shared" si="30"/>
        <v>0-0--6.31-6</v>
      </c>
      <c r="C1267" s="410">
        <f>'1. General information'!$O$8</f>
        <v>0</v>
      </c>
      <c r="D1267" s="410">
        <f>'1. General information'!$O$10</f>
        <v>0</v>
      </c>
      <c r="E1267" s="410" t="s">
        <v>401</v>
      </c>
      <c r="F1267" s="420" t="s">
        <v>3110</v>
      </c>
      <c r="G1267" s="410" t="s">
        <v>3111</v>
      </c>
      <c r="H1267" s="412">
        <f>'6. Staff time'!T83</f>
        <v>0</v>
      </c>
    </row>
    <row r="1268" spans="1:8" x14ac:dyDescent="0.2">
      <c r="A1268" s="409">
        <v>1267</v>
      </c>
      <c r="B1268" s="409" t="str">
        <f t="shared" si="30"/>
        <v>0-0--6.31-7</v>
      </c>
      <c r="C1268" s="410">
        <f>'1. General information'!$O$8</f>
        <v>0</v>
      </c>
      <c r="D1268" s="410">
        <f>'1. General information'!$O$10</f>
        <v>0</v>
      </c>
      <c r="E1268" s="410" t="s">
        <v>401</v>
      </c>
      <c r="F1268" s="420" t="s">
        <v>3112</v>
      </c>
      <c r="G1268" s="410" t="s">
        <v>3113</v>
      </c>
      <c r="H1268" s="412">
        <f>'6. Staff time'!T84</f>
        <v>0</v>
      </c>
    </row>
    <row r="1269" spans="1:8" x14ac:dyDescent="0.2">
      <c r="A1269" s="409">
        <v>1268</v>
      </c>
      <c r="B1269" s="409" t="str">
        <f t="shared" si="30"/>
        <v>0-0--6.31-8</v>
      </c>
      <c r="C1269" s="410">
        <f>'1. General information'!$O$8</f>
        <v>0</v>
      </c>
      <c r="D1269" s="410">
        <f>'1. General information'!$O$10</f>
        <v>0</v>
      </c>
      <c r="E1269" s="410" t="s">
        <v>401</v>
      </c>
      <c r="F1269" s="420" t="s">
        <v>3114</v>
      </c>
      <c r="G1269" s="410" t="s">
        <v>3115</v>
      </c>
      <c r="H1269" s="412">
        <f>'6. Staff time'!T85</f>
        <v>0</v>
      </c>
    </row>
    <row r="1270" spans="1:8" x14ac:dyDescent="0.2">
      <c r="A1270" s="409">
        <v>1269</v>
      </c>
      <c r="B1270" s="409" t="str">
        <f t="shared" si="30"/>
        <v>0-0--6.31-9</v>
      </c>
      <c r="C1270" s="410">
        <f>'1. General information'!$O$8</f>
        <v>0</v>
      </c>
      <c r="D1270" s="410">
        <f>'1. General information'!$O$10</f>
        <v>0</v>
      </c>
      <c r="E1270" s="410" t="s">
        <v>401</v>
      </c>
      <c r="F1270" s="420" t="s">
        <v>3116</v>
      </c>
      <c r="G1270" s="410" t="s">
        <v>3117</v>
      </c>
      <c r="H1270" s="412">
        <f>'6. Staff time'!T86</f>
        <v>0</v>
      </c>
    </row>
    <row r="1271" spans="1:8" x14ac:dyDescent="0.2">
      <c r="A1271" s="409">
        <v>1270</v>
      </c>
      <c r="B1271" s="409" t="str">
        <f t="shared" si="30"/>
        <v>0-0--6.31-10</v>
      </c>
      <c r="C1271" s="410">
        <f>'1. General information'!$O$8</f>
        <v>0</v>
      </c>
      <c r="D1271" s="410">
        <f>'1. General information'!$O$10</f>
        <v>0</v>
      </c>
      <c r="E1271" s="410" t="s">
        <v>401</v>
      </c>
      <c r="F1271" s="420" t="s">
        <v>3118</v>
      </c>
      <c r="G1271" s="410" t="s">
        <v>3119</v>
      </c>
      <c r="H1271" s="412">
        <f>'6. Staff time'!T87</f>
        <v>0</v>
      </c>
    </row>
    <row r="1272" spans="1:8" x14ac:dyDescent="0.2">
      <c r="A1272" s="409">
        <v>1271</v>
      </c>
      <c r="B1272" s="409" t="str">
        <f t="shared" si="30"/>
        <v>0-0--6.31-11</v>
      </c>
      <c r="C1272" s="410">
        <f>'1. General information'!$O$8</f>
        <v>0</v>
      </c>
      <c r="D1272" s="410">
        <f>'1. General information'!$O$10</f>
        <v>0</v>
      </c>
      <c r="E1272" s="410" t="s">
        <v>401</v>
      </c>
      <c r="F1272" s="420" t="s">
        <v>3120</v>
      </c>
      <c r="G1272" s="410" t="s">
        <v>3121</v>
      </c>
      <c r="H1272" s="412">
        <f>'6. Staff time'!T88</f>
        <v>0</v>
      </c>
    </row>
    <row r="1273" spans="1:8" x14ac:dyDescent="0.2">
      <c r="A1273" s="409">
        <v>1272</v>
      </c>
      <c r="B1273" s="409" t="str">
        <f t="shared" si="30"/>
        <v>0-0--6.31-12</v>
      </c>
      <c r="C1273" s="410">
        <f>'1. General information'!$O$8</f>
        <v>0</v>
      </c>
      <c r="D1273" s="410">
        <f>'1. General information'!$O$10</f>
        <v>0</v>
      </c>
      <c r="E1273" s="410" t="s">
        <v>401</v>
      </c>
      <c r="F1273" s="420" t="s">
        <v>3122</v>
      </c>
      <c r="G1273" s="410" t="s">
        <v>3123</v>
      </c>
      <c r="H1273" s="412">
        <f>'6. Staff time'!T89</f>
        <v>0</v>
      </c>
    </row>
    <row r="1274" spans="1:8" x14ac:dyDescent="0.2">
      <c r="A1274" s="409">
        <v>1273</v>
      </c>
      <c r="B1274" s="409" t="str">
        <f t="shared" si="30"/>
        <v>0-0--6.31-13</v>
      </c>
      <c r="C1274" s="410">
        <f>'1. General information'!$O$8</f>
        <v>0</v>
      </c>
      <c r="D1274" s="410">
        <f>'1. General information'!$O$10</f>
        <v>0</v>
      </c>
      <c r="E1274" s="410" t="s">
        <v>401</v>
      </c>
      <c r="F1274" s="420" t="s">
        <v>3124</v>
      </c>
      <c r="G1274" s="410" t="s">
        <v>3125</v>
      </c>
      <c r="H1274" s="412">
        <f>'6. Staff time'!T90</f>
        <v>0</v>
      </c>
    </row>
    <row r="1275" spans="1:8" x14ac:dyDescent="0.2">
      <c r="A1275" s="409">
        <v>1274</v>
      </c>
      <c r="B1275" s="409" t="str">
        <f t="shared" si="30"/>
        <v>0-0--6.31-14</v>
      </c>
      <c r="C1275" s="410">
        <f>'1. General information'!$O$8</f>
        <v>0</v>
      </c>
      <c r="D1275" s="410">
        <f>'1. General information'!$O$10</f>
        <v>0</v>
      </c>
      <c r="E1275" s="410" t="s">
        <v>401</v>
      </c>
      <c r="F1275" s="420" t="s">
        <v>3126</v>
      </c>
      <c r="G1275" s="410" t="s">
        <v>3127</v>
      </c>
      <c r="H1275" s="412">
        <f>'6. Staff time'!T91</f>
        <v>0</v>
      </c>
    </row>
    <row r="1276" spans="1:8" x14ac:dyDescent="0.2">
      <c r="A1276" s="409">
        <v>1275</v>
      </c>
      <c r="B1276" s="409" t="str">
        <f t="shared" si="30"/>
        <v>0-0--6.31-15</v>
      </c>
      <c r="C1276" s="410">
        <f>'1. General information'!$O$8</f>
        <v>0</v>
      </c>
      <c r="D1276" s="410">
        <f>'1. General information'!$O$10</f>
        <v>0</v>
      </c>
      <c r="E1276" s="410" t="s">
        <v>401</v>
      </c>
      <c r="F1276" s="420" t="s">
        <v>3128</v>
      </c>
      <c r="G1276" s="410" t="s">
        <v>3129</v>
      </c>
      <c r="H1276" s="412">
        <f>'6. Staff time'!T92</f>
        <v>0</v>
      </c>
    </row>
    <row r="1277" spans="1:8" x14ac:dyDescent="0.2">
      <c r="A1277" s="409">
        <v>1276</v>
      </c>
      <c r="B1277" s="409" t="str">
        <f t="shared" si="30"/>
        <v>0-0--6.31-16</v>
      </c>
      <c r="C1277" s="410">
        <f>'1. General information'!$O$8</f>
        <v>0</v>
      </c>
      <c r="D1277" s="410">
        <f>'1. General information'!$O$10</f>
        <v>0</v>
      </c>
      <c r="E1277" s="410" t="s">
        <v>401</v>
      </c>
      <c r="F1277" s="420" t="s">
        <v>3130</v>
      </c>
      <c r="G1277" s="410" t="s">
        <v>3131</v>
      </c>
      <c r="H1277" s="412">
        <f>'6. Staff time'!T93</f>
        <v>0</v>
      </c>
    </row>
    <row r="1278" spans="1:8" x14ac:dyDescent="0.2">
      <c r="A1278" s="409">
        <v>1277</v>
      </c>
      <c r="B1278" s="409" t="str">
        <f t="shared" si="30"/>
        <v>0-0--6.31-17</v>
      </c>
      <c r="C1278" s="410">
        <f>'1. General information'!$O$8</f>
        <v>0</v>
      </c>
      <c r="D1278" s="410">
        <f>'1. General information'!$O$10</f>
        <v>0</v>
      </c>
      <c r="E1278" s="410" t="s">
        <v>401</v>
      </c>
      <c r="F1278" s="420" t="s">
        <v>3132</v>
      </c>
      <c r="G1278" s="410" t="s">
        <v>3133</v>
      </c>
      <c r="H1278" s="412">
        <f>'6. Staff time'!T94</f>
        <v>0</v>
      </c>
    </row>
    <row r="1279" spans="1:8" x14ac:dyDescent="0.2">
      <c r="A1279" s="409">
        <v>1278</v>
      </c>
      <c r="B1279" s="409" t="str">
        <f t="shared" si="30"/>
        <v>0-0--6.31-18</v>
      </c>
      <c r="C1279" s="410">
        <f>'1. General information'!$O$8</f>
        <v>0</v>
      </c>
      <c r="D1279" s="410">
        <f>'1. General information'!$O$10</f>
        <v>0</v>
      </c>
      <c r="E1279" s="410" t="s">
        <v>401</v>
      </c>
      <c r="F1279" s="420" t="s">
        <v>3134</v>
      </c>
      <c r="G1279" s="410" t="s">
        <v>3135</v>
      </c>
      <c r="H1279" s="412">
        <f>'6. Staff time'!T95</f>
        <v>0</v>
      </c>
    </row>
    <row r="1280" spans="1:8" x14ac:dyDescent="0.2">
      <c r="A1280" s="409">
        <v>1279</v>
      </c>
      <c r="B1280" s="409" t="str">
        <f t="shared" si="30"/>
        <v>0-0--6.31-19</v>
      </c>
      <c r="C1280" s="410">
        <f>'1. General information'!$O$8</f>
        <v>0</v>
      </c>
      <c r="D1280" s="410">
        <f>'1. General information'!$O$10</f>
        <v>0</v>
      </c>
      <c r="E1280" s="410" t="s">
        <v>401</v>
      </c>
      <c r="F1280" s="420" t="s">
        <v>3136</v>
      </c>
      <c r="G1280" s="410" t="s">
        <v>3137</v>
      </c>
      <c r="H1280" s="412">
        <f>'6. Staff time'!T96</f>
        <v>0</v>
      </c>
    </row>
    <row r="1281" spans="1:8" x14ac:dyDescent="0.2">
      <c r="A1281" s="409">
        <v>1280</v>
      </c>
      <c r="B1281" s="409" t="str">
        <f t="shared" si="30"/>
        <v>0-0--6.31-20</v>
      </c>
      <c r="C1281" s="410">
        <f>'1. General information'!$O$8</f>
        <v>0</v>
      </c>
      <c r="D1281" s="410">
        <f>'1. General information'!$O$10</f>
        <v>0</v>
      </c>
      <c r="E1281" s="410" t="s">
        <v>401</v>
      </c>
      <c r="F1281" s="420" t="s">
        <v>3138</v>
      </c>
      <c r="G1281" s="410" t="s">
        <v>3139</v>
      </c>
      <c r="H1281" s="412">
        <f>'6. Staff time'!T97</f>
        <v>0</v>
      </c>
    </row>
    <row r="1282" spans="1:8" x14ac:dyDescent="0.2">
      <c r="A1282" s="409">
        <v>1281</v>
      </c>
      <c r="B1282" s="409" t="str">
        <f t="shared" si="30"/>
        <v>0-0--6.31-21</v>
      </c>
      <c r="C1282" s="410">
        <f>'1. General information'!$O$8</f>
        <v>0</v>
      </c>
      <c r="D1282" s="410">
        <f>'1. General information'!$O$10</f>
        <v>0</v>
      </c>
      <c r="E1282" s="410" t="s">
        <v>401</v>
      </c>
      <c r="F1282" s="420" t="s">
        <v>3140</v>
      </c>
      <c r="G1282" s="410" t="s">
        <v>3141</v>
      </c>
      <c r="H1282" s="412">
        <f>'6. Staff time'!T98</f>
        <v>0</v>
      </c>
    </row>
    <row r="1283" spans="1:8" x14ac:dyDescent="0.2">
      <c r="A1283" s="409">
        <v>1282</v>
      </c>
      <c r="B1283" s="409" t="str">
        <f t="shared" si="30"/>
        <v>0-0--6.31-22</v>
      </c>
      <c r="C1283" s="410">
        <f>'1. General information'!$O$8</f>
        <v>0</v>
      </c>
      <c r="D1283" s="410">
        <f>'1. General information'!$O$10</f>
        <v>0</v>
      </c>
      <c r="E1283" s="410" t="s">
        <v>401</v>
      </c>
      <c r="F1283" s="420" t="s">
        <v>3142</v>
      </c>
      <c r="G1283" s="410" t="s">
        <v>3143</v>
      </c>
      <c r="H1283" s="412">
        <f>'6. Staff time'!T99</f>
        <v>0</v>
      </c>
    </row>
    <row r="1284" spans="1:8" x14ac:dyDescent="0.2">
      <c r="A1284" s="409">
        <v>1283</v>
      </c>
      <c r="B1284" s="409" t="str">
        <f t="shared" si="30"/>
        <v>0-0--6.31-23</v>
      </c>
      <c r="C1284" s="410">
        <f>'1. General information'!$O$8</f>
        <v>0</v>
      </c>
      <c r="D1284" s="410">
        <f>'1. General information'!$O$10</f>
        <v>0</v>
      </c>
      <c r="E1284" s="410" t="s">
        <v>401</v>
      </c>
      <c r="F1284" s="420" t="s">
        <v>3144</v>
      </c>
      <c r="G1284" s="410" t="s">
        <v>3145</v>
      </c>
      <c r="H1284" s="412">
        <f>'6. Staff time'!T100</f>
        <v>0</v>
      </c>
    </row>
    <row r="1285" spans="1:8" x14ac:dyDescent="0.2">
      <c r="A1285" s="409">
        <v>1284</v>
      </c>
      <c r="B1285" s="409" t="str">
        <f t="shared" si="30"/>
        <v>0-0--6.31-24</v>
      </c>
      <c r="C1285" s="410">
        <f>'1. General information'!$O$8</f>
        <v>0</v>
      </c>
      <c r="D1285" s="410">
        <f>'1. General information'!$O$10</f>
        <v>0</v>
      </c>
      <c r="E1285" s="410" t="s">
        <v>401</v>
      </c>
      <c r="F1285" s="420" t="s">
        <v>3146</v>
      </c>
      <c r="G1285" s="410" t="s">
        <v>3147</v>
      </c>
      <c r="H1285" s="412">
        <f>'6. Staff time'!T101</f>
        <v>0</v>
      </c>
    </row>
    <row r="1286" spans="1:8" x14ac:dyDescent="0.2">
      <c r="A1286" s="409">
        <v>1285</v>
      </c>
      <c r="B1286" s="409" t="str">
        <f t="shared" si="30"/>
        <v>0-0--6.31-25</v>
      </c>
      <c r="C1286" s="410">
        <f>'1. General information'!$O$8</f>
        <v>0</v>
      </c>
      <c r="D1286" s="410">
        <f>'1. General information'!$O$10</f>
        <v>0</v>
      </c>
      <c r="E1286" s="410" t="s">
        <v>401</v>
      </c>
      <c r="F1286" s="420" t="s">
        <v>3148</v>
      </c>
      <c r="G1286" s="410" t="s">
        <v>3149</v>
      </c>
      <c r="H1286" s="412">
        <f>'6. Staff time'!T102</f>
        <v>0</v>
      </c>
    </row>
    <row r="1287" spans="1:8" x14ac:dyDescent="0.2">
      <c r="A1287" s="409">
        <v>1286</v>
      </c>
      <c r="B1287" s="409" t="str">
        <f t="shared" si="30"/>
        <v>0-0--6.32-1</v>
      </c>
      <c r="C1287" s="410">
        <f>'1. General information'!$O$8</f>
        <v>0</v>
      </c>
      <c r="D1287" s="410">
        <f>'1. General information'!$O$10</f>
        <v>0</v>
      </c>
      <c r="E1287" s="410" t="s">
        <v>401</v>
      </c>
      <c r="F1287" s="420" t="s">
        <v>3150</v>
      </c>
      <c r="G1287" s="410" t="s">
        <v>3151</v>
      </c>
      <c r="H1287" s="412">
        <f>'6. Staff time'!V78</f>
        <v>0</v>
      </c>
    </row>
    <row r="1288" spans="1:8" x14ac:dyDescent="0.2">
      <c r="A1288" s="409">
        <v>1287</v>
      </c>
      <c r="B1288" s="409" t="str">
        <f t="shared" si="30"/>
        <v>0-0--6.32-2</v>
      </c>
      <c r="C1288" s="410">
        <f>'1. General information'!$O$8</f>
        <v>0</v>
      </c>
      <c r="D1288" s="410">
        <f>'1. General information'!$O$10</f>
        <v>0</v>
      </c>
      <c r="E1288" s="410" t="s">
        <v>401</v>
      </c>
      <c r="F1288" s="420" t="s">
        <v>3152</v>
      </c>
      <c r="G1288" s="410" t="s">
        <v>3153</v>
      </c>
      <c r="H1288" s="412">
        <f>'6. Staff time'!V79</f>
        <v>0</v>
      </c>
    </row>
    <row r="1289" spans="1:8" x14ac:dyDescent="0.2">
      <c r="A1289" s="409">
        <v>1288</v>
      </c>
      <c r="B1289" s="409" t="str">
        <f t="shared" si="30"/>
        <v>0-0--6.32-3</v>
      </c>
      <c r="C1289" s="410">
        <f>'1. General information'!$O$8</f>
        <v>0</v>
      </c>
      <c r="D1289" s="410">
        <f>'1. General information'!$O$10</f>
        <v>0</v>
      </c>
      <c r="E1289" s="410" t="s">
        <v>401</v>
      </c>
      <c r="F1289" s="420" t="s">
        <v>3154</v>
      </c>
      <c r="G1289" s="410" t="s">
        <v>3155</v>
      </c>
      <c r="H1289" s="412">
        <f>'6. Staff time'!V80</f>
        <v>0</v>
      </c>
    </row>
    <row r="1290" spans="1:8" x14ac:dyDescent="0.2">
      <c r="A1290" s="409">
        <v>1289</v>
      </c>
      <c r="B1290" s="409" t="str">
        <f t="shared" si="30"/>
        <v>0-0--6.32-4</v>
      </c>
      <c r="C1290" s="410">
        <f>'1. General information'!$O$8</f>
        <v>0</v>
      </c>
      <c r="D1290" s="410">
        <f>'1. General information'!$O$10</f>
        <v>0</v>
      </c>
      <c r="E1290" s="410" t="s">
        <v>401</v>
      </c>
      <c r="F1290" s="420" t="s">
        <v>3156</v>
      </c>
      <c r="G1290" s="410" t="s">
        <v>3157</v>
      </c>
      <c r="H1290" s="412">
        <f>'6. Staff time'!V81</f>
        <v>0</v>
      </c>
    </row>
    <row r="1291" spans="1:8" x14ac:dyDescent="0.2">
      <c r="A1291" s="409">
        <v>1290</v>
      </c>
      <c r="B1291" s="409" t="str">
        <f t="shared" si="30"/>
        <v>0-0--6.32-5</v>
      </c>
      <c r="C1291" s="410">
        <f>'1. General information'!$O$8</f>
        <v>0</v>
      </c>
      <c r="D1291" s="410">
        <f>'1. General information'!$O$10</f>
        <v>0</v>
      </c>
      <c r="E1291" s="410" t="s">
        <v>401</v>
      </c>
      <c r="F1291" s="420" t="s">
        <v>3158</v>
      </c>
      <c r="G1291" s="410" t="s">
        <v>3159</v>
      </c>
      <c r="H1291" s="412">
        <f>'6. Staff time'!V82</f>
        <v>0</v>
      </c>
    </row>
    <row r="1292" spans="1:8" x14ac:dyDescent="0.2">
      <c r="A1292" s="409">
        <v>1291</v>
      </c>
      <c r="B1292" s="409" t="str">
        <f t="shared" si="30"/>
        <v>0-0--6.32-6</v>
      </c>
      <c r="C1292" s="410">
        <f>'1. General information'!$O$8</f>
        <v>0</v>
      </c>
      <c r="D1292" s="410">
        <f>'1. General information'!$O$10</f>
        <v>0</v>
      </c>
      <c r="E1292" s="410" t="s">
        <v>401</v>
      </c>
      <c r="F1292" s="420" t="s">
        <v>3160</v>
      </c>
      <c r="G1292" s="410" t="s">
        <v>3161</v>
      </c>
      <c r="H1292" s="412">
        <f>'6. Staff time'!V83</f>
        <v>0</v>
      </c>
    </row>
    <row r="1293" spans="1:8" x14ac:dyDescent="0.2">
      <c r="A1293" s="409">
        <v>1292</v>
      </c>
      <c r="B1293" s="409" t="str">
        <f t="shared" si="30"/>
        <v>0-0--6.32-7</v>
      </c>
      <c r="C1293" s="410">
        <f>'1. General information'!$O$8</f>
        <v>0</v>
      </c>
      <c r="D1293" s="410">
        <f>'1. General information'!$O$10</f>
        <v>0</v>
      </c>
      <c r="E1293" s="410" t="s">
        <v>401</v>
      </c>
      <c r="F1293" s="420" t="s">
        <v>3162</v>
      </c>
      <c r="G1293" s="410" t="s">
        <v>3163</v>
      </c>
      <c r="H1293" s="412">
        <f>'6. Staff time'!V84</f>
        <v>0</v>
      </c>
    </row>
    <row r="1294" spans="1:8" x14ac:dyDescent="0.2">
      <c r="A1294" s="409">
        <v>1293</v>
      </c>
      <c r="B1294" s="409" t="str">
        <f t="shared" si="30"/>
        <v>0-0--6.32-8</v>
      </c>
      <c r="C1294" s="410">
        <f>'1. General information'!$O$8</f>
        <v>0</v>
      </c>
      <c r="D1294" s="410">
        <f>'1. General information'!$O$10</f>
        <v>0</v>
      </c>
      <c r="E1294" s="410" t="s">
        <v>401</v>
      </c>
      <c r="F1294" s="420" t="s">
        <v>3164</v>
      </c>
      <c r="G1294" s="410" t="s">
        <v>3165</v>
      </c>
      <c r="H1294" s="412">
        <f>'6. Staff time'!V85</f>
        <v>0</v>
      </c>
    </row>
    <row r="1295" spans="1:8" x14ac:dyDescent="0.2">
      <c r="A1295" s="409">
        <v>1294</v>
      </c>
      <c r="B1295" s="409" t="str">
        <f t="shared" si="30"/>
        <v>0-0--6.32-9</v>
      </c>
      <c r="C1295" s="410">
        <f>'1. General information'!$O$8</f>
        <v>0</v>
      </c>
      <c r="D1295" s="410">
        <f>'1. General information'!$O$10</f>
        <v>0</v>
      </c>
      <c r="E1295" s="410" t="s">
        <v>401</v>
      </c>
      <c r="F1295" s="420" t="s">
        <v>3166</v>
      </c>
      <c r="G1295" s="410" t="s">
        <v>3167</v>
      </c>
      <c r="H1295" s="412">
        <f>'6. Staff time'!V86</f>
        <v>0</v>
      </c>
    </row>
    <row r="1296" spans="1:8" x14ac:dyDescent="0.2">
      <c r="A1296" s="409">
        <v>1295</v>
      </c>
      <c r="B1296" s="409" t="str">
        <f t="shared" si="30"/>
        <v>0-0--6.32-10</v>
      </c>
      <c r="C1296" s="410">
        <f>'1. General information'!$O$8</f>
        <v>0</v>
      </c>
      <c r="D1296" s="410">
        <f>'1. General information'!$O$10</f>
        <v>0</v>
      </c>
      <c r="E1296" s="410" t="s">
        <v>401</v>
      </c>
      <c r="F1296" s="420" t="s">
        <v>3168</v>
      </c>
      <c r="G1296" s="410" t="s">
        <v>3169</v>
      </c>
      <c r="H1296" s="412">
        <f>'6. Staff time'!V87</f>
        <v>0</v>
      </c>
    </row>
    <row r="1297" spans="1:8" x14ac:dyDescent="0.2">
      <c r="A1297" s="409">
        <v>1296</v>
      </c>
      <c r="B1297" s="409" t="str">
        <f t="shared" si="30"/>
        <v>0-0--6.32-11</v>
      </c>
      <c r="C1297" s="410">
        <f>'1. General information'!$O$8</f>
        <v>0</v>
      </c>
      <c r="D1297" s="410">
        <f>'1. General information'!$O$10</f>
        <v>0</v>
      </c>
      <c r="E1297" s="410" t="s">
        <v>401</v>
      </c>
      <c r="F1297" s="420" t="s">
        <v>3170</v>
      </c>
      <c r="G1297" s="410" t="s">
        <v>3171</v>
      </c>
      <c r="H1297" s="412">
        <f>'6. Staff time'!V88</f>
        <v>0</v>
      </c>
    </row>
    <row r="1298" spans="1:8" x14ac:dyDescent="0.2">
      <c r="A1298" s="409">
        <v>1297</v>
      </c>
      <c r="B1298" s="409" t="str">
        <f t="shared" si="30"/>
        <v>0-0--6.32-12</v>
      </c>
      <c r="C1298" s="410">
        <f>'1. General information'!$O$8</f>
        <v>0</v>
      </c>
      <c r="D1298" s="410">
        <f>'1. General information'!$O$10</f>
        <v>0</v>
      </c>
      <c r="E1298" s="410" t="s">
        <v>401</v>
      </c>
      <c r="F1298" s="420" t="s">
        <v>3172</v>
      </c>
      <c r="G1298" s="410" t="s">
        <v>3173</v>
      </c>
      <c r="H1298" s="412">
        <f>'6. Staff time'!V89</f>
        <v>0</v>
      </c>
    </row>
    <row r="1299" spans="1:8" x14ac:dyDescent="0.2">
      <c r="A1299" s="409">
        <v>1298</v>
      </c>
      <c r="B1299" s="409" t="str">
        <f t="shared" si="30"/>
        <v>0-0--6.32-13</v>
      </c>
      <c r="C1299" s="410">
        <f>'1. General information'!$O$8</f>
        <v>0</v>
      </c>
      <c r="D1299" s="410">
        <f>'1. General information'!$O$10</f>
        <v>0</v>
      </c>
      <c r="E1299" s="410" t="s">
        <v>401</v>
      </c>
      <c r="F1299" s="420" t="s">
        <v>3174</v>
      </c>
      <c r="G1299" s="410" t="s">
        <v>3175</v>
      </c>
      <c r="H1299" s="412">
        <f>'6. Staff time'!V90</f>
        <v>0</v>
      </c>
    </row>
    <row r="1300" spans="1:8" x14ac:dyDescent="0.2">
      <c r="A1300" s="409">
        <v>1299</v>
      </c>
      <c r="B1300" s="409" t="str">
        <f t="shared" si="30"/>
        <v>0-0--6.32-14</v>
      </c>
      <c r="C1300" s="410">
        <f>'1. General information'!$O$8</f>
        <v>0</v>
      </c>
      <c r="D1300" s="410">
        <f>'1. General information'!$O$10</f>
        <v>0</v>
      </c>
      <c r="E1300" s="410" t="s">
        <v>401</v>
      </c>
      <c r="F1300" s="420" t="s">
        <v>3176</v>
      </c>
      <c r="G1300" s="410" t="s">
        <v>3177</v>
      </c>
      <c r="H1300" s="412">
        <f>'6. Staff time'!V91</f>
        <v>0</v>
      </c>
    </row>
    <row r="1301" spans="1:8" x14ac:dyDescent="0.2">
      <c r="A1301" s="409">
        <v>1300</v>
      </c>
      <c r="B1301" s="409" t="str">
        <f t="shared" si="30"/>
        <v>0-0--6.32-15</v>
      </c>
      <c r="C1301" s="410">
        <f>'1. General information'!$O$8</f>
        <v>0</v>
      </c>
      <c r="D1301" s="410">
        <f>'1. General information'!$O$10</f>
        <v>0</v>
      </c>
      <c r="E1301" s="410" t="s">
        <v>401</v>
      </c>
      <c r="F1301" s="420" t="s">
        <v>3178</v>
      </c>
      <c r="G1301" s="410" t="s">
        <v>3179</v>
      </c>
      <c r="H1301" s="412">
        <f>'6. Staff time'!V92</f>
        <v>0</v>
      </c>
    </row>
    <row r="1302" spans="1:8" x14ac:dyDescent="0.2">
      <c r="A1302" s="409">
        <v>1301</v>
      </c>
      <c r="B1302" s="409" t="str">
        <f t="shared" si="30"/>
        <v>0-0--6.32-16</v>
      </c>
      <c r="C1302" s="410">
        <f>'1. General information'!$O$8</f>
        <v>0</v>
      </c>
      <c r="D1302" s="410">
        <f>'1. General information'!$O$10</f>
        <v>0</v>
      </c>
      <c r="E1302" s="410" t="s">
        <v>401</v>
      </c>
      <c r="F1302" s="420" t="s">
        <v>3180</v>
      </c>
      <c r="G1302" s="410" t="s">
        <v>3181</v>
      </c>
      <c r="H1302" s="412">
        <f>'6. Staff time'!V93</f>
        <v>0</v>
      </c>
    </row>
    <row r="1303" spans="1:8" x14ac:dyDescent="0.2">
      <c r="A1303" s="409">
        <v>1302</v>
      </c>
      <c r="B1303" s="409" t="str">
        <f t="shared" si="30"/>
        <v>0-0--6.32-17</v>
      </c>
      <c r="C1303" s="410">
        <f>'1. General information'!$O$8</f>
        <v>0</v>
      </c>
      <c r="D1303" s="410">
        <f>'1. General information'!$O$10</f>
        <v>0</v>
      </c>
      <c r="E1303" s="410" t="s">
        <v>401</v>
      </c>
      <c r="F1303" s="420" t="s">
        <v>3182</v>
      </c>
      <c r="G1303" s="410" t="s">
        <v>3183</v>
      </c>
      <c r="H1303" s="412">
        <f>'6. Staff time'!V94</f>
        <v>0</v>
      </c>
    </row>
    <row r="1304" spans="1:8" x14ac:dyDescent="0.2">
      <c r="A1304" s="409">
        <v>1303</v>
      </c>
      <c r="B1304" s="409" t="str">
        <f t="shared" si="30"/>
        <v>0-0--6.32-18</v>
      </c>
      <c r="C1304" s="410">
        <f>'1. General information'!$O$8</f>
        <v>0</v>
      </c>
      <c r="D1304" s="410">
        <f>'1. General information'!$O$10</f>
        <v>0</v>
      </c>
      <c r="E1304" s="410" t="s">
        <v>401</v>
      </c>
      <c r="F1304" s="420" t="s">
        <v>3184</v>
      </c>
      <c r="G1304" s="410" t="s">
        <v>3185</v>
      </c>
      <c r="H1304" s="412">
        <f>'6. Staff time'!V95</f>
        <v>0</v>
      </c>
    </row>
    <row r="1305" spans="1:8" x14ac:dyDescent="0.2">
      <c r="A1305" s="409">
        <v>1304</v>
      </c>
      <c r="B1305" s="409" t="str">
        <f t="shared" si="30"/>
        <v>0-0--6.32-19</v>
      </c>
      <c r="C1305" s="410">
        <f>'1. General information'!$O$8</f>
        <v>0</v>
      </c>
      <c r="D1305" s="410">
        <f>'1. General information'!$O$10</f>
        <v>0</v>
      </c>
      <c r="E1305" s="410" t="s">
        <v>401</v>
      </c>
      <c r="F1305" s="420" t="s">
        <v>3186</v>
      </c>
      <c r="G1305" s="410" t="s">
        <v>3187</v>
      </c>
      <c r="H1305" s="412">
        <f>'6. Staff time'!V96</f>
        <v>0</v>
      </c>
    </row>
    <row r="1306" spans="1:8" x14ac:dyDescent="0.2">
      <c r="A1306" s="409">
        <v>1305</v>
      </c>
      <c r="B1306" s="409" t="str">
        <f t="shared" si="30"/>
        <v>0-0--6.32-20</v>
      </c>
      <c r="C1306" s="410">
        <f>'1. General information'!$O$8</f>
        <v>0</v>
      </c>
      <c r="D1306" s="410">
        <f>'1. General information'!$O$10</f>
        <v>0</v>
      </c>
      <c r="E1306" s="410" t="s">
        <v>401</v>
      </c>
      <c r="F1306" s="420" t="s">
        <v>3188</v>
      </c>
      <c r="G1306" s="410" t="s">
        <v>3189</v>
      </c>
      <c r="H1306" s="412">
        <f>'6. Staff time'!V97</f>
        <v>0</v>
      </c>
    </row>
    <row r="1307" spans="1:8" x14ac:dyDescent="0.2">
      <c r="A1307" s="409">
        <v>1306</v>
      </c>
      <c r="B1307" s="409" t="str">
        <f t="shared" si="30"/>
        <v>0-0--6.32-21</v>
      </c>
      <c r="C1307" s="410">
        <f>'1. General information'!$O$8</f>
        <v>0</v>
      </c>
      <c r="D1307" s="410">
        <f>'1. General information'!$O$10</f>
        <v>0</v>
      </c>
      <c r="E1307" s="410" t="s">
        <v>401</v>
      </c>
      <c r="F1307" s="420" t="s">
        <v>3190</v>
      </c>
      <c r="G1307" s="410" t="s">
        <v>3191</v>
      </c>
      <c r="H1307" s="412">
        <f>'6. Staff time'!V98</f>
        <v>0</v>
      </c>
    </row>
    <row r="1308" spans="1:8" x14ac:dyDescent="0.2">
      <c r="A1308" s="409">
        <v>1307</v>
      </c>
      <c r="B1308" s="409" t="str">
        <f t="shared" si="30"/>
        <v>0-0--6.32-22</v>
      </c>
      <c r="C1308" s="410">
        <f>'1. General information'!$O$8</f>
        <v>0</v>
      </c>
      <c r="D1308" s="410">
        <f>'1. General information'!$O$10</f>
        <v>0</v>
      </c>
      <c r="E1308" s="410" t="s">
        <v>401</v>
      </c>
      <c r="F1308" s="420" t="s">
        <v>3192</v>
      </c>
      <c r="G1308" s="410" t="s">
        <v>3193</v>
      </c>
      <c r="H1308" s="412">
        <f>'6. Staff time'!V99</f>
        <v>0</v>
      </c>
    </row>
    <row r="1309" spans="1:8" x14ac:dyDescent="0.2">
      <c r="A1309" s="409">
        <v>1308</v>
      </c>
      <c r="B1309" s="409" t="str">
        <f t="shared" si="30"/>
        <v>0-0--6.32-23</v>
      </c>
      <c r="C1309" s="410">
        <f>'1. General information'!$O$8</f>
        <v>0</v>
      </c>
      <c r="D1309" s="410">
        <f>'1. General information'!$O$10</f>
        <v>0</v>
      </c>
      <c r="E1309" s="410" t="s">
        <v>401</v>
      </c>
      <c r="F1309" s="420" t="s">
        <v>3194</v>
      </c>
      <c r="G1309" s="410" t="s">
        <v>3195</v>
      </c>
      <c r="H1309" s="412">
        <f>'6. Staff time'!V100</f>
        <v>0</v>
      </c>
    </row>
    <row r="1310" spans="1:8" x14ac:dyDescent="0.2">
      <c r="A1310" s="409">
        <v>1309</v>
      </c>
      <c r="B1310" s="409" t="str">
        <f t="shared" si="30"/>
        <v>0-0--6.32-24</v>
      </c>
      <c r="C1310" s="410">
        <f>'1. General information'!$O$8</f>
        <v>0</v>
      </c>
      <c r="D1310" s="410">
        <f>'1. General information'!$O$10</f>
        <v>0</v>
      </c>
      <c r="E1310" s="410" t="s">
        <v>401</v>
      </c>
      <c r="F1310" s="420" t="s">
        <v>3196</v>
      </c>
      <c r="G1310" s="410" t="s">
        <v>3197</v>
      </c>
      <c r="H1310" s="412">
        <f>'6. Staff time'!V101</f>
        <v>0</v>
      </c>
    </row>
    <row r="1311" spans="1:8" x14ac:dyDescent="0.2">
      <c r="A1311" s="409">
        <v>1310</v>
      </c>
      <c r="B1311" s="409" t="str">
        <f t="shared" ref="B1311:B1374" si="31">CONCATENATE(LEFT(C1311,2),"-",D1311,"-","-",F1311)</f>
        <v>0-0--6.32-25</v>
      </c>
      <c r="C1311" s="410">
        <f>'1. General information'!$O$8</f>
        <v>0</v>
      </c>
      <c r="D1311" s="410">
        <f>'1. General information'!$O$10</f>
        <v>0</v>
      </c>
      <c r="E1311" s="410" t="s">
        <v>401</v>
      </c>
      <c r="F1311" s="420" t="s">
        <v>3198</v>
      </c>
      <c r="G1311" s="410" t="s">
        <v>3199</v>
      </c>
      <c r="H1311" s="412">
        <f>'6. Staff time'!V102</f>
        <v>0</v>
      </c>
    </row>
    <row r="1312" spans="1:8" x14ac:dyDescent="0.2">
      <c r="A1312" s="409">
        <v>1311</v>
      </c>
      <c r="B1312" s="409" t="str">
        <f t="shared" si="31"/>
        <v>0-0--6.33-1</v>
      </c>
      <c r="C1312" s="410">
        <f>'1. General information'!$O$8</f>
        <v>0</v>
      </c>
      <c r="D1312" s="410">
        <f>'1. General information'!$O$10</f>
        <v>0</v>
      </c>
      <c r="E1312" s="410" t="s">
        <v>401</v>
      </c>
      <c r="F1312" s="420" t="s">
        <v>3200</v>
      </c>
      <c r="G1312" s="410" t="s">
        <v>3201</v>
      </c>
      <c r="H1312" s="412">
        <f>'6. Staff time'!X78</f>
        <v>0</v>
      </c>
    </row>
    <row r="1313" spans="1:8" x14ac:dyDescent="0.2">
      <c r="A1313" s="409">
        <v>1312</v>
      </c>
      <c r="B1313" s="409" t="str">
        <f t="shared" si="31"/>
        <v>0-0--6.33-2</v>
      </c>
      <c r="C1313" s="410">
        <f>'1. General information'!$O$8</f>
        <v>0</v>
      </c>
      <c r="D1313" s="410">
        <f>'1. General information'!$O$10</f>
        <v>0</v>
      </c>
      <c r="E1313" s="410" t="s">
        <v>401</v>
      </c>
      <c r="F1313" s="420" t="s">
        <v>3202</v>
      </c>
      <c r="G1313" s="410" t="s">
        <v>3203</v>
      </c>
      <c r="H1313" s="412">
        <f>'6. Staff time'!X79</f>
        <v>0</v>
      </c>
    </row>
    <row r="1314" spans="1:8" x14ac:dyDescent="0.2">
      <c r="A1314" s="409">
        <v>1313</v>
      </c>
      <c r="B1314" s="409" t="str">
        <f t="shared" si="31"/>
        <v>0-0--6.33-3</v>
      </c>
      <c r="C1314" s="410">
        <f>'1. General information'!$O$8</f>
        <v>0</v>
      </c>
      <c r="D1314" s="410">
        <f>'1. General information'!$O$10</f>
        <v>0</v>
      </c>
      <c r="E1314" s="410" t="s">
        <v>401</v>
      </c>
      <c r="F1314" s="420" t="s">
        <v>3204</v>
      </c>
      <c r="G1314" s="410" t="s">
        <v>3205</v>
      </c>
      <c r="H1314" s="412">
        <f>'6. Staff time'!X80</f>
        <v>0</v>
      </c>
    </row>
    <row r="1315" spans="1:8" x14ac:dyDescent="0.2">
      <c r="A1315" s="409">
        <v>1314</v>
      </c>
      <c r="B1315" s="409" t="str">
        <f t="shared" si="31"/>
        <v>0-0--6.33-4</v>
      </c>
      <c r="C1315" s="410">
        <f>'1. General information'!$O$8</f>
        <v>0</v>
      </c>
      <c r="D1315" s="410">
        <f>'1. General information'!$O$10</f>
        <v>0</v>
      </c>
      <c r="E1315" s="410" t="s">
        <v>401</v>
      </c>
      <c r="F1315" s="420" t="s">
        <v>3206</v>
      </c>
      <c r="G1315" s="410" t="s">
        <v>3207</v>
      </c>
      <c r="H1315" s="412">
        <f>'6. Staff time'!X81</f>
        <v>0</v>
      </c>
    </row>
    <row r="1316" spans="1:8" x14ac:dyDescent="0.2">
      <c r="A1316" s="409">
        <v>1315</v>
      </c>
      <c r="B1316" s="409" t="str">
        <f t="shared" si="31"/>
        <v>0-0--6.33-5</v>
      </c>
      <c r="C1316" s="410">
        <f>'1. General information'!$O$8</f>
        <v>0</v>
      </c>
      <c r="D1316" s="410">
        <f>'1. General information'!$O$10</f>
        <v>0</v>
      </c>
      <c r="E1316" s="410" t="s">
        <v>401</v>
      </c>
      <c r="F1316" s="420" t="s">
        <v>3208</v>
      </c>
      <c r="G1316" s="410" t="s">
        <v>3209</v>
      </c>
      <c r="H1316" s="412">
        <f>'6. Staff time'!X82</f>
        <v>0</v>
      </c>
    </row>
    <row r="1317" spans="1:8" x14ac:dyDescent="0.2">
      <c r="A1317" s="409">
        <v>1316</v>
      </c>
      <c r="B1317" s="409" t="str">
        <f t="shared" si="31"/>
        <v>0-0--6.33-6</v>
      </c>
      <c r="C1317" s="410">
        <f>'1. General information'!$O$8</f>
        <v>0</v>
      </c>
      <c r="D1317" s="410">
        <f>'1. General information'!$O$10</f>
        <v>0</v>
      </c>
      <c r="E1317" s="410" t="s">
        <v>401</v>
      </c>
      <c r="F1317" s="420" t="s">
        <v>3210</v>
      </c>
      <c r="G1317" s="410" t="s">
        <v>3211</v>
      </c>
      <c r="H1317" s="412">
        <f>'6. Staff time'!X83</f>
        <v>0</v>
      </c>
    </row>
    <row r="1318" spans="1:8" x14ac:dyDescent="0.2">
      <c r="A1318" s="409">
        <v>1317</v>
      </c>
      <c r="B1318" s="409" t="str">
        <f t="shared" si="31"/>
        <v>0-0--6.33-7</v>
      </c>
      <c r="C1318" s="410">
        <f>'1. General information'!$O$8</f>
        <v>0</v>
      </c>
      <c r="D1318" s="410">
        <f>'1. General information'!$O$10</f>
        <v>0</v>
      </c>
      <c r="E1318" s="410" t="s">
        <v>401</v>
      </c>
      <c r="F1318" s="420" t="s">
        <v>3212</v>
      </c>
      <c r="G1318" s="410" t="s">
        <v>3213</v>
      </c>
      <c r="H1318" s="412">
        <f>'6. Staff time'!X84</f>
        <v>0</v>
      </c>
    </row>
    <row r="1319" spans="1:8" x14ac:dyDescent="0.2">
      <c r="A1319" s="409">
        <v>1318</v>
      </c>
      <c r="B1319" s="409" t="str">
        <f t="shared" si="31"/>
        <v>0-0--6.33-8</v>
      </c>
      <c r="C1319" s="410">
        <f>'1. General information'!$O$8</f>
        <v>0</v>
      </c>
      <c r="D1319" s="410">
        <f>'1. General information'!$O$10</f>
        <v>0</v>
      </c>
      <c r="E1319" s="410" t="s">
        <v>401</v>
      </c>
      <c r="F1319" s="420" t="s">
        <v>3214</v>
      </c>
      <c r="G1319" s="410" t="s">
        <v>3215</v>
      </c>
      <c r="H1319" s="412">
        <f>'6. Staff time'!X85</f>
        <v>0</v>
      </c>
    </row>
    <row r="1320" spans="1:8" x14ac:dyDescent="0.2">
      <c r="A1320" s="409">
        <v>1319</v>
      </c>
      <c r="B1320" s="409" t="str">
        <f t="shared" si="31"/>
        <v>0-0--6.33-9</v>
      </c>
      <c r="C1320" s="410">
        <f>'1. General information'!$O$8</f>
        <v>0</v>
      </c>
      <c r="D1320" s="410">
        <f>'1. General information'!$O$10</f>
        <v>0</v>
      </c>
      <c r="E1320" s="410" t="s">
        <v>401</v>
      </c>
      <c r="F1320" s="420" t="s">
        <v>3216</v>
      </c>
      <c r="G1320" s="410" t="s">
        <v>3217</v>
      </c>
      <c r="H1320" s="412">
        <f>'6. Staff time'!X86</f>
        <v>0</v>
      </c>
    </row>
    <row r="1321" spans="1:8" x14ac:dyDescent="0.2">
      <c r="A1321" s="409">
        <v>1320</v>
      </c>
      <c r="B1321" s="409" t="str">
        <f t="shared" si="31"/>
        <v>0-0--6.33-10</v>
      </c>
      <c r="C1321" s="410">
        <f>'1. General information'!$O$8</f>
        <v>0</v>
      </c>
      <c r="D1321" s="410">
        <f>'1. General information'!$O$10</f>
        <v>0</v>
      </c>
      <c r="E1321" s="410" t="s">
        <v>401</v>
      </c>
      <c r="F1321" s="420" t="s">
        <v>3218</v>
      </c>
      <c r="G1321" s="410" t="s">
        <v>3219</v>
      </c>
      <c r="H1321" s="412">
        <f>'6. Staff time'!X87</f>
        <v>0</v>
      </c>
    </row>
    <row r="1322" spans="1:8" x14ac:dyDescent="0.2">
      <c r="A1322" s="409">
        <v>1321</v>
      </c>
      <c r="B1322" s="409" t="str">
        <f t="shared" si="31"/>
        <v>0-0--6.33-11</v>
      </c>
      <c r="C1322" s="410">
        <f>'1. General information'!$O$8</f>
        <v>0</v>
      </c>
      <c r="D1322" s="410">
        <f>'1. General information'!$O$10</f>
        <v>0</v>
      </c>
      <c r="E1322" s="410" t="s">
        <v>401</v>
      </c>
      <c r="F1322" s="420" t="s">
        <v>3220</v>
      </c>
      <c r="G1322" s="410" t="s">
        <v>3221</v>
      </c>
      <c r="H1322" s="412">
        <f>'6. Staff time'!X88</f>
        <v>0</v>
      </c>
    </row>
    <row r="1323" spans="1:8" x14ac:dyDescent="0.2">
      <c r="A1323" s="409">
        <v>1322</v>
      </c>
      <c r="B1323" s="409" t="str">
        <f t="shared" si="31"/>
        <v>0-0--6.33-12</v>
      </c>
      <c r="C1323" s="410">
        <f>'1. General information'!$O$8</f>
        <v>0</v>
      </c>
      <c r="D1323" s="410">
        <f>'1. General information'!$O$10</f>
        <v>0</v>
      </c>
      <c r="E1323" s="410" t="s">
        <v>401</v>
      </c>
      <c r="F1323" s="420" t="s">
        <v>3222</v>
      </c>
      <c r="G1323" s="410" t="s">
        <v>3223</v>
      </c>
      <c r="H1323" s="412">
        <f>'6. Staff time'!X89</f>
        <v>0</v>
      </c>
    </row>
    <row r="1324" spans="1:8" x14ac:dyDescent="0.2">
      <c r="A1324" s="409">
        <v>1323</v>
      </c>
      <c r="B1324" s="409" t="str">
        <f t="shared" si="31"/>
        <v>0-0--6.33-13</v>
      </c>
      <c r="C1324" s="410">
        <f>'1. General information'!$O$8</f>
        <v>0</v>
      </c>
      <c r="D1324" s="410">
        <f>'1. General information'!$O$10</f>
        <v>0</v>
      </c>
      <c r="E1324" s="410" t="s">
        <v>401</v>
      </c>
      <c r="F1324" s="420" t="s">
        <v>3224</v>
      </c>
      <c r="G1324" s="410" t="s">
        <v>3225</v>
      </c>
      <c r="H1324" s="412">
        <f>'6. Staff time'!X90</f>
        <v>0</v>
      </c>
    </row>
    <row r="1325" spans="1:8" x14ac:dyDescent="0.2">
      <c r="A1325" s="409">
        <v>1324</v>
      </c>
      <c r="B1325" s="409" t="str">
        <f t="shared" si="31"/>
        <v>0-0--6.33-14</v>
      </c>
      <c r="C1325" s="410">
        <f>'1. General information'!$O$8</f>
        <v>0</v>
      </c>
      <c r="D1325" s="410">
        <f>'1. General information'!$O$10</f>
        <v>0</v>
      </c>
      <c r="E1325" s="410" t="s">
        <v>401</v>
      </c>
      <c r="F1325" s="420" t="s">
        <v>3226</v>
      </c>
      <c r="G1325" s="410" t="s">
        <v>3227</v>
      </c>
      <c r="H1325" s="412">
        <f>'6. Staff time'!X91</f>
        <v>0</v>
      </c>
    </row>
    <row r="1326" spans="1:8" x14ac:dyDescent="0.2">
      <c r="A1326" s="409">
        <v>1325</v>
      </c>
      <c r="B1326" s="409" t="str">
        <f t="shared" si="31"/>
        <v>0-0--6.33-15</v>
      </c>
      <c r="C1326" s="410">
        <f>'1. General information'!$O$8</f>
        <v>0</v>
      </c>
      <c r="D1326" s="410">
        <f>'1. General information'!$O$10</f>
        <v>0</v>
      </c>
      <c r="E1326" s="410" t="s">
        <v>401</v>
      </c>
      <c r="F1326" s="420" t="s">
        <v>3228</v>
      </c>
      <c r="G1326" s="410" t="s">
        <v>3229</v>
      </c>
      <c r="H1326" s="412">
        <f>'6. Staff time'!X92</f>
        <v>0</v>
      </c>
    </row>
    <row r="1327" spans="1:8" x14ac:dyDescent="0.2">
      <c r="A1327" s="409">
        <v>1326</v>
      </c>
      <c r="B1327" s="409" t="str">
        <f t="shared" si="31"/>
        <v>0-0--6.33-16</v>
      </c>
      <c r="C1327" s="410">
        <f>'1. General information'!$O$8</f>
        <v>0</v>
      </c>
      <c r="D1327" s="410">
        <f>'1. General information'!$O$10</f>
        <v>0</v>
      </c>
      <c r="E1327" s="410" t="s">
        <v>401</v>
      </c>
      <c r="F1327" s="420" t="s">
        <v>3230</v>
      </c>
      <c r="G1327" s="410" t="s">
        <v>3231</v>
      </c>
      <c r="H1327" s="412">
        <f>'6. Staff time'!X93</f>
        <v>0</v>
      </c>
    </row>
    <row r="1328" spans="1:8" x14ac:dyDescent="0.2">
      <c r="A1328" s="409">
        <v>1327</v>
      </c>
      <c r="B1328" s="409" t="str">
        <f t="shared" si="31"/>
        <v>0-0--6.33-17</v>
      </c>
      <c r="C1328" s="410">
        <f>'1. General information'!$O$8</f>
        <v>0</v>
      </c>
      <c r="D1328" s="410">
        <f>'1. General information'!$O$10</f>
        <v>0</v>
      </c>
      <c r="E1328" s="410" t="s">
        <v>401</v>
      </c>
      <c r="F1328" s="420" t="s">
        <v>3232</v>
      </c>
      <c r="G1328" s="410" t="s">
        <v>3233</v>
      </c>
      <c r="H1328" s="412">
        <f>'6. Staff time'!X94</f>
        <v>0</v>
      </c>
    </row>
    <row r="1329" spans="1:8" x14ac:dyDescent="0.2">
      <c r="A1329" s="409">
        <v>1328</v>
      </c>
      <c r="B1329" s="409" t="str">
        <f t="shared" si="31"/>
        <v>0-0--6.33-18</v>
      </c>
      <c r="C1329" s="410">
        <f>'1. General information'!$O$8</f>
        <v>0</v>
      </c>
      <c r="D1329" s="410">
        <f>'1. General information'!$O$10</f>
        <v>0</v>
      </c>
      <c r="E1329" s="410" t="s">
        <v>401</v>
      </c>
      <c r="F1329" s="420" t="s">
        <v>3234</v>
      </c>
      <c r="G1329" s="410" t="s">
        <v>3235</v>
      </c>
      <c r="H1329" s="412">
        <f>'6. Staff time'!X95</f>
        <v>0</v>
      </c>
    </row>
    <row r="1330" spans="1:8" x14ac:dyDescent="0.2">
      <c r="A1330" s="409">
        <v>1329</v>
      </c>
      <c r="B1330" s="409" t="str">
        <f t="shared" si="31"/>
        <v>0-0--6.33-19</v>
      </c>
      <c r="C1330" s="410">
        <f>'1. General information'!$O$8</f>
        <v>0</v>
      </c>
      <c r="D1330" s="410">
        <f>'1. General information'!$O$10</f>
        <v>0</v>
      </c>
      <c r="E1330" s="410" t="s">
        <v>401</v>
      </c>
      <c r="F1330" s="420" t="s">
        <v>3236</v>
      </c>
      <c r="G1330" s="410" t="s">
        <v>3237</v>
      </c>
      <c r="H1330" s="412">
        <f>'6. Staff time'!X96</f>
        <v>0</v>
      </c>
    </row>
    <row r="1331" spans="1:8" x14ac:dyDescent="0.2">
      <c r="A1331" s="409">
        <v>1330</v>
      </c>
      <c r="B1331" s="409" t="str">
        <f t="shared" si="31"/>
        <v>0-0--6.33-20</v>
      </c>
      <c r="C1331" s="410">
        <f>'1. General information'!$O$8</f>
        <v>0</v>
      </c>
      <c r="D1331" s="410">
        <f>'1. General information'!$O$10</f>
        <v>0</v>
      </c>
      <c r="E1331" s="410" t="s">
        <v>401</v>
      </c>
      <c r="F1331" s="420" t="s">
        <v>3238</v>
      </c>
      <c r="G1331" s="410" t="s">
        <v>3239</v>
      </c>
      <c r="H1331" s="412">
        <f>'6. Staff time'!X97</f>
        <v>0</v>
      </c>
    </row>
    <row r="1332" spans="1:8" x14ac:dyDescent="0.2">
      <c r="A1332" s="409">
        <v>1331</v>
      </c>
      <c r="B1332" s="409" t="str">
        <f t="shared" si="31"/>
        <v>0-0--6.33-21</v>
      </c>
      <c r="C1332" s="410">
        <f>'1. General information'!$O$8</f>
        <v>0</v>
      </c>
      <c r="D1332" s="410">
        <f>'1. General information'!$O$10</f>
        <v>0</v>
      </c>
      <c r="E1332" s="410" t="s">
        <v>401</v>
      </c>
      <c r="F1332" s="420" t="s">
        <v>3240</v>
      </c>
      <c r="G1332" s="410" t="s">
        <v>3241</v>
      </c>
      <c r="H1332" s="412">
        <f>'6. Staff time'!X98</f>
        <v>0</v>
      </c>
    </row>
    <row r="1333" spans="1:8" x14ac:dyDescent="0.2">
      <c r="A1333" s="409">
        <v>1332</v>
      </c>
      <c r="B1333" s="409" t="str">
        <f t="shared" si="31"/>
        <v>0-0--6.33-22</v>
      </c>
      <c r="C1333" s="410">
        <f>'1. General information'!$O$8</f>
        <v>0</v>
      </c>
      <c r="D1333" s="410">
        <f>'1. General information'!$O$10</f>
        <v>0</v>
      </c>
      <c r="E1333" s="410" t="s">
        <v>401</v>
      </c>
      <c r="F1333" s="420" t="s">
        <v>3242</v>
      </c>
      <c r="G1333" s="410" t="s">
        <v>3243</v>
      </c>
      <c r="H1333" s="412">
        <f>'6. Staff time'!X99</f>
        <v>0</v>
      </c>
    </row>
    <row r="1334" spans="1:8" x14ac:dyDescent="0.2">
      <c r="A1334" s="409">
        <v>1333</v>
      </c>
      <c r="B1334" s="409" t="str">
        <f t="shared" si="31"/>
        <v>0-0--6.33-23</v>
      </c>
      <c r="C1334" s="410">
        <f>'1. General information'!$O$8</f>
        <v>0</v>
      </c>
      <c r="D1334" s="410">
        <f>'1. General information'!$O$10</f>
        <v>0</v>
      </c>
      <c r="E1334" s="410" t="s">
        <v>401</v>
      </c>
      <c r="F1334" s="420" t="s">
        <v>3244</v>
      </c>
      <c r="G1334" s="410" t="s">
        <v>3245</v>
      </c>
      <c r="H1334" s="412">
        <f>'6. Staff time'!X100</f>
        <v>0</v>
      </c>
    </row>
    <row r="1335" spans="1:8" x14ac:dyDescent="0.2">
      <c r="A1335" s="409">
        <v>1334</v>
      </c>
      <c r="B1335" s="409" t="str">
        <f t="shared" si="31"/>
        <v>0-0--6.33-24</v>
      </c>
      <c r="C1335" s="410">
        <f>'1. General information'!$O$8</f>
        <v>0</v>
      </c>
      <c r="D1335" s="410">
        <f>'1. General information'!$O$10</f>
        <v>0</v>
      </c>
      <c r="E1335" s="410" t="s">
        <v>401</v>
      </c>
      <c r="F1335" s="420" t="s">
        <v>3246</v>
      </c>
      <c r="G1335" s="410" t="s">
        <v>3247</v>
      </c>
      <c r="H1335" s="412">
        <f>'6. Staff time'!X101</f>
        <v>0</v>
      </c>
    </row>
    <row r="1336" spans="1:8" x14ac:dyDescent="0.2">
      <c r="A1336" s="409">
        <v>1335</v>
      </c>
      <c r="B1336" s="409" t="str">
        <f t="shared" si="31"/>
        <v>0-0--6.33-25</v>
      </c>
      <c r="C1336" s="410">
        <f>'1. General information'!$O$8</f>
        <v>0</v>
      </c>
      <c r="D1336" s="410">
        <f>'1. General information'!$O$10</f>
        <v>0</v>
      </c>
      <c r="E1336" s="410" t="s">
        <v>401</v>
      </c>
      <c r="F1336" s="420" t="s">
        <v>3248</v>
      </c>
      <c r="G1336" s="410" t="s">
        <v>3249</v>
      </c>
      <c r="H1336" s="412">
        <f>'6. Staff time'!X102</f>
        <v>0</v>
      </c>
    </row>
    <row r="1337" spans="1:8" x14ac:dyDescent="0.2">
      <c r="A1337" s="409">
        <v>1336</v>
      </c>
      <c r="B1337" s="409" t="str">
        <f t="shared" si="31"/>
        <v>0-0--6.34-1</v>
      </c>
      <c r="C1337" s="410">
        <f>'1. General information'!$O$8</f>
        <v>0</v>
      </c>
      <c r="D1337" s="410">
        <f>'1. General information'!$O$10</f>
        <v>0</v>
      </c>
      <c r="E1337" s="410" t="s">
        <v>401</v>
      </c>
      <c r="F1337" s="420" t="s">
        <v>3250</v>
      </c>
      <c r="G1337" s="410" t="s">
        <v>3251</v>
      </c>
      <c r="H1337" s="412">
        <f>'6. Staff time'!Z78</f>
        <v>0</v>
      </c>
    </row>
    <row r="1338" spans="1:8" x14ac:dyDescent="0.2">
      <c r="A1338" s="409">
        <v>1337</v>
      </c>
      <c r="B1338" s="409" t="str">
        <f t="shared" si="31"/>
        <v>0-0--6.34-2</v>
      </c>
      <c r="C1338" s="410">
        <f>'1. General information'!$O$8</f>
        <v>0</v>
      </c>
      <c r="D1338" s="410">
        <f>'1. General information'!$O$10</f>
        <v>0</v>
      </c>
      <c r="E1338" s="410" t="s">
        <v>401</v>
      </c>
      <c r="F1338" s="420" t="s">
        <v>3252</v>
      </c>
      <c r="G1338" s="410" t="s">
        <v>3253</v>
      </c>
      <c r="H1338" s="412">
        <f>'6. Staff time'!Z79</f>
        <v>0</v>
      </c>
    </row>
    <row r="1339" spans="1:8" x14ac:dyDescent="0.2">
      <c r="A1339" s="409">
        <v>1338</v>
      </c>
      <c r="B1339" s="409" t="str">
        <f t="shared" si="31"/>
        <v>0-0--6.34-3</v>
      </c>
      <c r="C1339" s="410">
        <f>'1. General information'!$O$8</f>
        <v>0</v>
      </c>
      <c r="D1339" s="410">
        <f>'1. General information'!$O$10</f>
        <v>0</v>
      </c>
      <c r="E1339" s="410" t="s">
        <v>401</v>
      </c>
      <c r="F1339" s="420" t="s">
        <v>3254</v>
      </c>
      <c r="G1339" s="410" t="s">
        <v>3255</v>
      </c>
      <c r="H1339" s="412">
        <f>'6. Staff time'!Z80</f>
        <v>0</v>
      </c>
    </row>
    <row r="1340" spans="1:8" x14ac:dyDescent="0.2">
      <c r="A1340" s="409">
        <v>1339</v>
      </c>
      <c r="B1340" s="409" t="str">
        <f t="shared" si="31"/>
        <v>0-0--6.34-4</v>
      </c>
      <c r="C1340" s="410">
        <f>'1. General information'!$O$8</f>
        <v>0</v>
      </c>
      <c r="D1340" s="410">
        <f>'1. General information'!$O$10</f>
        <v>0</v>
      </c>
      <c r="E1340" s="410" t="s">
        <v>401</v>
      </c>
      <c r="F1340" s="420" t="s">
        <v>3256</v>
      </c>
      <c r="G1340" s="410" t="s">
        <v>3257</v>
      </c>
      <c r="H1340" s="412">
        <f>'6. Staff time'!Z81</f>
        <v>0</v>
      </c>
    </row>
    <row r="1341" spans="1:8" x14ac:dyDescent="0.2">
      <c r="A1341" s="409">
        <v>1340</v>
      </c>
      <c r="B1341" s="409" t="str">
        <f t="shared" si="31"/>
        <v>0-0--6.34-5</v>
      </c>
      <c r="C1341" s="410">
        <f>'1. General information'!$O$8</f>
        <v>0</v>
      </c>
      <c r="D1341" s="410">
        <f>'1. General information'!$O$10</f>
        <v>0</v>
      </c>
      <c r="E1341" s="410" t="s">
        <v>401</v>
      </c>
      <c r="F1341" s="420" t="s">
        <v>3258</v>
      </c>
      <c r="G1341" s="410" t="s">
        <v>3259</v>
      </c>
      <c r="H1341" s="412">
        <f>'6. Staff time'!Z82</f>
        <v>0</v>
      </c>
    </row>
    <row r="1342" spans="1:8" x14ac:dyDescent="0.2">
      <c r="A1342" s="409">
        <v>1341</v>
      </c>
      <c r="B1342" s="409" t="str">
        <f t="shared" si="31"/>
        <v>0-0--6.34-6</v>
      </c>
      <c r="C1342" s="410">
        <f>'1. General information'!$O$8</f>
        <v>0</v>
      </c>
      <c r="D1342" s="410">
        <f>'1. General information'!$O$10</f>
        <v>0</v>
      </c>
      <c r="E1342" s="410" t="s">
        <v>401</v>
      </c>
      <c r="F1342" s="420" t="s">
        <v>3260</v>
      </c>
      <c r="G1342" s="410" t="s">
        <v>3261</v>
      </c>
      <c r="H1342" s="412">
        <f>'6. Staff time'!Z83</f>
        <v>0</v>
      </c>
    </row>
    <row r="1343" spans="1:8" x14ac:dyDescent="0.2">
      <c r="A1343" s="409">
        <v>1342</v>
      </c>
      <c r="B1343" s="409" t="str">
        <f t="shared" si="31"/>
        <v>0-0--6.34-7</v>
      </c>
      <c r="C1343" s="410">
        <f>'1. General information'!$O$8</f>
        <v>0</v>
      </c>
      <c r="D1343" s="410">
        <f>'1. General information'!$O$10</f>
        <v>0</v>
      </c>
      <c r="E1343" s="410" t="s">
        <v>401</v>
      </c>
      <c r="F1343" s="420" t="s">
        <v>3262</v>
      </c>
      <c r="G1343" s="410" t="s">
        <v>3263</v>
      </c>
      <c r="H1343" s="412">
        <f>'6. Staff time'!Z84</f>
        <v>0</v>
      </c>
    </row>
    <row r="1344" spans="1:8" x14ac:dyDescent="0.2">
      <c r="A1344" s="409">
        <v>1343</v>
      </c>
      <c r="B1344" s="409" t="str">
        <f t="shared" si="31"/>
        <v>0-0--6.34-8</v>
      </c>
      <c r="C1344" s="410">
        <f>'1. General information'!$O$8</f>
        <v>0</v>
      </c>
      <c r="D1344" s="410">
        <f>'1. General information'!$O$10</f>
        <v>0</v>
      </c>
      <c r="E1344" s="410" t="s">
        <v>401</v>
      </c>
      <c r="F1344" s="420" t="s">
        <v>3264</v>
      </c>
      <c r="G1344" s="410" t="s">
        <v>3265</v>
      </c>
      <c r="H1344" s="412">
        <f>'6. Staff time'!Z85</f>
        <v>0</v>
      </c>
    </row>
    <row r="1345" spans="1:8" x14ac:dyDescent="0.2">
      <c r="A1345" s="409">
        <v>1344</v>
      </c>
      <c r="B1345" s="409" t="str">
        <f t="shared" si="31"/>
        <v>0-0--6.34-9</v>
      </c>
      <c r="C1345" s="410">
        <f>'1. General information'!$O$8</f>
        <v>0</v>
      </c>
      <c r="D1345" s="410">
        <f>'1. General information'!$O$10</f>
        <v>0</v>
      </c>
      <c r="E1345" s="410" t="s">
        <v>401</v>
      </c>
      <c r="F1345" s="420" t="s">
        <v>3266</v>
      </c>
      <c r="G1345" s="410" t="s">
        <v>3267</v>
      </c>
      <c r="H1345" s="412">
        <f>'6. Staff time'!Z86</f>
        <v>0</v>
      </c>
    </row>
    <row r="1346" spans="1:8" x14ac:dyDescent="0.2">
      <c r="A1346" s="409">
        <v>1345</v>
      </c>
      <c r="B1346" s="409" t="str">
        <f t="shared" si="31"/>
        <v>0-0--6.34-10</v>
      </c>
      <c r="C1346" s="410">
        <f>'1. General information'!$O$8</f>
        <v>0</v>
      </c>
      <c r="D1346" s="410">
        <f>'1. General information'!$O$10</f>
        <v>0</v>
      </c>
      <c r="E1346" s="410" t="s">
        <v>401</v>
      </c>
      <c r="F1346" s="420" t="s">
        <v>3268</v>
      </c>
      <c r="G1346" s="410" t="s">
        <v>3269</v>
      </c>
      <c r="H1346" s="412">
        <f>'6. Staff time'!Z87</f>
        <v>0</v>
      </c>
    </row>
    <row r="1347" spans="1:8" x14ac:dyDescent="0.2">
      <c r="A1347" s="409">
        <v>1346</v>
      </c>
      <c r="B1347" s="409" t="str">
        <f t="shared" si="31"/>
        <v>0-0--6.34-11</v>
      </c>
      <c r="C1347" s="410">
        <f>'1. General information'!$O$8</f>
        <v>0</v>
      </c>
      <c r="D1347" s="410">
        <f>'1. General information'!$O$10</f>
        <v>0</v>
      </c>
      <c r="E1347" s="410" t="s">
        <v>401</v>
      </c>
      <c r="F1347" s="420" t="s">
        <v>3270</v>
      </c>
      <c r="G1347" s="410" t="s">
        <v>3271</v>
      </c>
      <c r="H1347" s="412">
        <f>'6. Staff time'!Z88</f>
        <v>0</v>
      </c>
    </row>
    <row r="1348" spans="1:8" x14ac:dyDescent="0.2">
      <c r="A1348" s="409">
        <v>1347</v>
      </c>
      <c r="B1348" s="409" t="str">
        <f t="shared" si="31"/>
        <v>0-0--6.34-12</v>
      </c>
      <c r="C1348" s="410">
        <f>'1. General information'!$O$8</f>
        <v>0</v>
      </c>
      <c r="D1348" s="410">
        <f>'1. General information'!$O$10</f>
        <v>0</v>
      </c>
      <c r="E1348" s="410" t="s">
        <v>401</v>
      </c>
      <c r="F1348" s="420" t="s">
        <v>3272</v>
      </c>
      <c r="G1348" s="410" t="s">
        <v>3273</v>
      </c>
      <c r="H1348" s="412">
        <f>'6. Staff time'!Z89</f>
        <v>0</v>
      </c>
    </row>
    <row r="1349" spans="1:8" x14ac:dyDescent="0.2">
      <c r="A1349" s="409">
        <v>1348</v>
      </c>
      <c r="B1349" s="409" t="str">
        <f t="shared" si="31"/>
        <v>0-0--6.34-13</v>
      </c>
      <c r="C1349" s="410">
        <f>'1. General information'!$O$8</f>
        <v>0</v>
      </c>
      <c r="D1349" s="410">
        <f>'1. General information'!$O$10</f>
        <v>0</v>
      </c>
      <c r="E1349" s="410" t="s">
        <v>401</v>
      </c>
      <c r="F1349" s="420" t="s">
        <v>3274</v>
      </c>
      <c r="G1349" s="410" t="s">
        <v>3275</v>
      </c>
      <c r="H1349" s="412">
        <f>'6. Staff time'!Z90</f>
        <v>0</v>
      </c>
    </row>
    <row r="1350" spans="1:8" x14ac:dyDescent="0.2">
      <c r="A1350" s="409">
        <v>1349</v>
      </c>
      <c r="B1350" s="409" t="str">
        <f t="shared" si="31"/>
        <v>0-0--6.34-14</v>
      </c>
      <c r="C1350" s="410">
        <f>'1. General information'!$O$8</f>
        <v>0</v>
      </c>
      <c r="D1350" s="410">
        <f>'1. General information'!$O$10</f>
        <v>0</v>
      </c>
      <c r="E1350" s="410" t="s">
        <v>401</v>
      </c>
      <c r="F1350" s="420" t="s">
        <v>3276</v>
      </c>
      <c r="G1350" s="410" t="s">
        <v>3277</v>
      </c>
      <c r="H1350" s="412">
        <f>'6. Staff time'!Z91</f>
        <v>0</v>
      </c>
    </row>
    <row r="1351" spans="1:8" x14ac:dyDescent="0.2">
      <c r="A1351" s="409">
        <v>1350</v>
      </c>
      <c r="B1351" s="409" t="str">
        <f t="shared" si="31"/>
        <v>0-0--6.34-15</v>
      </c>
      <c r="C1351" s="410">
        <f>'1. General information'!$O$8</f>
        <v>0</v>
      </c>
      <c r="D1351" s="410">
        <f>'1. General information'!$O$10</f>
        <v>0</v>
      </c>
      <c r="E1351" s="410" t="s">
        <v>401</v>
      </c>
      <c r="F1351" s="420" t="s">
        <v>3278</v>
      </c>
      <c r="G1351" s="410" t="s">
        <v>3279</v>
      </c>
      <c r="H1351" s="412">
        <f>'6. Staff time'!Z92</f>
        <v>0</v>
      </c>
    </row>
    <row r="1352" spans="1:8" x14ac:dyDescent="0.2">
      <c r="A1352" s="409">
        <v>1351</v>
      </c>
      <c r="B1352" s="409" t="str">
        <f t="shared" si="31"/>
        <v>0-0--6.34-16</v>
      </c>
      <c r="C1352" s="410">
        <f>'1. General information'!$O$8</f>
        <v>0</v>
      </c>
      <c r="D1352" s="410">
        <f>'1. General information'!$O$10</f>
        <v>0</v>
      </c>
      <c r="E1352" s="410" t="s">
        <v>401</v>
      </c>
      <c r="F1352" s="420" t="s">
        <v>3280</v>
      </c>
      <c r="G1352" s="410" t="s">
        <v>3281</v>
      </c>
      <c r="H1352" s="412">
        <f>'6. Staff time'!Z93</f>
        <v>0</v>
      </c>
    </row>
    <row r="1353" spans="1:8" x14ac:dyDescent="0.2">
      <c r="A1353" s="409">
        <v>1352</v>
      </c>
      <c r="B1353" s="409" t="str">
        <f t="shared" si="31"/>
        <v>0-0--6.34-17</v>
      </c>
      <c r="C1353" s="410">
        <f>'1. General information'!$O$8</f>
        <v>0</v>
      </c>
      <c r="D1353" s="410">
        <f>'1. General information'!$O$10</f>
        <v>0</v>
      </c>
      <c r="E1353" s="410" t="s">
        <v>401</v>
      </c>
      <c r="F1353" s="420" t="s">
        <v>3282</v>
      </c>
      <c r="G1353" s="410" t="s">
        <v>3283</v>
      </c>
      <c r="H1353" s="412">
        <f>'6. Staff time'!Z94</f>
        <v>0</v>
      </c>
    </row>
    <row r="1354" spans="1:8" x14ac:dyDescent="0.2">
      <c r="A1354" s="409">
        <v>1353</v>
      </c>
      <c r="B1354" s="409" t="str">
        <f t="shared" si="31"/>
        <v>0-0--6.34-18</v>
      </c>
      <c r="C1354" s="410">
        <f>'1. General information'!$O$8</f>
        <v>0</v>
      </c>
      <c r="D1354" s="410">
        <f>'1. General information'!$O$10</f>
        <v>0</v>
      </c>
      <c r="E1354" s="410" t="s">
        <v>401</v>
      </c>
      <c r="F1354" s="420" t="s">
        <v>3284</v>
      </c>
      <c r="G1354" s="410" t="s">
        <v>3285</v>
      </c>
      <c r="H1354" s="412">
        <f>'6. Staff time'!Z95</f>
        <v>0</v>
      </c>
    </row>
    <row r="1355" spans="1:8" x14ac:dyDescent="0.2">
      <c r="A1355" s="409">
        <v>1354</v>
      </c>
      <c r="B1355" s="409" t="str">
        <f t="shared" si="31"/>
        <v>0-0--6.34-19</v>
      </c>
      <c r="C1355" s="410">
        <f>'1. General information'!$O$8</f>
        <v>0</v>
      </c>
      <c r="D1355" s="410">
        <f>'1. General information'!$O$10</f>
        <v>0</v>
      </c>
      <c r="E1355" s="410" t="s">
        <v>401</v>
      </c>
      <c r="F1355" s="420" t="s">
        <v>3286</v>
      </c>
      <c r="G1355" s="410" t="s">
        <v>3287</v>
      </c>
      <c r="H1355" s="412">
        <f>'6. Staff time'!Z96</f>
        <v>0</v>
      </c>
    </row>
    <row r="1356" spans="1:8" x14ac:dyDescent="0.2">
      <c r="A1356" s="409">
        <v>1355</v>
      </c>
      <c r="B1356" s="409" t="str">
        <f t="shared" si="31"/>
        <v>0-0--6.34-20</v>
      </c>
      <c r="C1356" s="410">
        <f>'1. General information'!$O$8</f>
        <v>0</v>
      </c>
      <c r="D1356" s="410">
        <f>'1. General information'!$O$10</f>
        <v>0</v>
      </c>
      <c r="E1356" s="410" t="s">
        <v>401</v>
      </c>
      <c r="F1356" s="420" t="s">
        <v>3288</v>
      </c>
      <c r="G1356" s="410" t="s">
        <v>3289</v>
      </c>
      <c r="H1356" s="412">
        <f>'6. Staff time'!Z97</f>
        <v>0</v>
      </c>
    </row>
    <row r="1357" spans="1:8" x14ac:dyDescent="0.2">
      <c r="A1357" s="409">
        <v>1356</v>
      </c>
      <c r="B1357" s="409" t="str">
        <f t="shared" si="31"/>
        <v>0-0--6.34-21</v>
      </c>
      <c r="C1357" s="410">
        <f>'1. General information'!$O$8</f>
        <v>0</v>
      </c>
      <c r="D1357" s="410">
        <f>'1. General information'!$O$10</f>
        <v>0</v>
      </c>
      <c r="E1357" s="410" t="s">
        <v>401</v>
      </c>
      <c r="F1357" s="420" t="s">
        <v>3290</v>
      </c>
      <c r="G1357" s="410" t="s">
        <v>3291</v>
      </c>
      <c r="H1357" s="412">
        <f>'6. Staff time'!Z98</f>
        <v>0</v>
      </c>
    </row>
    <row r="1358" spans="1:8" x14ac:dyDescent="0.2">
      <c r="A1358" s="409">
        <v>1357</v>
      </c>
      <c r="B1358" s="409" t="str">
        <f t="shared" si="31"/>
        <v>0-0--6.34-22</v>
      </c>
      <c r="C1358" s="410">
        <f>'1. General information'!$O$8</f>
        <v>0</v>
      </c>
      <c r="D1358" s="410">
        <f>'1. General information'!$O$10</f>
        <v>0</v>
      </c>
      <c r="E1358" s="410" t="s">
        <v>401</v>
      </c>
      <c r="F1358" s="420" t="s">
        <v>3292</v>
      </c>
      <c r="G1358" s="410" t="s">
        <v>3293</v>
      </c>
      <c r="H1358" s="412">
        <f>'6. Staff time'!Z99</f>
        <v>0</v>
      </c>
    </row>
    <row r="1359" spans="1:8" x14ac:dyDescent="0.2">
      <c r="A1359" s="409">
        <v>1358</v>
      </c>
      <c r="B1359" s="409" t="str">
        <f t="shared" si="31"/>
        <v>0-0--6.34-23</v>
      </c>
      <c r="C1359" s="410">
        <f>'1. General information'!$O$8</f>
        <v>0</v>
      </c>
      <c r="D1359" s="410">
        <f>'1. General information'!$O$10</f>
        <v>0</v>
      </c>
      <c r="E1359" s="410" t="s">
        <v>401</v>
      </c>
      <c r="F1359" s="420" t="s">
        <v>3294</v>
      </c>
      <c r="G1359" s="410" t="s">
        <v>3295</v>
      </c>
      <c r="H1359" s="412">
        <f>'6. Staff time'!Z100</f>
        <v>0</v>
      </c>
    </row>
    <row r="1360" spans="1:8" x14ac:dyDescent="0.2">
      <c r="A1360" s="409">
        <v>1359</v>
      </c>
      <c r="B1360" s="409" t="str">
        <f t="shared" si="31"/>
        <v>0-0--6.34-24</v>
      </c>
      <c r="C1360" s="410">
        <f>'1. General information'!$O$8</f>
        <v>0</v>
      </c>
      <c r="D1360" s="410">
        <f>'1. General information'!$O$10</f>
        <v>0</v>
      </c>
      <c r="E1360" s="410" t="s">
        <v>401</v>
      </c>
      <c r="F1360" s="420" t="s">
        <v>3296</v>
      </c>
      <c r="G1360" s="410" t="s">
        <v>3297</v>
      </c>
      <c r="H1360" s="412">
        <f>'6. Staff time'!Z101</f>
        <v>0</v>
      </c>
    </row>
    <row r="1361" spans="1:8" x14ac:dyDescent="0.2">
      <c r="A1361" s="409">
        <v>1360</v>
      </c>
      <c r="B1361" s="409" t="str">
        <f t="shared" si="31"/>
        <v>0-0--6.34-25</v>
      </c>
      <c r="C1361" s="410">
        <f>'1. General information'!$O$8</f>
        <v>0</v>
      </c>
      <c r="D1361" s="410">
        <f>'1. General information'!$O$10</f>
        <v>0</v>
      </c>
      <c r="E1361" s="410" t="s">
        <v>401</v>
      </c>
      <c r="F1361" s="420" t="s">
        <v>3298</v>
      </c>
      <c r="G1361" s="410" t="s">
        <v>3299</v>
      </c>
      <c r="H1361" s="412">
        <f>'6. Staff time'!Z102</f>
        <v>0</v>
      </c>
    </row>
    <row r="1362" spans="1:8" x14ac:dyDescent="0.2">
      <c r="A1362" s="409">
        <v>1361</v>
      </c>
      <c r="B1362" s="409" t="str">
        <f t="shared" si="31"/>
        <v>0-0--6.35-1</v>
      </c>
      <c r="C1362" s="410">
        <f>'1. General information'!$O$8</f>
        <v>0</v>
      </c>
      <c r="D1362" s="410">
        <f>'1. General information'!$O$10</f>
        <v>0</v>
      </c>
      <c r="E1362" s="410" t="s">
        <v>401</v>
      </c>
      <c r="F1362" s="420" t="s">
        <v>3300</v>
      </c>
      <c r="G1362" s="410" t="s">
        <v>3301</v>
      </c>
      <c r="H1362" s="412">
        <f>'6. Staff time'!AA78</f>
        <v>0</v>
      </c>
    </row>
    <row r="1363" spans="1:8" x14ac:dyDescent="0.2">
      <c r="A1363" s="409">
        <v>1362</v>
      </c>
      <c r="B1363" s="409" t="str">
        <f t="shared" si="31"/>
        <v>0-0--6.35-2</v>
      </c>
      <c r="C1363" s="410">
        <f>'1. General information'!$O$8</f>
        <v>0</v>
      </c>
      <c r="D1363" s="410">
        <f>'1. General information'!$O$10</f>
        <v>0</v>
      </c>
      <c r="E1363" s="410" t="s">
        <v>401</v>
      </c>
      <c r="F1363" s="420" t="s">
        <v>3302</v>
      </c>
      <c r="G1363" s="410" t="s">
        <v>3303</v>
      </c>
      <c r="H1363" s="412">
        <f>'6. Staff time'!AA79</f>
        <v>0</v>
      </c>
    </row>
    <row r="1364" spans="1:8" x14ac:dyDescent="0.2">
      <c r="A1364" s="409">
        <v>1363</v>
      </c>
      <c r="B1364" s="409" t="str">
        <f t="shared" si="31"/>
        <v>0-0--6.35-3</v>
      </c>
      <c r="C1364" s="410">
        <f>'1. General information'!$O$8</f>
        <v>0</v>
      </c>
      <c r="D1364" s="410">
        <f>'1. General information'!$O$10</f>
        <v>0</v>
      </c>
      <c r="E1364" s="410" t="s">
        <v>401</v>
      </c>
      <c r="F1364" s="420" t="s">
        <v>3304</v>
      </c>
      <c r="G1364" s="410" t="s">
        <v>3305</v>
      </c>
      <c r="H1364" s="412">
        <f>'6. Staff time'!AA80</f>
        <v>0</v>
      </c>
    </row>
    <row r="1365" spans="1:8" x14ac:dyDescent="0.2">
      <c r="A1365" s="409">
        <v>1364</v>
      </c>
      <c r="B1365" s="409" t="str">
        <f t="shared" si="31"/>
        <v>0-0--6.35-4</v>
      </c>
      <c r="C1365" s="410">
        <f>'1. General information'!$O$8</f>
        <v>0</v>
      </c>
      <c r="D1365" s="410">
        <f>'1. General information'!$O$10</f>
        <v>0</v>
      </c>
      <c r="E1365" s="410" t="s">
        <v>401</v>
      </c>
      <c r="F1365" s="420" t="s">
        <v>3306</v>
      </c>
      <c r="G1365" s="410" t="s">
        <v>3307</v>
      </c>
      <c r="H1365" s="412">
        <f>'6. Staff time'!AA81</f>
        <v>0</v>
      </c>
    </row>
    <row r="1366" spans="1:8" x14ac:dyDescent="0.2">
      <c r="A1366" s="409">
        <v>1365</v>
      </c>
      <c r="B1366" s="409" t="str">
        <f t="shared" si="31"/>
        <v>0-0--6.35-5</v>
      </c>
      <c r="C1366" s="410">
        <f>'1. General information'!$O$8</f>
        <v>0</v>
      </c>
      <c r="D1366" s="410">
        <f>'1. General information'!$O$10</f>
        <v>0</v>
      </c>
      <c r="E1366" s="410" t="s">
        <v>401</v>
      </c>
      <c r="F1366" s="420" t="s">
        <v>3308</v>
      </c>
      <c r="G1366" s="410" t="s">
        <v>3309</v>
      </c>
      <c r="H1366" s="412">
        <f>'6. Staff time'!AA82</f>
        <v>0</v>
      </c>
    </row>
    <row r="1367" spans="1:8" x14ac:dyDescent="0.2">
      <c r="A1367" s="409">
        <v>1366</v>
      </c>
      <c r="B1367" s="409" t="str">
        <f t="shared" si="31"/>
        <v>0-0--6.35-6</v>
      </c>
      <c r="C1367" s="410">
        <f>'1. General information'!$O$8</f>
        <v>0</v>
      </c>
      <c r="D1367" s="410">
        <f>'1. General information'!$O$10</f>
        <v>0</v>
      </c>
      <c r="E1367" s="410" t="s">
        <v>401</v>
      </c>
      <c r="F1367" s="420" t="s">
        <v>3310</v>
      </c>
      <c r="G1367" s="410" t="s">
        <v>3311</v>
      </c>
      <c r="H1367" s="412">
        <f>'6. Staff time'!AA83</f>
        <v>0</v>
      </c>
    </row>
    <row r="1368" spans="1:8" x14ac:dyDescent="0.2">
      <c r="A1368" s="409">
        <v>1367</v>
      </c>
      <c r="B1368" s="409" t="str">
        <f t="shared" si="31"/>
        <v>0-0--6.35-7</v>
      </c>
      <c r="C1368" s="410">
        <f>'1. General information'!$O$8</f>
        <v>0</v>
      </c>
      <c r="D1368" s="410">
        <f>'1. General information'!$O$10</f>
        <v>0</v>
      </c>
      <c r="E1368" s="410" t="s">
        <v>401</v>
      </c>
      <c r="F1368" s="420" t="s">
        <v>3312</v>
      </c>
      <c r="G1368" s="410" t="s">
        <v>3313</v>
      </c>
      <c r="H1368" s="412">
        <f>'6. Staff time'!AA84</f>
        <v>0</v>
      </c>
    </row>
    <row r="1369" spans="1:8" x14ac:dyDescent="0.2">
      <c r="A1369" s="409">
        <v>1368</v>
      </c>
      <c r="B1369" s="409" t="str">
        <f t="shared" si="31"/>
        <v>0-0--6.35-8</v>
      </c>
      <c r="C1369" s="410">
        <f>'1. General information'!$O$8</f>
        <v>0</v>
      </c>
      <c r="D1369" s="410">
        <f>'1. General information'!$O$10</f>
        <v>0</v>
      </c>
      <c r="E1369" s="410" t="s">
        <v>401</v>
      </c>
      <c r="F1369" s="420" t="s">
        <v>3314</v>
      </c>
      <c r="G1369" s="410" t="s">
        <v>3315</v>
      </c>
      <c r="H1369" s="412">
        <f>'6. Staff time'!AA85</f>
        <v>0</v>
      </c>
    </row>
    <row r="1370" spans="1:8" x14ac:dyDescent="0.2">
      <c r="A1370" s="409">
        <v>1369</v>
      </c>
      <c r="B1370" s="409" t="str">
        <f t="shared" si="31"/>
        <v>0-0--6.35-9</v>
      </c>
      <c r="C1370" s="410">
        <f>'1. General information'!$O$8</f>
        <v>0</v>
      </c>
      <c r="D1370" s="410">
        <f>'1. General information'!$O$10</f>
        <v>0</v>
      </c>
      <c r="E1370" s="410" t="s">
        <v>401</v>
      </c>
      <c r="F1370" s="420" t="s">
        <v>3316</v>
      </c>
      <c r="G1370" s="410" t="s">
        <v>3317</v>
      </c>
      <c r="H1370" s="412">
        <f>'6. Staff time'!AA86</f>
        <v>0</v>
      </c>
    </row>
    <row r="1371" spans="1:8" x14ac:dyDescent="0.2">
      <c r="A1371" s="409">
        <v>1370</v>
      </c>
      <c r="B1371" s="409" t="str">
        <f t="shared" si="31"/>
        <v>0-0--6.35-10</v>
      </c>
      <c r="C1371" s="410">
        <f>'1. General information'!$O$8</f>
        <v>0</v>
      </c>
      <c r="D1371" s="410">
        <f>'1. General information'!$O$10</f>
        <v>0</v>
      </c>
      <c r="E1371" s="410" t="s">
        <v>401</v>
      </c>
      <c r="F1371" s="420" t="s">
        <v>3318</v>
      </c>
      <c r="G1371" s="410" t="s">
        <v>3319</v>
      </c>
      <c r="H1371" s="412">
        <f>'6. Staff time'!AA87</f>
        <v>0</v>
      </c>
    </row>
    <row r="1372" spans="1:8" x14ac:dyDescent="0.2">
      <c r="A1372" s="409">
        <v>1371</v>
      </c>
      <c r="B1372" s="409" t="str">
        <f t="shared" si="31"/>
        <v>0-0--6.35-11</v>
      </c>
      <c r="C1372" s="410">
        <f>'1. General information'!$O$8</f>
        <v>0</v>
      </c>
      <c r="D1372" s="410">
        <f>'1. General information'!$O$10</f>
        <v>0</v>
      </c>
      <c r="E1372" s="410" t="s">
        <v>401</v>
      </c>
      <c r="F1372" s="420" t="s">
        <v>3320</v>
      </c>
      <c r="G1372" s="410" t="s">
        <v>3321</v>
      </c>
      <c r="H1372" s="412">
        <f>'6. Staff time'!AA88</f>
        <v>0</v>
      </c>
    </row>
    <row r="1373" spans="1:8" x14ac:dyDescent="0.2">
      <c r="A1373" s="409">
        <v>1372</v>
      </c>
      <c r="B1373" s="409" t="str">
        <f t="shared" si="31"/>
        <v>0-0--6.35-12</v>
      </c>
      <c r="C1373" s="410">
        <f>'1. General information'!$O$8</f>
        <v>0</v>
      </c>
      <c r="D1373" s="410">
        <f>'1. General information'!$O$10</f>
        <v>0</v>
      </c>
      <c r="E1373" s="410" t="s">
        <v>401</v>
      </c>
      <c r="F1373" s="420" t="s">
        <v>3322</v>
      </c>
      <c r="G1373" s="410" t="s">
        <v>3323</v>
      </c>
      <c r="H1373" s="412">
        <f>'6. Staff time'!AA89</f>
        <v>0</v>
      </c>
    </row>
    <row r="1374" spans="1:8" x14ac:dyDescent="0.2">
      <c r="A1374" s="409">
        <v>1373</v>
      </c>
      <c r="B1374" s="409" t="str">
        <f t="shared" si="31"/>
        <v>0-0--6.35-13</v>
      </c>
      <c r="C1374" s="410">
        <f>'1. General information'!$O$8</f>
        <v>0</v>
      </c>
      <c r="D1374" s="410">
        <f>'1. General information'!$O$10</f>
        <v>0</v>
      </c>
      <c r="E1374" s="410" t="s">
        <v>401</v>
      </c>
      <c r="F1374" s="420" t="s">
        <v>3324</v>
      </c>
      <c r="G1374" s="410" t="s">
        <v>3325</v>
      </c>
      <c r="H1374" s="412">
        <f>'6. Staff time'!AA90</f>
        <v>0</v>
      </c>
    </row>
    <row r="1375" spans="1:8" x14ac:dyDescent="0.2">
      <c r="A1375" s="409">
        <v>1374</v>
      </c>
      <c r="B1375" s="409" t="str">
        <f t="shared" ref="B1375:B1438" si="32">CONCATENATE(LEFT(C1375,2),"-",D1375,"-","-",F1375)</f>
        <v>0-0--6.35-14</v>
      </c>
      <c r="C1375" s="410">
        <f>'1. General information'!$O$8</f>
        <v>0</v>
      </c>
      <c r="D1375" s="410">
        <f>'1. General information'!$O$10</f>
        <v>0</v>
      </c>
      <c r="E1375" s="410" t="s">
        <v>401</v>
      </c>
      <c r="F1375" s="420" t="s">
        <v>3326</v>
      </c>
      <c r="G1375" s="410" t="s">
        <v>3327</v>
      </c>
      <c r="H1375" s="412">
        <f>'6. Staff time'!AA91</f>
        <v>0</v>
      </c>
    </row>
    <row r="1376" spans="1:8" x14ac:dyDescent="0.2">
      <c r="A1376" s="409">
        <v>1375</v>
      </c>
      <c r="B1376" s="409" t="str">
        <f t="shared" si="32"/>
        <v>0-0--6.35-15</v>
      </c>
      <c r="C1376" s="410">
        <f>'1. General information'!$O$8</f>
        <v>0</v>
      </c>
      <c r="D1376" s="410">
        <f>'1. General information'!$O$10</f>
        <v>0</v>
      </c>
      <c r="E1376" s="410" t="s">
        <v>401</v>
      </c>
      <c r="F1376" s="420" t="s">
        <v>3328</v>
      </c>
      <c r="G1376" s="410" t="s">
        <v>3329</v>
      </c>
      <c r="H1376" s="412">
        <f>'6. Staff time'!AA92</f>
        <v>0</v>
      </c>
    </row>
    <row r="1377" spans="1:8" x14ac:dyDescent="0.2">
      <c r="A1377" s="409">
        <v>1376</v>
      </c>
      <c r="B1377" s="409" t="str">
        <f t="shared" si="32"/>
        <v>0-0--6.35-16</v>
      </c>
      <c r="C1377" s="410">
        <f>'1. General information'!$O$8</f>
        <v>0</v>
      </c>
      <c r="D1377" s="410">
        <f>'1. General information'!$O$10</f>
        <v>0</v>
      </c>
      <c r="E1377" s="410" t="s">
        <v>401</v>
      </c>
      <c r="F1377" s="420" t="s">
        <v>3330</v>
      </c>
      <c r="G1377" s="410" t="s">
        <v>3331</v>
      </c>
      <c r="H1377" s="412">
        <f>'6. Staff time'!AA93</f>
        <v>0</v>
      </c>
    </row>
    <row r="1378" spans="1:8" x14ac:dyDescent="0.2">
      <c r="A1378" s="409">
        <v>1377</v>
      </c>
      <c r="B1378" s="409" t="str">
        <f t="shared" si="32"/>
        <v>0-0--6.35-17</v>
      </c>
      <c r="C1378" s="410">
        <f>'1. General information'!$O$8</f>
        <v>0</v>
      </c>
      <c r="D1378" s="410">
        <f>'1. General information'!$O$10</f>
        <v>0</v>
      </c>
      <c r="E1378" s="410" t="s">
        <v>401</v>
      </c>
      <c r="F1378" s="420" t="s">
        <v>3332</v>
      </c>
      <c r="G1378" s="410" t="s">
        <v>3333</v>
      </c>
      <c r="H1378" s="412">
        <f>'6. Staff time'!AA94</f>
        <v>0</v>
      </c>
    </row>
    <row r="1379" spans="1:8" x14ac:dyDescent="0.2">
      <c r="A1379" s="409">
        <v>1378</v>
      </c>
      <c r="B1379" s="409" t="str">
        <f t="shared" si="32"/>
        <v>0-0--6.35-18</v>
      </c>
      <c r="C1379" s="410">
        <f>'1. General information'!$O$8</f>
        <v>0</v>
      </c>
      <c r="D1379" s="410">
        <f>'1. General information'!$O$10</f>
        <v>0</v>
      </c>
      <c r="E1379" s="410" t="s">
        <v>401</v>
      </c>
      <c r="F1379" s="420" t="s">
        <v>3334</v>
      </c>
      <c r="G1379" s="410" t="s">
        <v>3335</v>
      </c>
      <c r="H1379" s="412">
        <f>'6. Staff time'!AA95</f>
        <v>0</v>
      </c>
    </row>
    <row r="1380" spans="1:8" x14ac:dyDescent="0.2">
      <c r="A1380" s="409">
        <v>1379</v>
      </c>
      <c r="B1380" s="409" t="str">
        <f t="shared" si="32"/>
        <v>0-0--6.35-19</v>
      </c>
      <c r="C1380" s="410">
        <f>'1. General information'!$O$8</f>
        <v>0</v>
      </c>
      <c r="D1380" s="410">
        <f>'1. General information'!$O$10</f>
        <v>0</v>
      </c>
      <c r="E1380" s="410" t="s">
        <v>401</v>
      </c>
      <c r="F1380" s="420" t="s">
        <v>3336</v>
      </c>
      <c r="G1380" s="410" t="s">
        <v>3337</v>
      </c>
      <c r="H1380" s="412">
        <f>'6. Staff time'!AA96</f>
        <v>0</v>
      </c>
    </row>
    <row r="1381" spans="1:8" x14ac:dyDescent="0.2">
      <c r="A1381" s="409">
        <v>1380</v>
      </c>
      <c r="B1381" s="409" t="str">
        <f t="shared" si="32"/>
        <v>0-0--6.35-20</v>
      </c>
      <c r="C1381" s="410">
        <f>'1. General information'!$O$8</f>
        <v>0</v>
      </c>
      <c r="D1381" s="410">
        <f>'1. General information'!$O$10</f>
        <v>0</v>
      </c>
      <c r="E1381" s="410" t="s">
        <v>401</v>
      </c>
      <c r="F1381" s="420" t="s">
        <v>3338</v>
      </c>
      <c r="G1381" s="410" t="s">
        <v>3339</v>
      </c>
      <c r="H1381" s="412">
        <f>'6. Staff time'!AA97</f>
        <v>0</v>
      </c>
    </row>
    <row r="1382" spans="1:8" x14ac:dyDescent="0.2">
      <c r="A1382" s="409">
        <v>1381</v>
      </c>
      <c r="B1382" s="409" t="str">
        <f t="shared" si="32"/>
        <v>0-0--6.35-21</v>
      </c>
      <c r="C1382" s="410">
        <f>'1. General information'!$O$8</f>
        <v>0</v>
      </c>
      <c r="D1382" s="410">
        <f>'1. General information'!$O$10</f>
        <v>0</v>
      </c>
      <c r="E1382" s="410" t="s">
        <v>401</v>
      </c>
      <c r="F1382" s="420" t="s">
        <v>3340</v>
      </c>
      <c r="G1382" s="410" t="s">
        <v>3341</v>
      </c>
      <c r="H1382" s="412">
        <f>'6. Staff time'!AA98</f>
        <v>0</v>
      </c>
    </row>
    <row r="1383" spans="1:8" x14ac:dyDescent="0.2">
      <c r="A1383" s="409">
        <v>1382</v>
      </c>
      <c r="B1383" s="409" t="str">
        <f t="shared" si="32"/>
        <v>0-0--6.35-22</v>
      </c>
      <c r="C1383" s="410">
        <f>'1. General information'!$O$8</f>
        <v>0</v>
      </c>
      <c r="D1383" s="410">
        <f>'1. General information'!$O$10</f>
        <v>0</v>
      </c>
      <c r="E1383" s="410" t="s">
        <v>401</v>
      </c>
      <c r="F1383" s="420" t="s">
        <v>3342</v>
      </c>
      <c r="G1383" s="410" t="s">
        <v>3343</v>
      </c>
      <c r="H1383" s="412">
        <f>'6. Staff time'!AA99</f>
        <v>0</v>
      </c>
    </row>
    <row r="1384" spans="1:8" x14ac:dyDescent="0.2">
      <c r="A1384" s="409">
        <v>1383</v>
      </c>
      <c r="B1384" s="409" t="str">
        <f t="shared" si="32"/>
        <v>0-0--6.35-23</v>
      </c>
      <c r="C1384" s="410">
        <f>'1. General information'!$O$8</f>
        <v>0</v>
      </c>
      <c r="D1384" s="410">
        <f>'1. General information'!$O$10</f>
        <v>0</v>
      </c>
      <c r="E1384" s="410" t="s">
        <v>401</v>
      </c>
      <c r="F1384" s="420" t="s">
        <v>3344</v>
      </c>
      <c r="G1384" s="410" t="s">
        <v>3345</v>
      </c>
      <c r="H1384" s="412">
        <f>'6. Staff time'!AA100</f>
        <v>0</v>
      </c>
    </row>
    <row r="1385" spans="1:8" x14ac:dyDescent="0.2">
      <c r="A1385" s="409">
        <v>1384</v>
      </c>
      <c r="B1385" s="409" t="str">
        <f t="shared" si="32"/>
        <v>0-0--6.35-24</v>
      </c>
      <c r="C1385" s="410">
        <f>'1. General information'!$O$8</f>
        <v>0</v>
      </c>
      <c r="D1385" s="410">
        <f>'1. General information'!$O$10</f>
        <v>0</v>
      </c>
      <c r="E1385" s="410" t="s">
        <v>401</v>
      </c>
      <c r="F1385" s="420" t="s">
        <v>3346</v>
      </c>
      <c r="G1385" s="410" t="s">
        <v>3347</v>
      </c>
      <c r="H1385" s="412">
        <f>'6. Staff time'!AA101</f>
        <v>0</v>
      </c>
    </row>
    <row r="1386" spans="1:8" x14ac:dyDescent="0.2">
      <c r="A1386" s="409">
        <v>1385</v>
      </c>
      <c r="B1386" s="409" t="str">
        <f t="shared" si="32"/>
        <v>0-0--6.35-25</v>
      </c>
      <c r="C1386" s="410">
        <f>'1. General information'!$O$8</f>
        <v>0</v>
      </c>
      <c r="D1386" s="410">
        <f>'1. General information'!$O$10</f>
        <v>0</v>
      </c>
      <c r="E1386" s="410" t="s">
        <v>401</v>
      </c>
      <c r="F1386" s="420" t="s">
        <v>3348</v>
      </c>
      <c r="G1386" s="410" t="s">
        <v>3349</v>
      </c>
      <c r="H1386" s="412">
        <f>'6. Staff time'!AA102</f>
        <v>0</v>
      </c>
    </row>
    <row r="1387" spans="1:8" x14ac:dyDescent="0.2">
      <c r="A1387" s="409">
        <v>1386</v>
      </c>
      <c r="B1387" s="409" t="str">
        <f t="shared" si="32"/>
        <v>0-0--6.36-a</v>
      </c>
      <c r="C1387" s="410">
        <f>'1. General information'!$O$8</f>
        <v>0</v>
      </c>
      <c r="D1387" s="410">
        <f>'1. General information'!$O$10</f>
        <v>0</v>
      </c>
      <c r="E1387" s="410" t="s">
        <v>401</v>
      </c>
      <c r="F1387" s="411" t="s">
        <v>4644</v>
      </c>
      <c r="G1387" s="410" t="s">
        <v>3350</v>
      </c>
      <c r="H1387" s="413">
        <f>'6. Staff time'!$K$109</f>
        <v>0</v>
      </c>
    </row>
    <row r="1388" spans="1:8" x14ac:dyDescent="0.2">
      <c r="A1388" s="409">
        <v>1387</v>
      </c>
      <c r="B1388" s="409" t="str">
        <f t="shared" si="32"/>
        <v>0-0--6.36-b</v>
      </c>
      <c r="C1388" s="410">
        <f>'1. General information'!$O$8</f>
        <v>0</v>
      </c>
      <c r="D1388" s="410">
        <f>'1. General information'!$O$10</f>
        <v>0</v>
      </c>
      <c r="E1388" s="410" t="s">
        <v>401</v>
      </c>
      <c r="F1388" s="411" t="s">
        <v>4645</v>
      </c>
      <c r="G1388" s="410" t="s">
        <v>3351</v>
      </c>
      <c r="H1388" s="413">
        <f>'6. Staff time'!$N$109</f>
        <v>0</v>
      </c>
    </row>
    <row r="1389" spans="1:8" x14ac:dyDescent="0.2">
      <c r="A1389" s="409">
        <v>1388</v>
      </c>
      <c r="B1389" s="409" t="str">
        <f t="shared" si="32"/>
        <v>0-0--6.36-c</v>
      </c>
      <c r="C1389" s="410">
        <f>'1. General information'!$O$8</f>
        <v>0</v>
      </c>
      <c r="D1389" s="410">
        <f>'1. General information'!$O$10</f>
        <v>0</v>
      </c>
      <c r="E1389" s="410" t="s">
        <v>401</v>
      </c>
      <c r="F1389" s="411" t="s">
        <v>4646</v>
      </c>
      <c r="G1389" s="410" t="s">
        <v>3352</v>
      </c>
      <c r="H1389" s="413">
        <f>'6. Staff time'!$P$109</f>
        <v>0</v>
      </c>
    </row>
    <row r="1390" spans="1:8" x14ac:dyDescent="0.2">
      <c r="A1390" s="409">
        <v>1389</v>
      </c>
      <c r="B1390" s="409" t="str">
        <f t="shared" si="32"/>
        <v>0-0--6.36-d</v>
      </c>
      <c r="C1390" s="410">
        <f>'1. General information'!$O$8</f>
        <v>0</v>
      </c>
      <c r="D1390" s="410">
        <f>'1. General information'!$O$10</f>
        <v>0</v>
      </c>
      <c r="E1390" s="410" t="s">
        <v>401</v>
      </c>
      <c r="F1390" s="411" t="s">
        <v>4647</v>
      </c>
      <c r="G1390" s="410" t="s">
        <v>3353</v>
      </c>
      <c r="H1390" s="413">
        <f>'6. Staff time'!$R$109</f>
        <v>0</v>
      </c>
    </row>
    <row r="1391" spans="1:8" x14ac:dyDescent="0.2">
      <c r="A1391" s="409">
        <v>1390</v>
      </c>
      <c r="B1391" s="409" t="str">
        <f t="shared" si="32"/>
        <v>0-0--6.36-e</v>
      </c>
      <c r="C1391" s="410">
        <f>'1. General information'!$O$8</f>
        <v>0</v>
      </c>
      <c r="D1391" s="410">
        <f>'1. General information'!$O$10</f>
        <v>0</v>
      </c>
      <c r="E1391" s="410" t="s">
        <v>401</v>
      </c>
      <c r="F1391" s="411" t="s">
        <v>4648</v>
      </c>
      <c r="G1391" s="410" t="s">
        <v>3354</v>
      </c>
      <c r="H1391" s="413">
        <f>'6. Staff time'!$T$109</f>
        <v>0</v>
      </c>
    </row>
    <row r="1392" spans="1:8" x14ac:dyDescent="0.2">
      <c r="A1392" s="409">
        <v>1391</v>
      </c>
      <c r="B1392" s="409" t="str">
        <f t="shared" si="32"/>
        <v>0-0--6.36-f</v>
      </c>
      <c r="C1392" s="410">
        <f>'1. General information'!$O$8</f>
        <v>0</v>
      </c>
      <c r="D1392" s="410">
        <f>'1. General information'!$O$10</f>
        <v>0</v>
      </c>
      <c r="E1392" s="410" t="s">
        <v>401</v>
      </c>
      <c r="F1392" s="411" t="s">
        <v>4649</v>
      </c>
      <c r="G1392" s="410" t="s">
        <v>3355</v>
      </c>
      <c r="H1392" s="413">
        <f>'6. Staff time'!$V$109</f>
        <v>0</v>
      </c>
    </row>
    <row r="1393" spans="1:11" x14ac:dyDescent="0.2">
      <c r="A1393" s="409">
        <v>1392</v>
      </c>
      <c r="B1393" s="409" t="str">
        <f t="shared" si="32"/>
        <v>0-0--6.36-g</v>
      </c>
      <c r="C1393" s="410">
        <f>'1. General information'!$O$8</f>
        <v>0</v>
      </c>
      <c r="D1393" s="410">
        <f>'1. General information'!$O$10</f>
        <v>0</v>
      </c>
      <c r="E1393" s="410" t="s">
        <v>401</v>
      </c>
      <c r="F1393" s="411" t="s">
        <v>4650</v>
      </c>
      <c r="G1393" s="410" t="s">
        <v>3356</v>
      </c>
      <c r="H1393" s="413">
        <f>'6. Staff time'!$X$109</f>
        <v>0</v>
      </c>
    </row>
    <row r="1394" spans="1:11" x14ac:dyDescent="0.2">
      <c r="A1394" s="409">
        <v>1393</v>
      </c>
      <c r="B1394" s="409" t="str">
        <f t="shared" si="32"/>
        <v>0-0--6.36-h</v>
      </c>
      <c r="C1394" s="410">
        <f>'1. General information'!$O$8</f>
        <v>0</v>
      </c>
      <c r="D1394" s="410">
        <f>'1. General information'!$O$10</f>
        <v>0</v>
      </c>
      <c r="E1394" s="410" t="s">
        <v>401</v>
      </c>
      <c r="F1394" s="411" t="s">
        <v>4651</v>
      </c>
      <c r="G1394" s="410" t="s">
        <v>3357</v>
      </c>
      <c r="H1394" s="413">
        <f>'6. Staff time'!$Z$109</f>
        <v>0</v>
      </c>
    </row>
    <row r="1395" spans="1:11" x14ac:dyDescent="0.2">
      <c r="A1395" s="409">
        <v>1394</v>
      </c>
      <c r="B1395" s="409" t="str">
        <f t="shared" si="32"/>
        <v>0-0--6.36-i</v>
      </c>
      <c r="C1395" s="410">
        <f>'1. General information'!$O$8</f>
        <v>0</v>
      </c>
      <c r="D1395" s="410">
        <f>'1. General information'!$O$10</f>
        <v>0</v>
      </c>
      <c r="E1395" s="410" t="s">
        <v>401</v>
      </c>
      <c r="F1395" s="411" t="s">
        <v>4652</v>
      </c>
      <c r="G1395" s="410" t="s">
        <v>3358</v>
      </c>
      <c r="H1395" s="413">
        <f>'6. Staff time'!$AA$109</f>
        <v>0</v>
      </c>
    </row>
    <row r="1396" spans="1:11" x14ac:dyDescent="0.2">
      <c r="A1396" s="409">
        <v>1395</v>
      </c>
      <c r="B1396" s="409" t="str">
        <f t="shared" si="32"/>
        <v>0-0--6.36a-a</v>
      </c>
      <c r="C1396" s="410">
        <f>'1. General information'!$O$8</f>
        <v>0</v>
      </c>
      <c r="D1396" s="410">
        <f>'1. General information'!$O$10</f>
        <v>0</v>
      </c>
      <c r="E1396" s="410" t="s">
        <v>401</v>
      </c>
      <c r="F1396" s="411" t="s">
        <v>4653</v>
      </c>
      <c r="G1396" s="410" t="s">
        <v>3359</v>
      </c>
      <c r="H1396" s="413">
        <f>'6. Staff time'!$K$110</f>
        <v>0</v>
      </c>
    </row>
    <row r="1397" spans="1:11" x14ac:dyDescent="0.2">
      <c r="A1397" s="409">
        <v>1396</v>
      </c>
      <c r="B1397" s="409" t="str">
        <f t="shared" si="32"/>
        <v>0-0--6.36a-b</v>
      </c>
      <c r="C1397" s="410">
        <f>'1. General information'!$O$8</f>
        <v>0</v>
      </c>
      <c r="D1397" s="410">
        <f>'1. General information'!$O$10</f>
        <v>0</v>
      </c>
      <c r="E1397" s="410" t="s">
        <v>401</v>
      </c>
      <c r="F1397" s="411" t="s">
        <v>4654</v>
      </c>
      <c r="G1397" s="410" t="s">
        <v>3360</v>
      </c>
      <c r="H1397" s="413">
        <f>'6. Staff time'!$N$110</f>
        <v>0</v>
      </c>
    </row>
    <row r="1398" spans="1:11" x14ac:dyDescent="0.2">
      <c r="A1398" s="409">
        <v>1397</v>
      </c>
      <c r="B1398" s="409" t="str">
        <f t="shared" si="32"/>
        <v>0-0--6.36a-c</v>
      </c>
      <c r="C1398" s="410">
        <f>'1. General information'!$O$8</f>
        <v>0</v>
      </c>
      <c r="D1398" s="410">
        <f>'1. General information'!$O$10</f>
        <v>0</v>
      </c>
      <c r="E1398" s="410" t="s">
        <v>401</v>
      </c>
      <c r="F1398" s="411" t="s">
        <v>4655</v>
      </c>
      <c r="G1398" s="410" t="s">
        <v>3361</v>
      </c>
      <c r="H1398" s="413">
        <f>'6. Staff time'!$P$110</f>
        <v>0</v>
      </c>
    </row>
    <row r="1399" spans="1:11" x14ac:dyDescent="0.2">
      <c r="A1399" s="409">
        <v>1398</v>
      </c>
      <c r="B1399" s="409" t="str">
        <f t="shared" si="32"/>
        <v>0-0--6.36a-d</v>
      </c>
      <c r="C1399" s="410">
        <f>'1. General information'!$O$8</f>
        <v>0</v>
      </c>
      <c r="D1399" s="410">
        <f>'1. General information'!$O$10</f>
        <v>0</v>
      </c>
      <c r="E1399" s="410" t="s">
        <v>401</v>
      </c>
      <c r="F1399" s="411" t="s">
        <v>4656</v>
      </c>
      <c r="G1399" s="410" t="s">
        <v>3362</v>
      </c>
      <c r="H1399" s="413">
        <f>'6. Staff time'!$R$110</f>
        <v>0</v>
      </c>
    </row>
    <row r="1400" spans="1:11" x14ac:dyDescent="0.2">
      <c r="A1400" s="409">
        <v>1399</v>
      </c>
      <c r="B1400" s="409" t="str">
        <f t="shared" si="32"/>
        <v>0-0--6.36a-e</v>
      </c>
      <c r="C1400" s="410">
        <f>'1. General information'!$O$8</f>
        <v>0</v>
      </c>
      <c r="D1400" s="410">
        <f>'1. General information'!$O$10</f>
        <v>0</v>
      </c>
      <c r="E1400" s="410" t="s">
        <v>401</v>
      </c>
      <c r="F1400" s="411" t="s">
        <v>4657</v>
      </c>
      <c r="G1400" s="410" t="s">
        <v>3363</v>
      </c>
      <c r="H1400" s="413">
        <f>'6. Staff time'!$T$110</f>
        <v>0</v>
      </c>
    </row>
    <row r="1401" spans="1:11" x14ac:dyDescent="0.2">
      <c r="A1401" s="409">
        <v>1400</v>
      </c>
      <c r="B1401" s="409" t="str">
        <f t="shared" si="32"/>
        <v>0-0--6.36a-f</v>
      </c>
      <c r="C1401" s="410">
        <f>'1. General information'!$O$8</f>
        <v>0</v>
      </c>
      <c r="D1401" s="410">
        <f>'1. General information'!$O$10</f>
        <v>0</v>
      </c>
      <c r="E1401" s="410" t="s">
        <v>401</v>
      </c>
      <c r="F1401" s="411" t="s">
        <v>4658</v>
      </c>
      <c r="G1401" s="410" t="s">
        <v>3364</v>
      </c>
      <c r="H1401" s="413">
        <f>'6. Staff time'!$V$110</f>
        <v>0</v>
      </c>
    </row>
    <row r="1402" spans="1:11" x14ac:dyDescent="0.2">
      <c r="A1402" s="409">
        <v>1401</v>
      </c>
      <c r="B1402" s="409" t="str">
        <f t="shared" si="32"/>
        <v>0-0--6.36a-g</v>
      </c>
      <c r="C1402" s="410">
        <f>'1. General information'!$O$8</f>
        <v>0</v>
      </c>
      <c r="D1402" s="410">
        <f>'1. General information'!$O$10</f>
        <v>0</v>
      </c>
      <c r="E1402" s="410" t="s">
        <v>401</v>
      </c>
      <c r="F1402" s="411" t="s">
        <v>4659</v>
      </c>
      <c r="G1402" s="410" t="s">
        <v>3365</v>
      </c>
      <c r="H1402" s="413">
        <f>'6. Staff time'!$X$110</f>
        <v>0</v>
      </c>
    </row>
    <row r="1403" spans="1:11" x14ac:dyDescent="0.2">
      <c r="A1403" s="409">
        <v>1402</v>
      </c>
      <c r="B1403" s="409" t="str">
        <f t="shared" si="32"/>
        <v>0-0--6.36a-h</v>
      </c>
      <c r="C1403" s="410">
        <f>'1. General information'!$O$8</f>
        <v>0</v>
      </c>
      <c r="D1403" s="410">
        <f>'1. General information'!$O$10</f>
        <v>0</v>
      </c>
      <c r="E1403" s="410" t="s">
        <v>401</v>
      </c>
      <c r="F1403" s="411" t="s">
        <v>4660</v>
      </c>
      <c r="G1403" s="410" t="s">
        <v>3366</v>
      </c>
      <c r="H1403" s="413">
        <f>'6. Staff time'!$Z$110</f>
        <v>0</v>
      </c>
    </row>
    <row r="1404" spans="1:11" x14ac:dyDescent="0.2">
      <c r="A1404" s="409">
        <v>1403</v>
      </c>
      <c r="B1404" s="409" t="str">
        <f t="shared" si="32"/>
        <v>0-0--6.36a-i</v>
      </c>
      <c r="C1404" s="410">
        <f>'1. General information'!$O$8</f>
        <v>0</v>
      </c>
      <c r="D1404" s="410">
        <f>'1. General information'!$O$10</f>
        <v>0</v>
      </c>
      <c r="E1404" s="410" t="s">
        <v>401</v>
      </c>
      <c r="F1404" s="411" t="s">
        <v>4661</v>
      </c>
      <c r="G1404" s="410" t="s">
        <v>3367</v>
      </c>
      <c r="H1404" s="413">
        <f>'6. Staff time'!$AA$110</f>
        <v>0</v>
      </c>
    </row>
    <row r="1405" spans="1:11" x14ac:dyDescent="0.2">
      <c r="A1405" s="409">
        <v>1404</v>
      </c>
      <c r="B1405" s="409" t="str">
        <f t="shared" si="32"/>
        <v>0-0--6.37a-C1</v>
      </c>
      <c r="C1405" s="410">
        <f>'1. General information'!$O$8</f>
        <v>0</v>
      </c>
      <c r="D1405" s="410">
        <f>'1. General information'!$O$10</f>
        <v>0</v>
      </c>
      <c r="E1405" s="410" t="s">
        <v>401</v>
      </c>
      <c r="F1405" s="411" t="s">
        <v>4662</v>
      </c>
      <c r="G1405" s="410" t="s">
        <v>3368</v>
      </c>
      <c r="H1405" s="413">
        <f>'6. Staff time'!$K$113</f>
        <v>0</v>
      </c>
      <c r="I1405" s="413"/>
      <c r="J1405" s="413"/>
      <c r="K1405" s="413"/>
    </row>
    <row r="1406" spans="1:11" x14ac:dyDescent="0.2">
      <c r="A1406" s="409">
        <v>1405</v>
      </c>
      <c r="B1406" s="409" t="str">
        <f t="shared" si="32"/>
        <v>0-0--6.37a-C2</v>
      </c>
      <c r="C1406" s="410">
        <f>'1. General information'!$O$8</f>
        <v>0</v>
      </c>
      <c r="D1406" s="410">
        <f>'1. General information'!$O$10</f>
        <v>0</v>
      </c>
      <c r="E1406" s="410" t="s">
        <v>401</v>
      </c>
      <c r="F1406" s="411" t="s">
        <v>4663</v>
      </c>
      <c r="G1406" s="410" t="s">
        <v>3369</v>
      </c>
      <c r="H1406" s="413">
        <f>'6. Staff time'!$R$113</f>
        <v>0</v>
      </c>
    </row>
    <row r="1407" spans="1:11" x14ac:dyDescent="0.2">
      <c r="A1407" s="409">
        <v>1406</v>
      </c>
      <c r="B1407" s="409" t="str">
        <f t="shared" si="32"/>
        <v>0-0--6.37a-C3</v>
      </c>
      <c r="C1407" s="410">
        <f>'1. General information'!$O$8</f>
        <v>0</v>
      </c>
      <c r="D1407" s="410">
        <f>'1. General information'!$O$10</f>
        <v>0</v>
      </c>
      <c r="E1407" s="410" t="s">
        <v>401</v>
      </c>
      <c r="F1407" s="411" t="s">
        <v>4664</v>
      </c>
      <c r="G1407" s="410" t="s">
        <v>3370</v>
      </c>
      <c r="H1407" s="413">
        <f>'6. Staff time'!$W$113</f>
        <v>0</v>
      </c>
    </row>
    <row r="1408" spans="1:11" x14ac:dyDescent="0.2">
      <c r="A1408" s="409">
        <v>1407</v>
      </c>
      <c r="B1408" s="409" t="str">
        <f t="shared" si="32"/>
        <v>0-0--6.37a-C4</v>
      </c>
      <c r="C1408" s="410">
        <f>'1. General information'!$O$8</f>
        <v>0</v>
      </c>
      <c r="D1408" s="410">
        <f>'1. General information'!$O$10</f>
        <v>0</v>
      </c>
      <c r="E1408" s="410" t="s">
        <v>401</v>
      </c>
      <c r="F1408" s="411" t="s">
        <v>4665</v>
      </c>
      <c r="G1408" s="410" t="s">
        <v>3371</v>
      </c>
      <c r="H1408" s="413">
        <f>'6. Staff time'!$AA$113</f>
        <v>0</v>
      </c>
    </row>
    <row r="1409" spans="1:17" x14ac:dyDescent="0.2">
      <c r="A1409" s="409">
        <v>1408</v>
      </c>
      <c r="B1409" s="409" t="str">
        <f t="shared" si="32"/>
        <v>0-0--6.37b-C1</v>
      </c>
      <c r="C1409" s="410">
        <f>'1. General information'!$O$8</f>
        <v>0</v>
      </c>
      <c r="D1409" s="410">
        <f>'1. General information'!$O$10</f>
        <v>0</v>
      </c>
      <c r="E1409" s="410" t="s">
        <v>401</v>
      </c>
      <c r="F1409" s="411" t="s">
        <v>4666</v>
      </c>
      <c r="G1409" s="410" t="s">
        <v>3372</v>
      </c>
      <c r="H1409" s="413">
        <f>'6. Staff time'!$K$114</f>
        <v>0</v>
      </c>
    </row>
    <row r="1410" spans="1:17" x14ac:dyDescent="0.2">
      <c r="A1410" s="409">
        <v>1409</v>
      </c>
      <c r="B1410" s="409" t="str">
        <f t="shared" si="32"/>
        <v>0-0--6.37b-C2</v>
      </c>
      <c r="C1410" s="410">
        <f>'1. General information'!$O$8</f>
        <v>0</v>
      </c>
      <c r="D1410" s="410">
        <f>'1. General information'!$O$10</f>
        <v>0</v>
      </c>
      <c r="E1410" s="410" t="s">
        <v>401</v>
      </c>
      <c r="F1410" s="411" t="s">
        <v>4667</v>
      </c>
      <c r="G1410" s="410" t="s">
        <v>3373</v>
      </c>
      <c r="H1410" s="413">
        <f>'6. Staff time'!$R$114</f>
        <v>0</v>
      </c>
    </row>
    <row r="1411" spans="1:17" x14ac:dyDescent="0.2">
      <c r="A1411" s="409">
        <v>1410</v>
      </c>
      <c r="B1411" s="409" t="str">
        <f t="shared" si="32"/>
        <v>0-0--6.37b-C3</v>
      </c>
      <c r="C1411" s="410">
        <f>'1. General information'!$O$8</f>
        <v>0</v>
      </c>
      <c r="D1411" s="410">
        <f>'1. General information'!$O$10</f>
        <v>0</v>
      </c>
      <c r="E1411" s="410" t="s">
        <v>401</v>
      </c>
      <c r="F1411" s="411" t="s">
        <v>4668</v>
      </c>
      <c r="G1411" s="410" t="s">
        <v>3374</v>
      </c>
      <c r="H1411" s="413">
        <f>'6. Staff time'!$W$114</f>
        <v>0</v>
      </c>
    </row>
    <row r="1412" spans="1:17" x14ac:dyDescent="0.2">
      <c r="A1412" s="409">
        <v>1411</v>
      </c>
      <c r="B1412" s="409" t="str">
        <f t="shared" si="32"/>
        <v>0-0--6.37b-C4</v>
      </c>
      <c r="C1412" s="410">
        <f>'1. General information'!$O$8</f>
        <v>0</v>
      </c>
      <c r="D1412" s="410">
        <f>'1. General information'!$O$10</f>
        <v>0</v>
      </c>
      <c r="E1412" s="410" t="s">
        <v>401</v>
      </c>
      <c r="F1412" s="411" t="s">
        <v>4669</v>
      </c>
      <c r="G1412" s="410" t="s">
        <v>3375</v>
      </c>
      <c r="H1412" s="413">
        <f>'6. Staff time'!$AA$114</f>
        <v>0</v>
      </c>
    </row>
    <row r="1413" spans="1:17" x14ac:dyDescent="0.2">
      <c r="A1413" s="409">
        <v>1412</v>
      </c>
      <c r="B1413" s="409" t="str">
        <f t="shared" si="32"/>
        <v>0-0--6.38a-C1</v>
      </c>
      <c r="C1413" s="410">
        <f>'1. General information'!$O$8</f>
        <v>0</v>
      </c>
      <c r="D1413" s="410">
        <f>'1. General information'!$O$10</f>
        <v>0</v>
      </c>
      <c r="E1413" s="410" t="s">
        <v>401</v>
      </c>
      <c r="F1413" s="411" t="s">
        <v>4670</v>
      </c>
      <c r="G1413" s="410" t="s">
        <v>3376</v>
      </c>
      <c r="H1413" s="413">
        <f>'6. Staff time'!$K$115</f>
        <v>0</v>
      </c>
    </row>
    <row r="1414" spans="1:17" x14ac:dyDescent="0.2">
      <c r="A1414" s="409">
        <v>1413</v>
      </c>
      <c r="B1414" s="409" t="str">
        <f t="shared" si="32"/>
        <v>0-0--6.38a-C2</v>
      </c>
      <c r="C1414" s="410">
        <f>'1. General information'!$O$8</f>
        <v>0</v>
      </c>
      <c r="D1414" s="410">
        <f>'1. General information'!$O$10</f>
        <v>0</v>
      </c>
      <c r="E1414" s="410" t="s">
        <v>401</v>
      </c>
      <c r="F1414" s="411" t="s">
        <v>4671</v>
      </c>
      <c r="G1414" s="410" t="s">
        <v>3377</v>
      </c>
      <c r="H1414" s="413">
        <f>'6. Staff time'!$R$115</f>
        <v>0</v>
      </c>
    </row>
    <row r="1415" spans="1:17" x14ac:dyDescent="0.2">
      <c r="A1415" s="409">
        <v>1414</v>
      </c>
      <c r="B1415" s="409" t="str">
        <f t="shared" si="32"/>
        <v>0-0--6.38a-C3</v>
      </c>
      <c r="C1415" s="410">
        <f>'1. General information'!$O$8</f>
        <v>0</v>
      </c>
      <c r="D1415" s="410">
        <f>'1. General information'!$O$10</f>
        <v>0</v>
      </c>
      <c r="E1415" s="410" t="s">
        <v>401</v>
      </c>
      <c r="F1415" s="411" t="s">
        <v>4672</v>
      </c>
      <c r="G1415" s="410" t="s">
        <v>3378</v>
      </c>
      <c r="H1415" s="413">
        <f>'6. Staff time'!$W$115</f>
        <v>0</v>
      </c>
    </row>
    <row r="1416" spans="1:17" x14ac:dyDescent="0.2">
      <c r="A1416" s="409">
        <v>1415</v>
      </c>
      <c r="B1416" s="409" t="str">
        <f t="shared" si="32"/>
        <v>0-0--6.38a-C4</v>
      </c>
      <c r="C1416" s="410">
        <f>'1. General information'!$O$8</f>
        <v>0</v>
      </c>
      <c r="D1416" s="410">
        <f>'1. General information'!$O$10</f>
        <v>0</v>
      </c>
      <c r="E1416" s="410" t="s">
        <v>401</v>
      </c>
      <c r="F1416" s="411" t="s">
        <v>4673</v>
      </c>
      <c r="G1416" s="410" t="s">
        <v>3379</v>
      </c>
      <c r="H1416" s="413">
        <f>'6. Staff time'!$AA$115</f>
        <v>0</v>
      </c>
    </row>
    <row r="1417" spans="1:17" x14ac:dyDescent="0.2">
      <c r="A1417" s="409">
        <v>1416</v>
      </c>
      <c r="B1417" s="409" t="str">
        <f t="shared" si="32"/>
        <v>0-0--6.38b-C1</v>
      </c>
      <c r="C1417" s="410">
        <f>'1. General information'!$O$8</f>
        <v>0</v>
      </c>
      <c r="D1417" s="410">
        <f>'1. General information'!$O$10</f>
        <v>0</v>
      </c>
      <c r="E1417" s="410" t="s">
        <v>401</v>
      </c>
      <c r="F1417" s="411" t="s">
        <v>4674</v>
      </c>
      <c r="G1417" s="410" t="s">
        <v>3380</v>
      </c>
      <c r="H1417" s="413">
        <f>'6. Staff time'!$K$116</f>
        <v>0</v>
      </c>
    </row>
    <row r="1418" spans="1:17" x14ac:dyDescent="0.2">
      <c r="A1418" s="409">
        <v>1417</v>
      </c>
      <c r="B1418" s="409" t="str">
        <f t="shared" si="32"/>
        <v>0-0--6.38b-C2</v>
      </c>
      <c r="C1418" s="410">
        <f>'1. General information'!$O$8</f>
        <v>0</v>
      </c>
      <c r="D1418" s="410">
        <f>'1. General information'!$O$10</f>
        <v>0</v>
      </c>
      <c r="E1418" s="410" t="s">
        <v>401</v>
      </c>
      <c r="F1418" s="411" t="s">
        <v>4675</v>
      </c>
      <c r="G1418" s="410" t="s">
        <v>3381</v>
      </c>
      <c r="H1418" s="413">
        <f>'6. Staff time'!$R$116</f>
        <v>0</v>
      </c>
    </row>
    <row r="1419" spans="1:17" x14ac:dyDescent="0.2">
      <c r="A1419" s="409">
        <v>1418</v>
      </c>
      <c r="B1419" s="409" t="str">
        <f t="shared" si="32"/>
        <v>0-0--6.38b-C3</v>
      </c>
      <c r="C1419" s="410">
        <f>'1. General information'!$O$8</f>
        <v>0</v>
      </c>
      <c r="D1419" s="410">
        <f>'1. General information'!$O$10</f>
        <v>0</v>
      </c>
      <c r="E1419" s="410" t="s">
        <v>401</v>
      </c>
      <c r="F1419" s="411" t="s">
        <v>4676</v>
      </c>
      <c r="G1419" s="410" t="s">
        <v>3382</v>
      </c>
      <c r="H1419" s="413">
        <f>'6. Staff time'!$W$116</f>
        <v>0</v>
      </c>
    </row>
    <row r="1420" spans="1:17" x14ac:dyDescent="0.2">
      <c r="A1420" s="409">
        <v>1419</v>
      </c>
      <c r="B1420" s="409" t="str">
        <f t="shared" si="32"/>
        <v>0-0--6.38b-C4</v>
      </c>
      <c r="C1420" s="410">
        <f>'1. General information'!$O$8</f>
        <v>0</v>
      </c>
      <c r="D1420" s="410">
        <f>'1. General information'!$O$10</f>
        <v>0</v>
      </c>
      <c r="E1420" s="410" t="s">
        <v>401</v>
      </c>
      <c r="F1420" s="411" t="s">
        <v>4677</v>
      </c>
      <c r="G1420" s="410" t="s">
        <v>3383</v>
      </c>
      <c r="H1420" s="413">
        <f>'6. Staff time'!$AA$116</f>
        <v>0</v>
      </c>
    </row>
    <row r="1421" spans="1:17" ht="180.75" customHeight="1" x14ac:dyDescent="0.2">
      <c r="A1421" s="409">
        <v>1420</v>
      </c>
      <c r="B1421" s="409" t="str">
        <f t="shared" si="32"/>
        <v>0-0--6.99</v>
      </c>
      <c r="C1421" s="410">
        <f>'1. General information'!$O$8</f>
        <v>0</v>
      </c>
      <c r="D1421" s="410">
        <f>'1. General information'!$O$10</f>
        <v>0</v>
      </c>
      <c r="E1421" s="410" t="s">
        <v>401</v>
      </c>
      <c r="F1421" s="411">
        <v>6.99</v>
      </c>
      <c r="G1421" s="410" t="s">
        <v>3384</v>
      </c>
      <c r="H1421" s="412">
        <f>'6. Staff time'!B119</f>
        <v>0</v>
      </c>
    </row>
    <row r="1422" spans="1:17" x14ac:dyDescent="0.2">
      <c r="A1422" s="409">
        <v>1421</v>
      </c>
      <c r="B1422" s="409" t="str">
        <f t="shared" si="32"/>
        <v>0-0--7.01-1</v>
      </c>
      <c r="C1422" s="410">
        <f>'1. General information'!$O$8</f>
        <v>0</v>
      </c>
      <c r="D1422" s="410">
        <f>'1. General information'!$O$10</f>
        <v>0</v>
      </c>
      <c r="E1422" s="410" t="s">
        <v>402</v>
      </c>
      <c r="F1422" s="411" t="s">
        <v>3385</v>
      </c>
      <c r="G1422" s="410" t="s">
        <v>3386</v>
      </c>
      <c r="H1422" s="412">
        <f>'7. Vehicles and transport'!$J$8</f>
        <v>0</v>
      </c>
      <c r="I1422" s="412"/>
      <c r="J1422" s="412"/>
      <c r="K1422" s="412"/>
      <c r="L1422" s="412"/>
      <c r="M1422" s="412"/>
      <c r="N1422" s="412"/>
      <c r="O1422" s="412"/>
      <c r="P1422" s="412"/>
      <c r="Q1422" s="412"/>
    </row>
    <row r="1423" spans="1:17" x14ac:dyDescent="0.2">
      <c r="A1423" s="409">
        <v>1422</v>
      </c>
      <c r="B1423" s="409" t="str">
        <f t="shared" si="32"/>
        <v>0-0--7.01-2</v>
      </c>
      <c r="C1423" s="410">
        <f>'1. General information'!$O$8</f>
        <v>0</v>
      </c>
      <c r="D1423" s="410">
        <f>'1. General information'!$O$10</f>
        <v>0</v>
      </c>
      <c r="E1423" s="410" t="s">
        <v>402</v>
      </c>
      <c r="F1423" s="411" t="s">
        <v>3387</v>
      </c>
      <c r="G1423" s="410" t="s">
        <v>3388</v>
      </c>
      <c r="H1423" s="412">
        <f>'7. Vehicles and transport'!$K$8</f>
        <v>0</v>
      </c>
    </row>
    <row r="1424" spans="1:17" x14ac:dyDescent="0.2">
      <c r="A1424" s="409">
        <v>1423</v>
      </c>
      <c r="B1424" s="409" t="str">
        <f t="shared" si="32"/>
        <v>0-0--7.01-3</v>
      </c>
      <c r="C1424" s="410">
        <f>'1. General information'!$O$8</f>
        <v>0</v>
      </c>
      <c r="D1424" s="410">
        <f>'1. General information'!$O$10</f>
        <v>0</v>
      </c>
      <c r="E1424" s="410" t="s">
        <v>402</v>
      </c>
      <c r="F1424" s="411" t="s">
        <v>3389</v>
      </c>
      <c r="G1424" s="410" t="s">
        <v>3390</v>
      </c>
      <c r="H1424" s="412">
        <f>'7. Vehicles and transport'!$L$8</f>
        <v>0</v>
      </c>
    </row>
    <row r="1425" spans="1:8" x14ac:dyDescent="0.2">
      <c r="A1425" s="409">
        <v>1424</v>
      </c>
      <c r="B1425" s="409" t="str">
        <f t="shared" si="32"/>
        <v>0-0--7.01-4</v>
      </c>
      <c r="C1425" s="410">
        <f>'1. General information'!$O$8</f>
        <v>0</v>
      </c>
      <c r="D1425" s="410">
        <f>'1. General information'!$O$10</f>
        <v>0</v>
      </c>
      <c r="E1425" s="410" t="s">
        <v>402</v>
      </c>
      <c r="F1425" s="411" t="s">
        <v>3391</v>
      </c>
      <c r="G1425" s="410" t="s">
        <v>3392</v>
      </c>
      <c r="H1425" s="412">
        <f>'7. Vehicles and transport'!$M$8</f>
        <v>0</v>
      </c>
    </row>
    <row r="1426" spans="1:8" x14ac:dyDescent="0.2">
      <c r="A1426" s="409">
        <v>1425</v>
      </c>
      <c r="B1426" s="409" t="str">
        <f t="shared" si="32"/>
        <v>0-0--7.01-5</v>
      </c>
      <c r="C1426" s="410">
        <f>'1. General information'!$O$8</f>
        <v>0</v>
      </c>
      <c r="D1426" s="410">
        <f>'1. General information'!$O$10</f>
        <v>0</v>
      </c>
      <c r="E1426" s="410" t="s">
        <v>402</v>
      </c>
      <c r="F1426" s="411" t="s">
        <v>3393</v>
      </c>
      <c r="G1426" s="410" t="s">
        <v>3394</v>
      </c>
      <c r="H1426" s="412">
        <f>'7. Vehicles and transport'!$N$8</f>
        <v>0</v>
      </c>
    </row>
    <row r="1427" spans="1:8" x14ac:dyDescent="0.2">
      <c r="A1427" s="409">
        <v>1426</v>
      </c>
      <c r="B1427" s="409" t="str">
        <f t="shared" si="32"/>
        <v>0-0--7.01-6</v>
      </c>
      <c r="C1427" s="410">
        <f>'1. General information'!$O$8</f>
        <v>0</v>
      </c>
      <c r="D1427" s="410">
        <f>'1. General information'!$O$10</f>
        <v>0</v>
      </c>
      <c r="E1427" s="410" t="s">
        <v>402</v>
      </c>
      <c r="F1427" s="411" t="s">
        <v>3395</v>
      </c>
      <c r="G1427" s="410" t="s">
        <v>3396</v>
      </c>
      <c r="H1427" s="412">
        <f>'7. Vehicles and transport'!$O$8</f>
        <v>0</v>
      </c>
    </row>
    <row r="1428" spans="1:8" x14ac:dyDescent="0.2">
      <c r="A1428" s="409">
        <v>1427</v>
      </c>
      <c r="B1428" s="409" t="str">
        <f t="shared" si="32"/>
        <v>0-0--7.01-7</v>
      </c>
      <c r="C1428" s="410">
        <f>'1. General information'!$O$8</f>
        <v>0</v>
      </c>
      <c r="D1428" s="410">
        <f>'1. General information'!$O$10</f>
        <v>0</v>
      </c>
      <c r="E1428" s="410" t="s">
        <v>402</v>
      </c>
      <c r="F1428" s="411" t="s">
        <v>3397</v>
      </c>
      <c r="G1428" s="410" t="s">
        <v>3398</v>
      </c>
      <c r="H1428" s="412">
        <f>'7. Vehicles and transport'!$P$8</f>
        <v>0</v>
      </c>
    </row>
    <row r="1429" spans="1:8" x14ac:dyDescent="0.2">
      <c r="A1429" s="409">
        <v>1428</v>
      </c>
      <c r="B1429" s="409" t="str">
        <f t="shared" si="32"/>
        <v>0-0--7.01-8</v>
      </c>
      <c r="C1429" s="410">
        <f>'1. General information'!$O$8</f>
        <v>0</v>
      </c>
      <c r="D1429" s="410">
        <f>'1. General information'!$O$10</f>
        <v>0</v>
      </c>
      <c r="E1429" s="410" t="s">
        <v>402</v>
      </c>
      <c r="F1429" s="411" t="s">
        <v>3399</v>
      </c>
      <c r="G1429" s="410" t="s">
        <v>3400</v>
      </c>
      <c r="H1429" s="412">
        <f>'7. Vehicles and transport'!$Q$8</f>
        <v>0</v>
      </c>
    </row>
    <row r="1430" spans="1:8" x14ac:dyDescent="0.2">
      <c r="A1430" s="409">
        <v>1429</v>
      </c>
      <c r="B1430" s="409" t="str">
        <f t="shared" si="32"/>
        <v>0-0--7.01-9</v>
      </c>
      <c r="C1430" s="410">
        <f>'1. General information'!$O$8</f>
        <v>0</v>
      </c>
      <c r="D1430" s="410">
        <f>'1. General information'!$O$10</f>
        <v>0</v>
      </c>
      <c r="E1430" s="410" t="s">
        <v>402</v>
      </c>
      <c r="F1430" s="411" t="s">
        <v>3401</v>
      </c>
      <c r="G1430" s="410" t="s">
        <v>3402</v>
      </c>
      <c r="H1430" s="412">
        <f>'7. Vehicles and transport'!$R$8</f>
        <v>0</v>
      </c>
    </row>
    <row r="1431" spans="1:8" x14ac:dyDescent="0.2">
      <c r="A1431" s="409">
        <v>1430</v>
      </c>
      <c r="B1431" s="409" t="str">
        <f t="shared" si="32"/>
        <v>0-0--7.01-10</v>
      </c>
      <c r="C1431" s="410">
        <f>'1. General information'!$O$8</f>
        <v>0</v>
      </c>
      <c r="D1431" s="410">
        <f>'1. General information'!$O$10</f>
        <v>0</v>
      </c>
      <c r="E1431" s="410" t="s">
        <v>402</v>
      </c>
      <c r="F1431" s="411" t="s">
        <v>3403</v>
      </c>
      <c r="G1431" s="410" t="s">
        <v>3404</v>
      </c>
      <c r="H1431" s="412">
        <f>'7. Vehicles and transport'!$S$8</f>
        <v>0</v>
      </c>
    </row>
    <row r="1432" spans="1:8" x14ac:dyDescent="0.2">
      <c r="A1432" s="409">
        <v>1431</v>
      </c>
      <c r="B1432" s="409" t="str">
        <f t="shared" si="32"/>
        <v>0-0--7.02-1</v>
      </c>
      <c r="C1432" s="410">
        <f>'1. General information'!$O$8</f>
        <v>0</v>
      </c>
      <c r="D1432" s="410">
        <f>'1. General information'!$O$10</f>
        <v>0</v>
      </c>
      <c r="E1432" s="410" t="s">
        <v>402</v>
      </c>
      <c r="F1432" s="411" t="s">
        <v>3405</v>
      </c>
      <c r="G1432" s="410" t="s">
        <v>3406</v>
      </c>
      <c r="H1432" s="412">
        <f>'7. Vehicles and transport'!$J$9</f>
        <v>0</v>
      </c>
    </row>
    <row r="1433" spans="1:8" x14ac:dyDescent="0.2">
      <c r="A1433" s="409">
        <v>1432</v>
      </c>
      <c r="B1433" s="409" t="str">
        <f t="shared" si="32"/>
        <v>0-0--7.02-2</v>
      </c>
      <c r="C1433" s="410">
        <f>'1. General information'!$O$8</f>
        <v>0</v>
      </c>
      <c r="D1433" s="410">
        <f>'1. General information'!$O$10</f>
        <v>0</v>
      </c>
      <c r="E1433" s="410" t="s">
        <v>402</v>
      </c>
      <c r="F1433" s="411" t="s">
        <v>3407</v>
      </c>
      <c r="G1433" s="410" t="s">
        <v>3408</v>
      </c>
      <c r="H1433" s="412">
        <f>'7. Vehicles and transport'!$K$9</f>
        <v>0</v>
      </c>
    </row>
    <row r="1434" spans="1:8" x14ac:dyDescent="0.2">
      <c r="A1434" s="409">
        <v>1433</v>
      </c>
      <c r="B1434" s="409" t="str">
        <f t="shared" si="32"/>
        <v>0-0--7.02-3</v>
      </c>
      <c r="C1434" s="410">
        <f>'1. General information'!$O$8</f>
        <v>0</v>
      </c>
      <c r="D1434" s="410">
        <f>'1. General information'!$O$10</f>
        <v>0</v>
      </c>
      <c r="E1434" s="410" t="s">
        <v>402</v>
      </c>
      <c r="F1434" s="411" t="s">
        <v>3409</v>
      </c>
      <c r="G1434" s="410" t="s">
        <v>3410</v>
      </c>
      <c r="H1434" s="412">
        <f>'7. Vehicles and transport'!$L$9</f>
        <v>0</v>
      </c>
    </row>
    <row r="1435" spans="1:8" x14ac:dyDescent="0.2">
      <c r="A1435" s="409">
        <v>1434</v>
      </c>
      <c r="B1435" s="409" t="str">
        <f t="shared" si="32"/>
        <v>0-0--7.02-4</v>
      </c>
      <c r="C1435" s="410">
        <f>'1. General information'!$O$8</f>
        <v>0</v>
      </c>
      <c r="D1435" s="410">
        <f>'1. General information'!$O$10</f>
        <v>0</v>
      </c>
      <c r="E1435" s="410" t="s">
        <v>402</v>
      </c>
      <c r="F1435" s="411" t="s">
        <v>3411</v>
      </c>
      <c r="G1435" s="410" t="s">
        <v>3412</v>
      </c>
      <c r="H1435" s="412">
        <f>'7. Vehicles and transport'!$M$9</f>
        <v>0</v>
      </c>
    </row>
    <row r="1436" spans="1:8" x14ac:dyDescent="0.2">
      <c r="A1436" s="409">
        <v>1435</v>
      </c>
      <c r="B1436" s="409" t="str">
        <f t="shared" si="32"/>
        <v>0-0--7.02-5</v>
      </c>
      <c r="C1436" s="410">
        <f>'1. General information'!$O$8</f>
        <v>0</v>
      </c>
      <c r="D1436" s="410">
        <f>'1. General information'!$O$10</f>
        <v>0</v>
      </c>
      <c r="E1436" s="410" t="s">
        <v>402</v>
      </c>
      <c r="F1436" s="411" t="s">
        <v>3413</v>
      </c>
      <c r="G1436" s="410" t="s">
        <v>3414</v>
      </c>
      <c r="H1436" s="412">
        <f>'7. Vehicles and transport'!$N$9</f>
        <v>0</v>
      </c>
    </row>
    <row r="1437" spans="1:8" x14ac:dyDescent="0.2">
      <c r="A1437" s="409">
        <v>1436</v>
      </c>
      <c r="B1437" s="409" t="str">
        <f t="shared" si="32"/>
        <v>0-0--7.02-6</v>
      </c>
      <c r="C1437" s="410">
        <f>'1. General information'!$O$8</f>
        <v>0</v>
      </c>
      <c r="D1437" s="410">
        <f>'1. General information'!$O$10</f>
        <v>0</v>
      </c>
      <c r="E1437" s="410" t="s">
        <v>402</v>
      </c>
      <c r="F1437" s="411" t="s">
        <v>3415</v>
      </c>
      <c r="G1437" s="410" t="s">
        <v>3416</v>
      </c>
      <c r="H1437" s="412">
        <f>'7. Vehicles and transport'!$O$9</f>
        <v>0</v>
      </c>
    </row>
    <row r="1438" spans="1:8" x14ac:dyDescent="0.2">
      <c r="A1438" s="409">
        <v>1437</v>
      </c>
      <c r="B1438" s="409" t="str">
        <f t="shared" si="32"/>
        <v>0-0--7.02-7</v>
      </c>
      <c r="C1438" s="410">
        <f>'1. General information'!$O$8</f>
        <v>0</v>
      </c>
      <c r="D1438" s="410">
        <f>'1. General information'!$O$10</f>
        <v>0</v>
      </c>
      <c r="E1438" s="410" t="s">
        <v>402</v>
      </c>
      <c r="F1438" s="411" t="s">
        <v>3417</v>
      </c>
      <c r="G1438" s="410" t="s">
        <v>3418</v>
      </c>
      <c r="H1438" s="412">
        <f>'7. Vehicles and transport'!$P$9</f>
        <v>0</v>
      </c>
    </row>
    <row r="1439" spans="1:8" x14ac:dyDescent="0.2">
      <c r="A1439" s="409">
        <v>1438</v>
      </c>
      <c r="B1439" s="409" t="str">
        <f t="shared" ref="B1439:B1502" si="33">CONCATENATE(LEFT(C1439,2),"-",D1439,"-","-",F1439)</f>
        <v>0-0--7.02-8</v>
      </c>
      <c r="C1439" s="410">
        <f>'1. General information'!$O$8</f>
        <v>0</v>
      </c>
      <c r="D1439" s="410">
        <f>'1. General information'!$O$10</f>
        <v>0</v>
      </c>
      <c r="E1439" s="410" t="s">
        <v>402</v>
      </c>
      <c r="F1439" s="411" t="s">
        <v>3419</v>
      </c>
      <c r="G1439" s="410" t="s">
        <v>3420</v>
      </c>
      <c r="H1439" s="412">
        <f>'7. Vehicles and transport'!$Q$9</f>
        <v>0</v>
      </c>
    </row>
    <row r="1440" spans="1:8" x14ac:dyDescent="0.2">
      <c r="A1440" s="409">
        <v>1439</v>
      </c>
      <c r="B1440" s="409" t="str">
        <f t="shared" si="33"/>
        <v>0-0--7.02-9</v>
      </c>
      <c r="C1440" s="410">
        <f>'1. General information'!$O$8</f>
        <v>0</v>
      </c>
      <c r="D1440" s="410">
        <f>'1. General information'!$O$10</f>
        <v>0</v>
      </c>
      <c r="E1440" s="410" t="s">
        <v>402</v>
      </c>
      <c r="F1440" s="411" t="s">
        <v>3421</v>
      </c>
      <c r="G1440" s="410" t="s">
        <v>3422</v>
      </c>
      <c r="H1440" s="412">
        <f>'7. Vehicles and transport'!$R$9</f>
        <v>0</v>
      </c>
    </row>
    <row r="1441" spans="1:8" x14ac:dyDescent="0.2">
      <c r="A1441" s="409">
        <v>1440</v>
      </c>
      <c r="B1441" s="409" t="str">
        <f t="shared" si="33"/>
        <v>0-0--7.02-10</v>
      </c>
      <c r="C1441" s="410">
        <f>'1. General information'!$O$8</f>
        <v>0</v>
      </c>
      <c r="D1441" s="410">
        <f>'1. General information'!$O$10</f>
        <v>0</v>
      </c>
      <c r="E1441" s="410" t="s">
        <v>402</v>
      </c>
      <c r="F1441" s="411" t="s">
        <v>3423</v>
      </c>
      <c r="G1441" s="410" t="s">
        <v>3424</v>
      </c>
      <c r="H1441" s="412">
        <f>'7. Vehicles and transport'!$S$9</f>
        <v>0</v>
      </c>
    </row>
    <row r="1442" spans="1:8" x14ac:dyDescent="0.2">
      <c r="A1442" s="409">
        <v>1441</v>
      </c>
      <c r="B1442" s="409" t="str">
        <f t="shared" si="33"/>
        <v>0-0--7.03-1</v>
      </c>
      <c r="C1442" s="410">
        <f>'1. General information'!$O$8</f>
        <v>0</v>
      </c>
      <c r="D1442" s="410">
        <f>'1. General information'!$O$10</f>
        <v>0</v>
      </c>
      <c r="E1442" s="410" t="s">
        <v>402</v>
      </c>
      <c r="F1442" s="411" t="s">
        <v>3425</v>
      </c>
      <c r="G1442" s="410" t="s">
        <v>3426</v>
      </c>
      <c r="H1442" s="412">
        <f>'7. Vehicles and transport'!$J$10</f>
        <v>0</v>
      </c>
    </row>
    <row r="1443" spans="1:8" x14ac:dyDescent="0.2">
      <c r="A1443" s="409">
        <v>1442</v>
      </c>
      <c r="B1443" s="409" t="str">
        <f t="shared" si="33"/>
        <v>0-0--7.03-2</v>
      </c>
      <c r="C1443" s="410">
        <f>'1. General information'!$O$8</f>
        <v>0</v>
      </c>
      <c r="D1443" s="410">
        <f>'1. General information'!$O$10</f>
        <v>0</v>
      </c>
      <c r="E1443" s="410" t="s">
        <v>402</v>
      </c>
      <c r="F1443" s="411" t="s">
        <v>3427</v>
      </c>
      <c r="G1443" s="410" t="s">
        <v>3428</v>
      </c>
      <c r="H1443" s="412">
        <f>'7. Vehicles and transport'!$K$10</f>
        <v>0</v>
      </c>
    </row>
    <row r="1444" spans="1:8" x14ac:dyDescent="0.2">
      <c r="A1444" s="409">
        <v>1443</v>
      </c>
      <c r="B1444" s="409" t="str">
        <f t="shared" si="33"/>
        <v>0-0--7.03-3</v>
      </c>
      <c r="C1444" s="410">
        <f>'1. General information'!$O$8</f>
        <v>0</v>
      </c>
      <c r="D1444" s="410">
        <f>'1. General information'!$O$10</f>
        <v>0</v>
      </c>
      <c r="E1444" s="410" t="s">
        <v>402</v>
      </c>
      <c r="F1444" s="411" t="s">
        <v>3429</v>
      </c>
      <c r="G1444" s="410" t="s">
        <v>3430</v>
      </c>
      <c r="H1444" s="412">
        <f>'7. Vehicles and transport'!$L$10</f>
        <v>0</v>
      </c>
    </row>
    <row r="1445" spans="1:8" x14ac:dyDescent="0.2">
      <c r="A1445" s="409">
        <v>1444</v>
      </c>
      <c r="B1445" s="409" t="str">
        <f t="shared" si="33"/>
        <v>0-0--7.03-4</v>
      </c>
      <c r="C1445" s="410">
        <f>'1. General information'!$O$8</f>
        <v>0</v>
      </c>
      <c r="D1445" s="410">
        <f>'1. General information'!$O$10</f>
        <v>0</v>
      </c>
      <c r="E1445" s="410" t="s">
        <v>402</v>
      </c>
      <c r="F1445" s="411" t="s">
        <v>3431</v>
      </c>
      <c r="G1445" s="410" t="s">
        <v>3432</v>
      </c>
      <c r="H1445" s="412">
        <f>'7. Vehicles and transport'!$M$10</f>
        <v>0</v>
      </c>
    </row>
    <row r="1446" spans="1:8" x14ac:dyDescent="0.2">
      <c r="A1446" s="409">
        <v>1445</v>
      </c>
      <c r="B1446" s="409" t="str">
        <f t="shared" si="33"/>
        <v>0-0--7.03-5</v>
      </c>
      <c r="C1446" s="410">
        <f>'1. General information'!$O$8</f>
        <v>0</v>
      </c>
      <c r="D1446" s="410">
        <f>'1. General information'!$O$10</f>
        <v>0</v>
      </c>
      <c r="E1446" s="410" t="s">
        <v>402</v>
      </c>
      <c r="F1446" s="411" t="s">
        <v>3433</v>
      </c>
      <c r="G1446" s="410" t="s">
        <v>3434</v>
      </c>
      <c r="H1446" s="412">
        <f>'7. Vehicles and transport'!$N$10</f>
        <v>0</v>
      </c>
    </row>
    <row r="1447" spans="1:8" x14ac:dyDescent="0.2">
      <c r="A1447" s="409">
        <v>1446</v>
      </c>
      <c r="B1447" s="409" t="str">
        <f t="shared" si="33"/>
        <v>0-0--7.03-6</v>
      </c>
      <c r="C1447" s="410">
        <f>'1. General information'!$O$8</f>
        <v>0</v>
      </c>
      <c r="D1447" s="410">
        <f>'1. General information'!$O$10</f>
        <v>0</v>
      </c>
      <c r="E1447" s="410" t="s">
        <v>402</v>
      </c>
      <c r="F1447" s="411" t="s">
        <v>3435</v>
      </c>
      <c r="G1447" s="410" t="s">
        <v>3436</v>
      </c>
      <c r="H1447" s="412">
        <f>'7. Vehicles and transport'!$O$10</f>
        <v>0</v>
      </c>
    </row>
    <row r="1448" spans="1:8" x14ac:dyDescent="0.2">
      <c r="A1448" s="409">
        <v>1447</v>
      </c>
      <c r="B1448" s="409" t="str">
        <f t="shared" si="33"/>
        <v>0-0--7.03-7</v>
      </c>
      <c r="C1448" s="410">
        <f>'1. General information'!$O$8</f>
        <v>0</v>
      </c>
      <c r="D1448" s="410">
        <f>'1. General information'!$O$10</f>
        <v>0</v>
      </c>
      <c r="E1448" s="410" t="s">
        <v>402</v>
      </c>
      <c r="F1448" s="411" t="s">
        <v>3437</v>
      </c>
      <c r="G1448" s="410" t="s">
        <v>3438</v>
      </c>
      <c r="H1448" s="412">
        <f>'7. Vehicles and transport'!$P$10</f>
        <v>0</v>
      </c>
    </row>
    <row r="1449" spans="1:8" x14ac:dyDescent="0.2">
      <c r="A1449" s="409">
        <v>1448</v>
      </c>
      <c r="B1449" s="409" t="str">
        <f t="shared" si="33"/>
        <v>0-0--7.03-8</v>
      </c>
      <c r="C1449" s="410">
        <f>'1. General information'!$O$8</f>
        <v>0</v>
      </c>
      <c r="D1449" s="410">
        <f>'1. General information'!$O$10</f>
        <v>0</v>
      </c>
      <c r="E1449" s="410" t="s">
        <v>402</v>
      </c>
      <c r="F1449" s="411" t="s">
        <v>3439</v>
      </c>
      <c r="G1449" s="410" t="s">
        <v>3440</v>
      </c>
      <c r="H1449" s="412">
        <f>'7. Vehicles and transport'!$Q$10</f>
        <v>0</v>
      </c>
    </row>
    <row r="1450" spans="1:8" x14ac:dyDescent="0.2">
      <c r="A1450" s="409">
        <v>1449</v>
      </c>
      <c r="B1450" s="409" t="str">
        <f t="shared" si="33"/>
        <v>0-0--7.03-9</v>
      </c>
      <c r="C1450" s="410">
        <f>'1. General information'!$O$8</f>
        <v>0</v>
      </c>
      <c r="D1450" s="410">
        <f>'1. General information'!$O$10</f>
        <v>0</v>
      </c>
      <c r="E1450" s="410" t="s">
        <v>402</v>
      </c>
      <c r="F1450" s="411" t="s">
        <v>3441</v>
      </c>
      <c r="G1450" s="410" t="s">
        <v>3442</v>
      </c>
      <c r="H1450" s="412">
        <f>'7. Vehicles and transport'!$R$10</f>
        <v>0</v>
      </c>
    </row>
    <row r="1451" spans="1:8" x14ac:dyDescent="0.2">
      <c r="A1451" s="409">
        <v>1450</v>
      </c>
      <c r="B1451" s="409" t="str">
        <f t="shared" si="33"/>
        <v>0-0--7.03-10</v>
      </c>
      <c r="C1451" s="410">
        <f>'1. General information'!$O$8</f>
        <v>0</v>
      </c>
      <c r="D1451" s="410">
        <f>'1. General information'!$O$10</f>
        <v>0</v>
      </c>
      <c r="E1451" s="410" t="s">
        <v>402</v>
      </c>
      <c r="F1451" s="411" t="s">
        <v>3443</v>
      </c>
      <c r="G1451" s="410" t="s">
        <v>3444</v>
      </c>
      <c r="H1451" s="412">
        <f>'7. Vehicles and transport'!$S$10</f>
        <v>0</v>
      </c>
    </row>
    <row r="1452" spans="1:8" x14ac:dyDescent="0.2">
      <c r="A1452" s="409">
        <v>1451</v>
      </c>
      <c r="B1452" s="409" t="str">
        <f t="shared" si="33"/>
        <v>0-0--7.04-1</v>
      </c>
      <c r="C1452" s="410">
        <f>'1. General information'!$O$8</f>
        <v>0</v>
      </c>
      <c r="D1452" s="410">
        <f>'1. General information'!$O$10</f>
        <v>0</v>
      </c>
      <c r="E1452" s="410" t="s">
        <v>402</v>
      </c>
      <c r="F1452" s="411" t="s">
        <v>3445</v>
      </c>
      <c r="G1452" s="410" t="s">
        <v>3446</v>
      </c>
      <c r="H1452" s="412">
        <f>'7. Vehicles and transport'!$J$11</f>
        <v>0</v>
      </c>
    </row>
    <row r="1453" spans="1:8" x14ac:dyDescent="0.2">
      <c r="A1453" s="409">
        <v>1452</v>
      </c>
      <c r="B1453" s="409" t="str">
        <f t="shared" si="33"/>
        <v>0-0--7.04-2</v>
      </c>
      <c r="C1453" s="410">
        <f>'1. General information'!$O$8</f>
        <v>0</v>
      </c>
      <c r="D1453" s="410">
        <f>'1. General information'!$O$10</f>
        <v>0</v>
      </c>
      <c r="E1453" s="410" t="s">
        <v>402</v>
      </c>
      <c r="F1453" s="411" t="s">
        <v>3447</v>
      </c>
      <c r="G1453" s="410" t="s">
        <v>3448</v>
      </c>
      <c r="H1453" s="412">
        <f>'7. Vehicles and transport'!$K$11</f>
        <v>0</v>
      </c>
    </row>
    <row r="1454" spans="1:8" x14ac:dyDescent="0.2">
      <c r="A1454" s="409">
        <v>1453</v>
      </c>
      <c r="B1454" s="409" t="str">
        <f t="shared" si="33"/>
        <v>0-0--7.04-3</v>
      </c>
      <c r="C1454" s="410">
        <f>'1. General information'!$O$8</f>
        <v>0</v>
      </c>
      <c r="D1454" s="410">
        <f>'1. General information'!$O$10</f>
        <v>0</v>
      </c>
      <c r="E1454" s="410" t="s">
        <v>402</v>
      </c>
      <c r="F1454" s="411" t="s">
        <v>3449</v>
      </c>
      <c r="G1454" s="410" t="s">
        <v>3450</v>
      </c>
      <c r="H1454" s="412">
        <f>'7. Vehicles and transport'!$L$11</f>
        <v>0</v>
      </c>
    </row>
    <row r="1455" spans="1:8" x14ac:dyDescent="0.2">
      <c r="A1455" s="409">
        <v>1454</v>
      </c>
      <c r="B1455" s="409" t="str">
        <f t="shared" si="33"/>
        <v>0-0--7.04-4</v>
      </c>
      <c r="C1455" s="410">
        <f>'1. General information'!$O$8</f>
        <v>0</v>
      </c>
      <c r="D1455" s="410">
        <f>'1. General information'!$O$10</f>
        <v>0</v>
      </c>
      <c r="E1455" s="410" t="s">
        <v>402</v>
      </c>
      <c r="F1455" s="411" t="s">
        <v>3451</v>
      </c>
      <c r="G1455" s="410" t="s">
        <v>3452</v>
      </c>
      <c r="H1455" s="412">
        <f>'7. Vehicles and transport'!$M$11</f>
        <v>0</v>
      </c>
    </row>
    <row r="1456" spans="1:8" x14ac:dyDescent="0.2">
      <c r="A1456" s="409">
        <v>1455</v>
      </c>
      <c r="B1456" s="409" t="str">
        <f t="shared" si="33"/>
        <v>0-0--7.04-5</v>
      </c>
      <c r="C1456" s="410">
        <f>'1. General information'!$O$8</f>
        <v>0</v>
      </c>
      <c r="D1456" s="410">
        <f>'1. General information'!$O$10</f>
        <v>0</v>
      </c>
      <c r="E1456" s="410" t="s">
        <v>402</v>
      </c>
      <c r="F1456" s="411" t="s">
        <v>3453</v>
      </c>
      <c r="G1456" s="410" t="s">
        <v>3454</v>
      </c>
      <c r="H1456" s="412">
        <f>'7. Vehicles and transport'!$N$11</f>
        <v>0</v>
      </c>
    </row>
    <row r="1457" spans="1:8" x14ac:dyDescent="0.2">
      <c r="A1457" s="409">
        <v>1456</v>
      </c>
      <c r="B1457" s="409" t="str">
        <f t="shared" si="33"/>
        <v>0-0--7.04-6</v>
      </c>
      <c r="C1457" s="410">
        <f>'1. General information'!$O$8</f>
        <v>0</v>
      </c>
      <c r="D1457" s="410">
        <f>'1. General information'!$O$10</f>
        <v>0</v>
      </c>
      <c r="E1457" s="410" t="s">
        <v>402</v>
      </c>
      <c r="F1457" s="411" t="s">
        <v>3455</v>
      </c>
      <c r="G1457" s="410" t="s">
        <v>3456</v>
      </c>
      <c r="H1457" s="412">
        <f>'7. Vehicles and transport'!$O$11</f>
        <v>0</v>
      </c>
    </row>
    <row r="1458" spans="1:8" x14ac:dyDescent="0.2">
      <c r="A1458" s="409">
        <v>1457</v>
      </c>
      <c r="B1458" s="409" t="str">
        <f t="shared" si="33"/>
        <v>0-0--7.04-7</v>
      </c>
      <c r="C1458" s="410">
        <f>'1. General information'!$O$8</f>
        <v>0</v>
      </c>
      <c r="D1458" s="410">
        <f>'1. General information'!$O$10</f>
        <v>0</v>
      </c>
      <c r="E1458" s="410" t="s">
        <v>402</v>
      </c>
      <c r="F1458" s="411" t="s">
        <v>3457</v>
      </c>
      <c r="G1458" s="410" t="s">
        <v>3458</v>
      </c>
      <c r="H1458" s="412">
        <f>'7. Vehicles and transport'!$P$11</f>
        <v>0</v>
      </c>
    </row>
    <row r="1459" spans="1:8" x14ac:dyDescent="0.2">
      <c r="A1459" s="409">
        <v>1458</v>
      </c>
      <c r="B1459" s="409" t="str">
        <f t="shared" si="33"/>
        <v>0-0--7.04-8</v>
      </c>
      <c r="C1459" s="410">
        <f>'1. General information'!$O$8</f>
        <v>0</v>
      </c>
      <c r="D1459" s="410">
        <f>'1. General information'!$O$10</f>
        <v>0</v>
      </c>
      <c r="E1459" s="410" t="s">
        <v>402</v>
      </c>
      <c r="F1459" s="411" t="s">
        <v>3459</v>
      </c>
      <c r="G1459" s="410" t="s">
        <v>3460</v>
      </c>
      <c r="H1459" s="412">
        <f>'7. Vehicles and transport'!$Q$11</f>
        <v>0</v>
      </c>
    </row>
    <row r="1460" spans="1:8" x14ac:dyDescent="0.2">
      <c r="A1460" s="409">
        <v>1459</v>
      </c>
      <c r="B1460" s="409" t="str">
        <f t="shared" si="33"/>
        <v>0-0--7.04-9</v>
      </c>
      <c r="C1460" s="410">
        <f>'1. General information'!$O$8</f>
        <v>0</v>
      </c>
      <c r="D1460" s="410">
        <f>'1. General information'!$O$10</f>
        <v>0</v>
      </c>
      <c r="E1460" s="410" t="s">
        <v>402</v>
      </c>
      <c r="F1460" s="411" t="s">
        <v>3461</v>
      </c>
      <c r="G1460" s="410" t="s">
        <v>3462</v>
      </c>
      <c r="H1460" s="412">
        <f>'7. Vehicles and transport'!$R$11</f>
        <v>0</v>
      </c>
    </row>
    <row r="1461" spans="1:8" x14ac:dyDescent="0.2">
      <c r="A1461" s="409">
        <v>1460</v>
      </c>
      <c r="B1461" s="409" t="str">
        <f t="shared" si="33"/>
        <v>0-0--7.04-10</v>
      </c>
      <c r="C1461" s="410">
        <f>'1. General information'!$O$8</f>
        <v>0</v>
      </c>
      <c r="D1461" s="410">
        <f>'1. General information'!$O$10</f>
        <v>0</v>
      </c>
      <c r="E1461" s="410" t="s">
        <v>402</v>
      </c>
      <c r="F1461" s="411" t="s">
        <v>3463</v>
      </c>
      <c r="G1461" s="410" t="s">
        <v>3464</v>
      </c>
      <c r="H1461" s="412">
        <f>'7. Vehicles and transport'!$S$11</f>
        <v>0</v>
      </c>
    </row>
    <row r="1462" spans="1:8" x14ac:dyDescent="0.2">
      <c r="A1462" s="409">
        <v>1461</v>
      </c>
      <c r="B1462" s="409" t="str">
        <f t="shared" si="33"/>
        <v>0-0--7.05-1</v>
      </c>
      <c r="C1462" s="410">
        <f>'1. General information'!$O$8</f>
        <v>0</v>
      </c>
      <c r="D1462" s="410">
        <f>'1. General information'!$O$10</f>
        <v>0</v>
      </c>
      <c r="E1462" s="410" t="s">
        <v>402</v>
      </c>
      <c r="F1462" s="411" t="s">
        <v>3465</v>
      </c>
      <c r="G1462" s="410" t="s">
        <v>3466</v>
      </c>
      <c r="H1462" s="413">
        <f>'7. Vehicles and transport'!$J$14</f>
        <v>0</v>
      </c>
    </row>
    <row r="1463" spans="1:8" x14ac:dyDescent="0.2">
      <c r="A1463" s="409">
        <v>1462</v>
      </c>
      <c r="B1463" s="409" t="str">
        <f t="shared" si="33"/>
        <v>0-0--7.05-2</v>
      </c>
      <c r="C1463" s="410">
        <f>'1. General information'!$O$8</f>
        <v>0</v>
      </c>
      <c r="D1463" s="410">
        <f>'1. General information'!$O$10</f>
        <v>0</v>
      </c>
      <c r="E1463" s="410" t="s">
        <v>402</v>
      </c>
      <c r="F1463" s="411" t="s">
        <v>3467</v>
      </c>
      <c r="G1463" s="410" t="s">
        <v>3468</v>
      </c>
      <c r="H1463" s="413">
        <f>'7. Vehicles and transport'!$K$14</f>
        <v>0</v>
      </c>
    </row>
    <row r="1464" spans="1:8" x14ac:dyDescent="0.2">
      <c r="A1464" s="409">
        <v>1463</v>
      </c>
      <c r="B1464" s="409" t="str">
        <f t="shared" si="33"/>
        <v>0-0--7.05-3</v>
      </c>
      <c r="C1464" s="410">
        <f>'1. General information'!$O$8</f>
        <v>0</v>
      </c>
      <c r="D1464" s="410">
        <f>'1. General information'!$O$10</f>
        <v>0</v>
      </c>
      <c r="E1464" s="410" t="s">
        <v>402</v>
      </c>
      <c r="F1464" s="411" t="s">
        <v>3469</v>
      </c>
      <c r="G1464" s="410" t="s">
        <v>3470</v>
      </c>
      <c r="H1464" s="413">
        <f>'7. Vehicles and transport'!$L$14</f>
        <v>0</v>
      </c>
    </row>
    <row r="1465" spans="1:8" x14ac:dyDescent="0.2">
      <c r="A1465" s="409">
        <v>1464</v>
      </c>
      <c r="B1465" s="409" t="str">
        <f t="shared" si="33"/>
        <v>0-0--7.05-4</v>
      </c>
      <c r="C1465" s="410">
        <f>'1. General information'!$O$8</f>
        <v>0</v>
      </c>
      <c r="D1465" s="410">
        <f>'1. General information'!$O$10</f>
        <v>0</v>
      </c>
      <c r="E1465" s="410" t="s">
        <v>402</v>
      </c>
      <c r="F1465" s="411" t="s">
        <v>3471</v>
      </c>
      <c r="G1465" s="410" t="s">
        <v>3472</v>
      </c>
      <c r="H1465" s="413">
        <f>'7. Vehicles and transport'!$M$14</f>
        <v>0</v>
      </c>
    </row>
    <row r="1466" spans="1:8" x14ac:dyDescent="0.2">
      <c r="A1466" s="409">
        <v>1465</v>
      </c>
      <c r="B1466" s="409" t="str">
        <f t="shared" si="33"/>
        <v>0-0--7.05-5</v>
      </c>
      <c r="C1466" s="410">
        <f>'1. General information'!$O$8</f>
        <v>0</v>
      </c>
      <c r="D1466" s="410">
        <f>'1. General information'!$O$10</f>
        <v>0</v>
      </c>
      <c r="E1466" s="410" t="s">
        <v>402</v>
      </c>
      <c r="F1466" s="411" t="s">
        <v>3473</v>
      </c>
      <c r="G1466" s="410" t="s">
        <v>3474</v>
      </c>
      <c r="H1466" s="413">
        <f>'7. Vehicles and transport'!$N$14</f>
        <v>0</v>
      </c>
    </row>
    <row r="1467" spans="1:8" x14ac:dyDescent="0.2">
      <c r="A1467" s="409">
        <v>1466</v>
      </c>
      <c r="B1467" s="409" t="str">
        <f t="shared" si="33"/>
        <v>0-0--7.05-6</v>
      </c>
      <c r="C1467" s="410">
        <f>'1. General information'!$O$8</f>
        <v>0</v>
      </c>
      <c r="D1467" s="410">
        <f>'1. General information'!$O$10</f>
        <v>0</v>
      </c>
      <c r="E1467" s="410" t="s">
        <v>402</v>
      </c>
      <c r="F1467" s="411" t="s">
        <v>3475</v>
      </c>
      <c r="G1467" s="410" t="s">
        <v>3476</v>
      </c>
      <c r="H1467" s="413">
        <f>'7. Vehicles and transport'!$O$14</f>
        <v>0</v>
      </c>
    </row>
    <row r="1468" spans="1:8" x14ac:dyDescent="0.2">
      <c r="A1468" s="409">
        <v>1467</v>
      </c>
      <c r="B1468" s="409" t="str">
        <f t="shared" si="33"/>
        <v>0-0--7.05-7</v>
      </c>
      <c r="C1468" s="410">
        <f>'1. General information'!$O$8</f>
        <v>0</v>
      </c>
      <c r="D1468" s="410">
        <f>'1. General information'!$O$10</f>
        <v>0</v>
      </c>
      <c r="E1468" s="410" t="s">
        <v>402</v>
      </c>
      <c r="F1468" s="411" t="s">
        <v>3477</v>
      </c>
      <c r="G1468" s="410" t="s">
        <v>3478</v>
      </c>
      <c r="H1468" s="413">
        <f>'7. Vehicles and transport'!$P$14</f>
        <v>0</v>
      </c>
    </row>
    <row r="1469" spans="1:8" x14ac:dyDescent="0.2">
      <c r="A1469" s="409">
        <v>1468</v>
      </c>
      <c r="B1469" s="409" t="str">
        <f t="shared" si="33"/>
        <v>0-0--7.05-8</v>
      </c>
      <c r="C1469" s="410">
        <f>'1. General information'!$O$8</f>
        <v>0</v>
      </c>
      <c r="D1469" s="410">
        <f>'1. General information'!$O$10</f>
        <v>0</v>
      </c>
      <c r="E1469" s="410" t="s">
        <v>402</v>
      </c>
      <c r="F1469" s="411" t="s">
        <v>3479</v>
      </c>
      <c r="G1469" s="410" t="s">
        <v>3480</v>
      </c>
      <c r="H1469" s="413">
        <f>'7. Vehicles and transport'!$Q$14</f>
        <v>0</v>
      </c>
    </row>
    <row r="1470" spans="1:8" x14ac:dyDescent="0.2">
      <c r="A1470" s="409">
        <v>1469</v>
      </c>
      <c r="B1470" s="409" t="str">
        <f t="shared" si="33"/>
        <v>0-0--7.05-9</v>
      </c>
      <c r="C1470" s="410">
        <f>'1. General information'!$O$8</f>
        <v>0</v>
      </c>
      <c r="D1470" s="410">
        <f>'1. General information'!$O$10</f>
        <v>0</v>
      </c>
      <c r="E1470" s="410" t="s">
        <v>402</v>
      </c>
      <c r="F1470" s="411" t="s">
        <v>3481</v>
      </c>
      <c r="G1470" s="410" t="s">
        <v>3482</v>
      </c>
      <c r="H1470" s="413">
        <f>'7. Vehicles and transport'!$R$14</f>
        <v>0</v>
      </c>
    </row>
    <row r="1471" spans="1:8" x14ac:dyDescent="0.2">
      <c r="A1471" s="409">
        <v>1470</v>
      </c>
      <c r="B1471" s="409" t="str">
        <f t="shared" si="33"/>
        <v>0-0--7.05-10</v>
      </c>
      <c r="C1471" s="410">
        <f>'1. General information'!$O$8</f>
        <v>0</v>
      </c>
      <c r="D1471" s="410">
        <f>'1. General information'!$O$10</f>
        <v>0</v>
      </c>
      <c r="E1471" s="410" t="s">
        <v>402</v>
      </c>
      <c r="F1471" s="411" t="s">
        <v>3483</v>
      </c>
      <c r="G1471" s="410" t="s">
        <v>3484</v>
      </c>
      <c r="H1471" s="413">
        <f>'7. Vehicles and transport'!$S$14</f>
        <v>0</v>
      </c>
    </row>
    <row r="1472" spans="1:8" x14ac:dyDescent="0.2">
      <c r="A1472" s="409">
        <v>1471</v>
      </c>
      <c r="B1472" s="409" t="str">
        <f t="shared" si="33"/>
        <v>0-0--7.05a-1</v>
      </c>
      <c r="C1472" s="410">
        <f>'1. General information'!$O$8</f>
        <v>0</v>
      </c>
      <c r="D1472" s="410">
        <f>'1. General information'!$O$10</f>
        <v>0</v>
      </c>
      <c r="E1472" s="410" t="s">
        <v>402</v>
      </c>
      <c r="F1472" s="411" t="s">
        <v>3485</v>
      </c>
      <c r="G1472" s="410" t="s">
        <v>3486</v>
      </c>
      <c r="H1472" s="413">
        <f>'7. Vehicles and transport'!$J$15</f>
        <v>0</v>
      </c>
    </row>
    <row r="1473" spans="1:8" x14ac:dyDescent="0.2">
      <c r="A1473" s="409">
        <v>1472</v>
      </c>
      <c r="B1473" s="409" t="str">
        <f t="shared" si="33"/>
        <v>0-0--7.05a-2</v>
      </c>
      <c r="C1473" s="410">
        <f>'1. General information'!$O$8</f>
        <v>0</v>
      </c>
      <c r="D1473" s="410">
        <f>'1. General information'!$O$10</f>
        <v>0</v>
      </c>
      <c r="E1473" s="410" t="s">
        <v>402</v>
      </c>
      <c r="F1473" s="411" t="s">
        <v>3487</v>
      </c>
      <c r="G1473" s="410" t="s">
        <v>3488</v>
      </c>
      <c r="H1473" s="413">
        <f>'7. Vehicles and transport'!$K$15</f>
        <v>0</v>
      </c>
    </row>
    <row r="1474" spans="1:8" x14ac:dyDescent="0.2">
      <c r="A1474" s="409">
        <v>1473</v>
      </c>
      <c r="B1474" s="409" t="str">
        <f t="shared" si="33"/>
        <v>0-0--7.05a-3</v>
      </c>
      <c r="C1474" s="410">
        <f>'1. General information'!$O$8</f>
        <v>0</v>
      </c>
      <c r="D1474" s="410">
        <f>'1. General information'!$O$10</f>
        <v>0</v>
      </c>
      <c r="E1474" s="410" t="s">
        <v>402</v>
      </c>
      <c r="F1474" s="411" t="s">
        <v>3489</v>
      </c>
      <c r="G1474" s="410" t="s">
        <v>3490</v>
      </c>
      <c r="H1474" s="413">
        <f>'7. Vehicles and transport'!$L$15</f>
        <v>0</v>
      </c>
    </row>
    <row r="1475" spans="1:8" x14ac:dyDescent="0.2">
      <c r="A1475" s="409">
        <v>1474</v>
      </c>
      <c r="B1475" s="409" t="str">
        <f t="shared" si="33"/>
        <v>0-0--7.05a-4</v>
      </c>
      <c r="C1475" s="410">
        <f>'1. General information'!$O$8</f>
        <v>0</v>
      </c>
      <c r="D1475" s="410">
        <f>'1. General information'!$O$10</f>
        <v>0</v>
      </c>
      <c r="E1475" s="410" t="s">
        <v>402</v>
      </c>
      <c r="F1475" s="411" t="s">
        <v>3491</v>
      </c>
      <c r="G1475" s="410" t="s">
        <v>3492</v>
      </c>
      <c r="H1475" s="413">
        <f>'7. Vehicles and transport'!$M$15</f>
        <v>0</v>
      </c>
    </row>
    <row r="1476" spans="1:8" x14ac:dyDescent="0.2">
      <c r="A1476" s="409">
        <v>1475</v>
      </c>
      <c r="B1476" s="409" t="str">
        <f t="shared" si="33"/>
        <v>0-0--7.05a-5</v>
      </c>
      <c r="C1476" s="410">
        <f>'1. General information'!$O$8</f>
        <v>0</v>
      </c>
      <c r="D1476" s="410">
        <f>'1. General information'!$O$10</f>
        <v>0</v>
      </c>
      <c r="E1476" s="410" t="s">
        <v>402</v>
      </c>
      <c r="F1476" s="411" t="s">
        <v>3493</v>
      </c>
      <c r="G1476" s="410" t="s">
        <v>3494</v>
      </c>
      <c r="H1476" s="413">
        <f>'7. Vehicles and transport'!$N$15</f>
        <v>0</v>
      </c>
    </row>
    <row r="1477" spans="1:8" x14ac:dyDescent="0.2">
      <c r="A1477" s="409">
        <v>1476</v>
      </c>
      <c r="B1477" s="409" t="str">
        <f t="shared" si="33"/>
        <v>0-0--7.05a-6</v>
      </c>
      <c r="C1477" s="410">
        <f>'1. General information'!$O$8</f>
        <v>0</v>
      </c>
      <c r="D1477" s="410">
        <f>'1. General information'!$O$10</f>
        <v>0</v>
      </c>
      <c r="E1477" s="410" t="s">
        <v>402</v>
      </c>
      <c r="F1477" s="411" t="s">
        <v>3495</v>
      </c>
      <c r="G1477" s="410" t="s">
        <v>3496</v>
      </c>
      <c r="H1477" s="413">
        <f>'7. Vehicles and transport'!$O$15</f>
        <v>0</v>
      </c>
    </row>
    <row r="1478" spans="1:8" x14ac:dyDescent="0.2">
      <c r="A1478" s="409">
        <v>1477</v>
      </c>
      <c r="B1478" s="409" t="str">
        <f t="shared" si="33"/>
        <v>0-0--7.05a-7</v>
      </c>
      <c r="C1478" s="410">
        <f>'1. General information'!$O$8</f>
        <v>0</v>
      </c>
      <c r="D1478" s="410">
        <f>'1. General information'!$O$10</f>
        <v>0</v>
      </c>
      <c r="E1478" s="410" t="s">
        <v>402</v>
      </c>
      <c r="F1478" s="411" t="s">
        <v>3497</v>
      </c>
      <c r="G1478" s="410" t="s">
        <v>3498</v>
      </c>
      <c r="H1478" s="413">
        <f>'7. Vehicles and transport'!$P$15</f>
        <v>0</v>
      </c>
    </row>
    <row r="1479" spans="1:8" x14ac:dyDescent="0.2">
      <c r="A1479" s="409">
        <v>1478</v>
      </c>
      <c r="B1479" s="409" t="str">
        <f t="shared" si="33"/>
        <v>0-0--7.05a-8</v>
      </c>
      <c r="C1479" s="410">
        <f>'1. General information'!$O$8</f>
        <v>0</v>
      </c>
      <c r="D1479" s="410">
        <f>'1. General information'!$O$10</f>
        <v>0</v>
      </c>
      <c r="E1479" s="410" t="s">
        <v>402</v>
      </c>
      <c r="F1479" s="411" t="s">
        <v>3499</v>
      </c>
      <c r="G1479" s="410" t="s">
        <v>3500</v>
      </c>
      <c r="H1479" s="413">
        <f>'7. Vehicles and transport'!$Q$15</f>
        <v>0</v>
      </c>
    </row>
    <row r="1480" spans="1:8" x14ac:dyDescent="0.2">
      <c r="A1480" s="409">
        <v>1479</v>
      </c>
      <c r="B1480" s="409" t="str">
        <f t="shared" si="33"/>
        <v>0-0--7.05a-9</v>
      </c>
      <c r="C1480" s="410">
        <f>'1. General information'!$O$8</f>
        <v>0</v>
      </c>
      <c r="D1480" s="410">
        <f>'1. General information'!$O$10</f>
        <v>0</v>
      </c>
      <c r="E1480" s="410" t="s">
        <v>402</v>
      </c>
      <c r="F1480" s="411" t="s">
        <v>3501</v>
      </c>
      <c r="G1480" s="410" t="s">
        <v>3502</v>
      </c>
      <c r="H1480" s="413">
        <f>'7. Vehicles and transport'!$R$15</f>
        <v>0</v>
      </c>
    </row>
    <row r="1481" spans="1:8" x14ac:dyDescent="0.2">
      <c r="A1481" s="409">
        <v>1480</v>
      </c>
      <c r="B1481" s="409" t="str">
        <f t="shared" si="33"/>
        <v>0-0--7.05a-10</v>
      </c>
      <c r="C1481" s="410">
        <f>'1. General information'!$O$8</f>
        <v>0</v>
      </c>
      <c r="D1481" s="410">
        <f>'1. General information'!$O$10</f>
        <v>0</v>
      </c>
      <c r="E1481" s="410" t="s">
        <v>402</v>
      </c>
      <c r="F1481" s="411" t="s">
        <v>3503</v>
      </c>
      <c r="G1481" s="410" t="s">
        <v>3504</v>
      </c>
      <c r="H1481" s="413">
        <f>'7. Vehicles and transport'!$S$15</f>
        <v>0</v>
      </c>
    </row>
    <row r="1482" spans="1:8" x14ac:dyDescent="0.2">
      <c r="A1482" s="409">
        <v>1481</v>
      </c>
      <c r="B1482" s="409" t="str">
        <f t="shared" si="33"/>
        <v>0-0--7.05b-1</v>
      </c>
      <c r="C1482" s="410">
        <f>'1. General information'!$O$8</f>
        <v>0</v>
      </c>
      <c r="D1482" s="410">
        <f>'1. General information'!$O$10</f>
        <v>0</v>
      </c>
      <c r="E1482" s="410" t="s">
        <v>402</v>
      </c>
      <c r="F1482" s="411" t="s">
        <v>3505</v>
      </c>
      <c r="G1482" s="410" t="s">
        <v>3506</v>
      </c>
      <c r="H1482" s="413">
        <f>'7. Vehicles and transport'!$J$16</f>
        <v>0</v>
      </c>
    </row>
    <row r="1483" spans="1:8" x14ac:dyDescent="0.2">
      <c r="A1483" s="409">
        <v>1482</v>
      </c>
      <c r="B1483" s="409" t="str">
        <f t="shared" si="33"/>
        <v>0-0--7.05b-2</v>
      </c>
      <c r="C1483" s="410">
        <f>'1. General information'!$O$8</f>
        <v>0</v>
      </c>
      <c r="D1483" s="410">
        <f>'1. General information'!$O$10</f>
        <v>0</v>
      </c>
      <c r="E1483" s="410" t="s">
        <v>402</v>
      </c>
      <c r="F1483" s="411" t="s">
        <v>3507</v>
      </c>
      <c r="G1483" s="410" t="s">
        <v>3508</v>
      </c>
      <c r="H1483" s="413">
        <f>'7. Vehicles and transport'!$K$16</f>
        <v>0</v>
      </c>
    </row>
    <row r="1484" spans="1:8" x14ac:dyDescent="0.2">
      <c r="A1484" s="409">
        <v>1483</v>
      </c>
      <c r="B1484" s="409" t="str">
        <f t="shared" si="33"/>
        <v>0-0--7.05b-3</v>
      </c>
      <c r="C1484" s="410">
        <f>'1. General information'!$O$8</f>
        <v>0</v>
      </c>
      <c r="D1484" s="410">
        <f>'1. General information'!$O$10</f>
        <v>0</v>
      </c>
      <c r="E1484" s="410" t="s">
        <v>402</v>
      </c>
      <c r="F1484" s="411" t="s">
        <v>3509</v>
      </c>
      <c r="G1484" s="410" t="s">
        <v>3510</v>
      </c>
      <c r="H1484" s="413">
        <f>'7. Vehicles and transport'!$L$16</f>
        <v>0</v>
      </c>
    </row>
    <row r="1485" spans="1:8" x14ac:dyDescent="0.2">
      <c r="A1485" s="409">
        <v>1484</v>
      </c>
      <c r="B1485" s="409" t="str">
        <f t="shared" si="33"/>
        <v>0-0--7.05b-4</v>
      </c>
      <c r="C1485" s="410">
        <f>'1. General information'!$O$8</f>
        <v>0</v>
      </c>
      <c r="D1485" s="410">
        <f>'1. General information'!$O$10</f>
        <v>0</v>
      </c>
      <c r="E1485" s="410" t="s">
        <v>402</v>
      </c>
      <c r="F1485" s="411" t="s">
        <v>3511</v>
      </c>
      <c r="G1485" s="410" t="s">
        <v>3512</v>
      </c>
      <c r="H1485" s="413">
        <f>'7. Vehicles and transport'!$M$16</f>
        <v>0</v>
      </c>
    </row>
    <row r="1486" spans="1:8" x14ac:dyDescent="0.2">
      <c r="A1486" s="409">
        <v>1485</v>
      </c>
      <c r="B1486" s="409" t="str">
        <f t="shared" si="33"/>
        <v>0-0--7.05b-5</v>
      </c>
      <c r="C1486" s="410">
        <f>'1. General information'!$O$8</f>
        <v>0</v>
      </c>
      <c r="D1486" s="410">
        <f>'1. General information'!$O$10</f>
        <v>0</v>
      </c>
      <c r="E1486" s="410" t="s">
        <v>402</v>
      </c>
      <c r="F1486" s="411" t="s">
        <v>3513</v>
      </c>
      <c r="G1486" s="410" t="s">
        <v>3514</v>
      </c>
      <c r="H1486" s="413">
        <f>'7. Vehicles and transport'!$N$16</f>
        <v>0</v>
      </c>
    </row>
    <row r="1487" spans="1:8" x14ac:dyDescent="0.2">
      <c r="A1487" s="409">
        <v>1486</v>
      </c>
      <c r="B1487" s="409" t="str">
        <f t="shared" si="33"/>
        <v>0-0--7.05b-6</v>
      </c>
      <c r="C1487" s="410">
        <f>'1. General information'!$O$8</f>
        <v>0</v>
      </c>
      <c r="D1487" s="410">
        <f>'1. General information'!$O$10</f>
        <v>0</v>
      </c>
      <c r="E1487" s="410" t="s">
        <v>402</v>
      </c>
      <c r="F1487" s="411" t="s">
        <v>3515</v>
      </c>
      <c r="G1487" s="410" t="s">
        <v>3516</v>
      </c>
      <c r="H1487" s="413">
        <f>'7. Vehicles and transport'!$O$16</f>
        <v>0</v>
      </c>
    </row>
    <row r="1488" spans="1:8" x14ac:dyDescent="0.2">
      <c r="A1488" s="409">
        <v>1487</v>
      </c>
      <c r="B1488" s="409" t="str">
        <f t="shared" si="33"/>
        <v>0-0--7.05b-7</v>
      </c>
      <c r="C1488" s="410">
        <f>'1. General information'!$O$8</f>
        <v>0</v>
      </c>
      <c r="D1488" s="410">
        <f>'1. General information'!$O$10</f>
        <v>0</v>
      </c>
      <c r="E1488" s="410" t="s">
        <v>402</v>
      </c>
      <c r="F1488" s="411" t="s">
        <v>3517</v>
      </c>
      <c r="G1488" s="410" t="s">
        <v>3518</v>
      </c>
      <c r="H1488" s="413">
        <f>'7. Vehicles and transport'!$P$16</f>
        <v>0</v>
      </c>
    </row>
    <row r="1489" spans="1:8" x14ac:dyDescent="0.2">
      <c r="A1489" s="409">
        <v>1488</v>
      </c>
      <c r="B1489" s="409" t="str">
        <f t="shared" si="33"/>
        <v>0-0--7.05b-8</v>
      </c>
      <c r="C1489" s="410">
        <f>'1. General information'!$O$8</f>
        <v>0</v>
      </c>
      <c r="D1489" s="410">
        <f>'1. General information'!$O$10</f>
        <v>0</v>
      </c>
      <c r="E1489" s="410" t="s">
        <v>402</v>
      </c>
      <c r="F1489" s="411" t="s">
        <v>3519</v>
      </c>
      <c r="G1489" s="410" t="s">
        <v>3520</v>
      </c>
      <c r="H1489" s="413">
        <f>'7. Vehicles and transport'!$Q$16</f>
        <v>0</v>
      </c>
    </row>
    <row r="1490" spans="1:8" x14ac:dyDescent="0.2">
      <c r="A1490" s="409">
        <v>1489</v>
      </c>
      <c r="B1490" s="409" t="str">
        <f t="shared" si="33"/>
        <v>0-0--7.05b-9</v>
      </c>
      <c r="C1490" s="410">
        <f>'1. General information'!$O$8</f>
        <v>0</v>
      </c>
      <c r="D1490" s="410">
        <f>'1. General information'!$O$10</f>
        <v>0</v>
      </c>
      <c r="E1490" s="410" t="s">
        <v>402</v>
      </c>
      <c r="F1490" s="411" t="s">
        <v>3521</v>
      </c>
      <c r="G1490" s="410" t="s">
        <v>3522</v>
      </c>
      <c r="H1490" s="413">
        <f>'7. Vehicles and transport'!$R$16</f>
        <v>0</v>
      </c>
    </row>
    <row r="1491" spans="1:8" x14ac:dyDescent="0.2">
      <c r="A1491" s="409">
        <v>1490</v>
      </c>
      <c r="B1491" s="409" t="str">
        <f t="shared" si="33"/>
        <v>0-0--7.05b-10</v>
      </c>
      <c r="C1491" s="410">
        <f>'1. General information'!$O$8</f>
        <v>0</v>
      </c>
      <c r="D1491" s="410">
        <f>'1. General information'!$O$10</f>
        <v>0</v>
      </c>
      <c r="E1491" s="410" t="s">
        <v>402</v>
      </c>
      <c r="F1491" s="411" t="s">
        <v>3523</v>
      </c>
      <c r="G1491" s="410" t="s">
        <v>3524</v>
      </c>
      <c r="H1491" s="413">
        <f>'7. Vehicles and transport'!$S$16</f>
        <v>0</v>
      </c>
    </row>
    <row r="1492" spans="1:8" x14ac:dyDescent="0.2">
      <c r="A1492" s="409">
        <v>1491</v>
      </c>
      <c r="B1492" s="409" t="str">
        <f t="shared" si="33"/>
        <v>0-0--7.06-1</v>
      </c>
      <c r="C1492" s="410">
        <f>'1. General information'!$O$8</f>
        <v>0</v>
      </c>
      <c r="D1492" s="410">
        <f>'1. General information'!$O$10</f>
        <v>0</v>
      </c>
      <c r="E1492" s="410" t="s">
        <v>402</v>
      </c>
      <c r="F1492" s="411" t="s">
        <v>3525</v>
      </c>
      <c r="G1492" s="410" t="s">
        <v>3526</v>
      </c>
      <c r="H1492" s="413">
        <f>'7. Vehicles and transport'!$J$17</f>
        <v>0</v>
      </c>
    </row>
    <row r="1493" spans="1:8" x14ac:dyDescent="0.2">
      <c r="A1493" s="409">
        <v>1492</v>
      </c>
      <c r="B1493" s="409" t="str">
        <f t="shared" si="33"/>
        <v>0-0--7.06-2</v>
      </c>
      <c r="C1493" s="410">
        <f>'1. General information'!$O$8</f>
        <v>0</v>
      </c>
      <c r="D1493" s="410">
        <f>'1. General information'!$O$10</f>
        <v>0</v>
      </c>
      <c r="E1493" s="410" t="s">
        <v>402</v>
      </c>
      <c r="F1493" s="411" t="s">
        <v>3527</v>
      </c>
      <c r="G1493" s="410" t="s">
        <v>3528</v>
      </c>
      <c r="H1493" s="413">
        <f>'7. Vehicles and transport'!$K$17</f>
        <v>0</v>
      </c>
    </row>
    <row r="1494" spans="1:8" x14ac:dyDescent="0.2">
      <c r="A1494" s="409">
        <v>1493</v>
      </c>
      <c r="B1494" s="409" t="str">
        <f t="shared" si="33"/>
        <v>0-0--7.06-3</v>
      </c>
      <c r="C1494" s="410">
        <f>'1. General information'!$O$8</f>
        <v>0</v>
      </c>
      <c r="D1494" s="410">
        <f>'1. General information'!$O$10</f>
        <v>0</v>
      </c>
      <c r="E1494" s="410" t="s">
        <v>402</v>
      </c>
      <c r="F1494" s="411" t="s">
        <v>3529</v>
      </c>
      <c r="G1494" s="410" t="s">
        <v>3530</v>
      </c>
      <c r="H1494" s="413">
        <f>'7. Vehicles and transport'!$L$17</f>
        <v>0</v>
      </c>
    </row>
    <row r="1495" spans="1:8" x14ac:dyDescent="0.2">
      <c r="A1495" s="409">
        <v>1494</v>
      </c>
      <c r="B1495" s="409" t="str">
        <f t="shared" si="33"/>
        <v>0-0--7.06-4</v>
      </c>
      <c r="C1495" s="410">
        <f>'1. General information'!$O$8</f>
        <v>0</v>
      </c>
      <c r="D1495" s="410">
        <f>'1. General information'!$O$10</f>
        <v>0</v>
      </c>
      <c r="E1495" s="410" t="s">
        <v>402</v>
      </c>
      <c r="F1495" s="411" t="s">
        <v>3531</v>
      </c>
      <c r="G1495" s="410" t="s">
        <v>3532</v>
      </c>
      <c r="H1495" s="413">
        <f>'7. Vehicles and transport'!$M$17</f>
        <v>0</v>
      </c>
    </row>
    <row r="1496" spans="1:8" x14ac:dyDescent="0.2">
      <c r="A1496" s="409">
        <v>1495</v>
      </c>
      <c r="B1496" s="409" t="str">
        <f t="shared" si="33"/>
        <v>0-0--7.06-5</v>
      </c>
      <c r="C1496" s="410">
        <f>'1. General information'!$O$8</f>
        <v>0</v>
      </c>
      <c r="D1496" s="410">
        <f>'1. General information'!$O$10</f>
        <v>0</v>
      </c>
      <c r="E1496" s="410" t="s">
        <v>402</v>
      </c>
      <c r="F1496" s="411" t="s">
        <v>3533</v>
      </c>
      <c r="G1496" s="410" t="s">
        <v>3534</v>
      </c>
      <c r="H1496" s="413">
        <f>'7. Vehicles and transport'!$N$17</f>
        <v>0</v>
      </c>
    </row>
    <row r="1497" spans="1:8" x14ac:dyDescent="0.2">
      <c r="A1497" s="409">
        <v>1496</v>
      </c>
      <c r="B1497" s="409" t="str">
        <f t="shared" si="33"/>
        <v>0-0--7.06-6</v>
      </c>
      <c r="C1497" s="410">
        <f>'1. General information'!$O$8</f>
        <v>0</v>
      </c>
      <c r="D1497" s="410">
        <f>'1. General information'!$O$10</f>
        <v>0</v>
      </c>
      <c r="E1497" s="410" t="s">
        <v>402</v>
      </c>
      <c r="F1497" s="411" t="s">
        <v>3535</v>
      </c>
      <c r="G1497" s="410" t="s">
        <v>3536</v>
      </c>
      <c r="H1497" s="413">
        <f>'7. Vehicles and transport'!$O$17</f>
        <v>0</v>
      </c>
    </row>
    <row r="1498" spans="1:8" x14ac:dyDescent="0.2">
      <c r="A1498" s="409">
        <v>1497</v>
      </c>
      <c r="B1498" s="409" t="str">
        <f t="shared" si="33"/>
        <v>0-0--7.06-7</v>
      </c>
      <c r="C1498" s="410">
        <f>'1. General information'!$O$8</f>
        <v>0</v>
      </c>
      <c r="D1498" s="410">
        <f>'1. General information'!$O$10</f>
        <v>0</v>
      </c>
      <c r="E1498" s="410" t="s">
        <v>402</v>
      </c>
      <c r="F1498" s="411" t="s">
        <v>3537</v>
      </c>
      <c r="G1498" s="410" t="s">
        <v>3538</v>
      </c>
      <c r="H1498" s="413">
        <f>'7. Vehicles and transport'!$P$17</f>
        <v>0</v>
      </c>
    </row>
    <row r="1499" spans="1:8" x14ac:dyDescent="0.2">
      <c r="A1499" s="409">
        <v>1498</v>
      </c>
      <c r="B1499" s="409" t="str">
        <f t="shared" si="33"/>
        <v>0-0--7.06-8</v>
      </c>
      <c r="C1499" s="410">
        <f>'1. General information'!$O$8</f>
        <v>0</v>
      </c>
      <c r="D1499" s="410">
        <f>'1. General information'!$O$10</f>
        <v>0</v>
      </c>
      <c r="E1499" s="410" t="s">
        <v>402</v>
      </c>
      <c r="F1499" s="411" t="s">
        <v>3539</v>
      </c>
      <c r="G1499" s="410" t="s">
        <v>3540</v>
      </c>
      <c r="H1499" s="413">
        <f>'7. Vehicles and transport'!$Q$17</f>
        <v>0</v>
      </c>
    </row>
    <row r="1500" spans="1:8" x14ac:dyDescent="0.2">
      <c r="A1500" s="409">
        <v>1499</v>
      </c>
      <c r="B1500" s="409" t="str">
        <f t="shared" si="33"/>
        <v>0-0--7.06-9</v>
      </c>
      <c r="C1500" s="410">
        <f>'1. General information'!$O$8</f>
        <v>0</v>
      </c>
      <c r="D1500" s="410">
        <f>'1. General information'!$O$10</f>
        <v>0</v>
      </c>
      <c r="E1500" s="410" t="s">
        <v>402</v>
      </c>
      <c r="F1500" s="411" t="s">
        <v>3541</v>
      </c>
      <c r="G1500" s="410" t="s">
        <v>3542</v>
      </c>
      <c r="H1500" s="413">
        <f>'7. Vehicles and transport'!$R$17</f>
        <v>0</v>
      </c>
    </row>
    <row r="1501" spans="1:8" x14ac:dyDescent="0.2">
      <c r="A1501" s="409">
        <v>1500</v>
      </c>
      <c r="B1501" s="409" t="str">
        <f t="shared" si="33"/>
        <v>0-0--7.06-10</v>
      </c>
      <c r="C1501" s="410">
        <f>'1. General information'!$O$8</f>
        <v>0</v>
      </c>
      <c r="D1501" s="410">
        <f>'1. General information'!$O$10</f>
        <v>0</v>
      </c>
      <c r="E1501" s="410" t="s">
        <v>402</v>
      </c>
      <c r="F1501" s="411" t="s">
        <v>3543</v>
      </c>
      <c r="G1501" s="410" t="s">
        <v>3544</v>
      </c>
      <c r="H1501" s="413">
        <f>'7. Vehicles and transport'!$S$17</f>
        <v>0</v>
      </c>
    </row>
    <row r="1502" spans="1:8" x14ac:dyDescent="0.2">
      <c r="A1502" s="409">
        <v>1501</v>
      </c>
      <c r="B1502" s="409" t="str">
        <f t="shared" si="33"/>
        <v>0-0--7.06a-1</v>
      </c>
      <c r="C1502" s="410">
        <f>'1. General information'!$O$8</f>
        <v>0</v>
      </c>
      <c r="D1502" s="410">
        <f>'1. General information'!$O$10</f>
        <v>0</v>
      </c>
      <c r="E1502" s="410" t="s">
        <v>402</v>
      </c>
      <c r="F1502" s="411" t="s">
        <v>3545</v>
      </c>
      <c r="G1502" s="410" t="s">
        <v>3546</v>
      </c>
      <c r="H1502" s="413">
        <f>'7. Vehicles and transport'!$J$18</f>
        <v>0</v>
      </c>
    </row>
    <row r="1503" spans="1:8" x14ac:dyDescent="0.2">
      <c r="A1503" s="409">
        <v>1502</v>
      </c>
      <c r="B1503" s="409" t="str">
        <f t="shared" ref="B1503:B1566" si="34">CONCATENATE(LEFT(C1503,2),"-",D1503,"-","-",F1503)</f>
        <v>0-0--7.06a-2</v>
      </c>
      <c r="C1503" s="410">
        <f>'1. General information'!$O$8</f>
        <v>0</v>
      </c>
      <c r="D1503" s="410">
        <f>'1. General information'!$O$10</f>
        <v>0</v>
      </c>
      <c r="E1503" s="410" t="s">
        <v>402</v>
      </c>
      <c r="F1503" s="411" t="s">
        <v>3547</v>
      </c>
      <c r="G1503" s="410" t="s">
        <v>3548</v>
      </c>
      <c r="H1503" s="413">
        <f>'7. Vehicles and transport'!$K$18</f>
        <v>0</v>
      </c>
    </row>
    <row r="1504" spans="1:8" x14ac:dyDescent="0.2">
      <c r="A1504" s="409">
        <v>1503</v>
      </c>
      <c r="B1504" s="409" t="str">
        <f t="shared" si="34"/>
        <v>0-0--7.06a-3</v>
      </c>
      <c r="C1504" s="410">
        <f>'1. General information'!$O$8</f>
        <v>0</v>
      </c>
      <c r="D1504" s="410">
        <f>'1. General information'!$O$10</f>
        <v>0</v>
      </c>
      <c r="E1504" s="410" t="s">
        <v>402</v>
      </c>
      <c r="F1504" s="411" t="s">
        <v>3549</v>
      </c>
      <c r="G1504" s="410" t="s">
        <v>3550</v>
      </c>
      <c r="H1504" s="413">
        <f>'7. Vehicles and transport'!$L$18</f>
        <v>0</v>
      </c>
    </row>
    <row r="1505" spans="1:8" x14ac:dyDescent="0.2">
      <c r="A1505" s="409">
        <v>1504</v>
      </c>
      <c r="B1505" s="409" t="str">
        <f t="shared" si="34"/>
        <v>0-0--7.06a-4</v>
      </c>
      <c r="C1505" s="410">
        <f>'1. General information'!$O$8</f>
        <v>0</v>
      </c>
      <c r="D1505" s="410">
        <f>'1. General information'!$O$10</f>
        <v>0</v>
      </c>
      <c r="E1505" s="410" t="s">
        <v>402</v>
      </c>
      <c r="F1505" s="411" t="s">
        <v>3551</v>
      </c>
      <c r="G1505" s="410" t="s">
        <v>3552</v>
      </c>
      <c r="H1505" s="413">
        <f>'7. Vehicles and transport'!$M$18</f>
        <v>0</v>
      </c>
    </row>
    <row r="1506" spans="1:8" x14ac:dyDescent="0.2">
      <c r="A1506" s="409">
        <v>1505</v>
      </c>
      <c r="B1506" s="409" t="str">
        <f t="shared" si="34"/>
        <v>0-0--7.06a-5</v>
      </c>
      <c r="C1506" s="410">
        <f>'1. General information'!$O$8</f>
        <v>0</v>
      </c>
      <c r="D1506" s="410">
        <f>'1. General information'!$O$10</f>
        <v>0</v>
      </c>
      <c r="E1506" s="410" t="s">
        <v>402</v>
      </c>
      <c r="F1506" s="411" t="s">
        <v>3553</v>
      </c>
      <c r="G1506" s="410" t="s">
        <v>3554</v>
      </c>
      <c r="H1506" s="413">
        <f>'7. Vehicles and transport'!$N$18</f>
        <v>0</v>
      </c>
    </row>
    <row r="1507" spans="1:8" x14ac:dyDescent="0.2">
      <c r="A1507" s="409">
        <v>1506</v>
      </c>
      <c r="B1507" s="409" t="str">
        <f t="shared" si="34"/>
        <v>0-0--7.06a-6</v>
      </c>
      <c r="C1507" s="410">
        <f>'1. General information'!$O$8</f>
        <v>0</v>
      </c>
      <c r="D1507" s="410">
        <f>'1. General information'!$O$10</f>
        <v>0</v>
      </c>
      <c r="E1507" s="410" t="s">
        <v>402</v>
      </c>
      <c r="F1507" s="411" t="s">
        <v>3555</v>
      </c>
      <c r="G1507" s="410" t="s">
        <v>3556</v>
      </c>
      <c r="H1507" s="413">
        <f>'7. Vehicles and transport'!$O$18</f>
        <v>0</v>
      </c>
    </row>
    <row r="1508" spans="1:8" x14ac:dyDescent="0.2">
      <c r="A1508" s="409">
        <v>1507</v>
      </c>
      <c r="B1508" s="409" t="str">
        <f t="shared" si="34"/>
        <v>0-0--7.06a-7</v>
      </c>
      <c r="C1508" s="410">
        <f>'1. General information'!$O$8</f>
        <v>0</v>
      </c>
      <c r="D1508" s="410">
        <f>'1. General information'!$O$10</f>
        <v>0</v>
      </c>
      <c r="E1508" s="410" t="s">
        <v>402</v>
      </c>
      <c r="F1508" s="411" t="s">
        <v>3557</v>
      </c>
      <c r="G1508" s="410" t="s">
        <v>3558</v>
      </c>
      <c r="H1508" s="413">
        <f>'7. Vehicles and transport'!$P$18</f>
        <v>0</v>
      </c>
    </row>
    <row r="1509" spans="1:8" x14ac:dyDescent="0.2">
      <c r="A1509" s="409">
        <v>1508</v>
      </c>
      <c r="B1509" s="409" t="str">
        <f t="shared" si="34"/>
        <v>0-0--7.06a-8</v>
      </c>
      <c r="C1509" s="410">
        <f>'1. General information'!$O$8</f>
        <v>0</v>
      </c>
      <c r="D1509" s="410">
        <f>'1. General information'!$O$10</f>
        <v>0</v>
      </c>
      <c r="E1509" s="410" t="s">
        <v>402</v>
      </c>
      <c r="F1509" s="411" t="s">
        <v>3559</v>
      </c>
      <c r="G1509" s="410" t="s">
        <v>3560</v>
      </c>
      <c r="H1509" s="413">
        <f>'7. Vehicles and transport'!$Q$18</f>
        <v>0</v>
      </c>
    </row>
    <row r="1510" spans="1:8" x14ac:dyDescent="0.2">
      <c r="A1510" s="409">
        <v>1509</v>
      </c>
      <c r="B1510" s="409" t="str">
        <f t="shared" si="34"/>
        <v>0-0--7.06a-9</v>
      </c>
      <c r="C1510" s="410">
        <f>'1. General information'!$O$8</f>
        <v>0</v>
      </c>
      <c r="D1510" s="410">
        <f>'1. General information'!$O$10</f>
        <v>0</v>
      </c>
      <c r="E1510" s="410" t="s">
        <v>402</v>
      </c>
      <c r="F1510" s="411" t="s">
        <v>3561</v>
      </c>
      <c r="G1510" s="410" t="s">
        <v>3562</v>
      </c>
      <c r="H1510" s="413">
        <f>'7. Vehicles and transport'!$R$18</f>
        <v>0</v>
      </c>
    </row>
    <row r="1511" spans="1:8" x14ac:dyDescent="0.2">
      <c r="A1511" s="409">
        <v>1510</v>
      </c>
      <c r="B1511" s="409" t="str">
        <f t="shared" si="34"/>
        <v>0-0--7.06a-10</v>
      </c>
      <c r="C1511" s="410">
        <f>'1. General information'!$O$8</f>
        <v>0</v>
      </c>
      <c r="D1511" s="410">
        <f>'1. General information'!$O$10</f>
        <v>0</v>
      </c>
      <c r="E1511" s="410" t="s">
        <v>402</v>
      </c>
      <c r="F1511" s="411" t="s">
        <v>3563</v>
      </c>
      <c r="G1511" s="410" t="s">
        <v>3564</v>
      </c>
      <c r="H1511" s="413">
        <f>'7. Vehicles and transport'!$S$18</f>
        <v>0</v>
      </c>
    </row>
    <row r="1512" spans="1:8" x14ac:dyDescent="0.2">
      <c r="A1512" s="409">
        <v>1511</v>
      </c>
      <c r="B1512" s="409" t="str">
        <f t="shared" si="34"/>
        <v>0-0--7.07-1</v>
      </c>
      <c r="C1512" s="410">
        <f>'1. General information'!$O$8</f>
        <v>0</v>
      </c>
      <c r="D1512" s="410">
        <f>'1. General information'!$O$10</f>
        <v>0</v>
      </c>
      <c r="E1512" s="410" t="s">
        <v>402</v>
      </c>
      <c r="F1512" s="411" t="s">
        <v>3565</v>
      </c>
      <c r="G1512" s="410" t="s">
        <v>3566</v>
      </c>
      <c r="H1512" s="413">
        <f>'7. Vehicles and transport'!$J$19</f>
        <v>0</v>
      </c>
    </row>
    <row r="1513" spans="1:8" x14ac:dyDescent="0.2">
      <c r="A1513" s="409">
        <v>1512</v>
      </c>
      <c r="B1513" s="409" t="str">
        <f t="shared" si="34"/>
        <v>0-0--7.07-2</v>
      </c>
      <c r="C1513" s="410">
        <f>'1. General information'!$O$8</f>
        <v>0</v>
      </c>
      <c r="D1513" s="410">
        <f>'1. General information'!$O$10</f>
        <v>0</v>
      </c>
      <c r="E1513" s="410" t="s">
        <v>402</v>
      </c>
      <c r="F1513" s="411" t="s">
        <v>3567</v>
      </c>
      <c r="G1513" s="410" t="s">
        <v>3568</v>
      </c>
      <c r="H1513" s="413">
        <f>'7. Vehicles and transport'!$K$19</f>
        <v>0</v>
      </c>
    </row>
    <row r="1514" spans="1:8" x14ac:dyDescent="0.2">
      <c r="A1514" s="409">
        <v>1513</v>
      </c>
      <c r="B1514" s="409" t="str">
        <f t="shared" si="34"/>
        <v>0-0--7.07-3</v>
      </c>
      <c r="C1514" s="410">
        <f>'1. General information'!$O$8</f>
        <v>0</v>
      </c>
      <c r="D1514" s="410">
        <f>'1. General information'!$O$10</f>
        <v>0</v>
      </c>
      <c r="E1514" s="410" t="s">
        <v>402</v>
      </c>
      <c r="F1514" s="411" t="s">
        <v>3569</v>
      </c>
      <c r="G1514" s="410" t="s">
        <v>3570</v>
      </c>
      <c r="H1514" s="413">
        <f>'7. Vehicles and transport'!$L$19</f>
        <v>0</v>
      </c>
    </row>
    <row r="1515" spans="1:8" x14ac:dyDescent="0.2">
      <c r="A1515" s="409">
        <v>1514</v>
      </c>
      <c r="B1515" s="409" t="str">
        <f t="shared" si="34"/>
        <v>0-0--7.07-4</v>
      </c>
      <c r="C1515" s="410">
        <f>'1. General information'!$O$8</f>
        <v>0</v>
      </c>
      <c r="D1515" s="410">
        <f>'1. General information'!$O$10</f>
        <v>0</v>
      </c>
      <c r="E1515" s="410" t="s">
        <v>402</v>
      </c>
      <c r="F1515" s="411" t="s">
        <v>3571</v>
      </c>
      <c r="G1515" s="410" t="s">
        <v>3572</v>
      </c>
      <c r="H1515" s="413">
        <f>'7. Vehicles and transport'!$M$19</f>
        <v>0</v>
      </c>
    </row>
    <row r="1516" spans="1:8" x14ac:dyDescent="0.2">
      <c r="A1516" s="409">
        <v>1515</v>
      </c>
      <c r="B1516" s="409" t="str">
        <f t="shared" si="34"/>
        <v>0-0--7.07-5</v>
      </c>
      <c r="C1516" s="410">
        <f>'1. General information'!$O$8</f>
        <v>0</v>
      </c>
      <c r="D1516" s="410">
        <f>'1. General information'!$O$10</f>
        <v>0</v>
      </c>
      <c r="E1516" s="410" t="s">
        <v>402</v>
      </c>
      <c r="F1516" s="411" t="s">
        <v>3573</v>
      </c>
      <c r="G1516" s="410" t="s">
        <v>3574</v>
      </c>
      <c r="H1516" s="413">
        <f>'7. Vehicles and transport'!$N$19</f>
        <v>0</v>
      </c>
    </row>
    <row r="1517" spans="1:8" x14ac:dyDescent="0.2">
      <c r="A1517" s="409">
        <v>1516</v>
      </c>
      <c r="B1517" s="409" t="str">
        <f t="shared" si="34"/>
        <v>0-0--7.07-6</v>
      </c>
      <c r="C1517" s="410">
        <f>'1. General information'!$O$8</f>
        <v>0</v>
      </c>
      <c r="D1517" s="410">
        <f>'1. General information'!$O$10</f>
        <v>0</v>
      </c>
      <c r="E1517" s="410" t="s">
        <v>402</v>
      </c>
      <c r="F1517" s="411" t="s">
        <v>3575</v>
      </c>
      <c r="G1517" s="410" t="s">
        <v>3576</v>
      </c>
      <c r="H1517" s="413">
        <f>'7. Vehicles and transport'!$O$19</f>
        <v>0</v>
      </c>
    </row>
    <row r="1518" spans="1:8" x14ac:dyDescent="0.2">
      <c r="A1518" s="409">
        <v>1517</v>
      </c>
      <c r="B1518" s="409" t="str">
        <f t="shared" si="34"/>
        <v>0-0--7.07-7</v>
      </c>
      <c r="C1518" s="410">
        <f>'1. General information'!$O$8</f>
        <v>0</v>
      </c>
      <c r="D1518" s="410">
        <f>'1. General information'!$O$10</f>
        <v>0</v>
      </c>
      <c r="E1518" s="410" t="s">
        <v>402</v>
      </c>
      <c r="F1518" s="411" t="s">
        <v>3577</v>
      </c>
      <c r="G1518" s="410" t="s">
        <v>3578</v>
      </c>
      <c r="H1518" s="413">
        <f>'7. Vehicles and transport'!$P$19</f>
        <v>0</v>
      </c>
    </row>
    <row r="1519" spans="1:8" x14ac:dyDescent="0.2">
      <c r="A1519" s="409">
        <v>1518</v>
      </c>
      <c r="B1519" s="409" t="str">
        <f t="shared" si="34"/>
        <v>0-0--7.07-8</v>
      </c>
      <c r="C1519" s="410">
        <f>'1. General information'!$O$8</f>
        <v>0</v>
      </c>
      <c r="D1519" s="410">
        <f>'1. General information'!$O$10</f>
        <v>0</v>
      </c>
      <c r="E1519" s="410" t="s">
        <v>402</v>
      </c>
      <c r="F1519" s="411" t="s">
        <v>3579</v>
      </c>
      <c r="G1519" s="410" t="s">
        <v>3580</v>
      </c>
      <c r="H1519" s="413">
        <f>'7. Vehicles and transport'!$Q$19</f>
        <v>0</v>
      </c>
    </row>
    <row r="1520" spans="1:8" x14ac:dyDescent="0.2">
      <c r="A1520" s="409">
        <v>1519</v>
      </c>
      <c r="B1520" s="409" t="str">
        <f t="shared" si="34"/>
        <v>0-0--7.07-9</v>
      </c>
      <c r="C1520" s="410">
        <f>'1. General information'!$O$8</f>
        <v>0</v>
      </c>
      <c r="D1520" s="410">
        <f>'1. General information'!$O$10</f>
        <v>0</v>
      </c>
      <c r="E1520" s="410" t="s">
        <v>402</v>
      </c>
      <c r="F1520" s="411" t="s">
        <v>3581</v>
      </c>
      <c r="G1520" s="410" t="s">
        <v>3582</v>
      </c>
      <c r="H1520" s="413">
        <f>'7. Vehicles and transport'!$R$19</f>
        <v>0</v>
      </c>
    </row>
    <row r="1521" spans="1:8" x14ac:dyDescent="0.2">
      <c r="A1521" s="409">
        <v>1520</v>
      </c>
      <c r="B1521" s="409" t="str">
        <f t="shared" si="34"/>
        <v>0-0--7.07-10</v>
      </c>
      <c r="C1521" s="410">
        <f>'1. General information'!$O$8</f>
        <v>0</v>
      </c>
      <c r="D1521" s="410">
        <f>'1. General information'!$O$10</f>
        <v>0</v>
      </c>
      <c r="E1521" s="410" t="s">
        <v>402</v>
      </c>
      <c r="F1521" s="411" t="s">
        <v>3583</v>
      </c>
      <c r="G1521" s="410" t="s">
        <v>3584</v>
      </c>
      <c r="H1521" s="413">
        <f>'7. Vehicles and transport'!$S$19</f>
        <v>0</v>
      </c>
    </row>
    <row r="1522" spans="1:8" x14ac:dyDescent="0.2">
      <c r="A1522" s="409">
        <v>1521</v>
      </c>
      <c r="B1522" s="409" t="str">
        <f t="shared" si="34"/>
        <v>0-0--7.08-1</v>
      </c>
      <c r="C1522" s="410">
        <f>'1. General information'!$O$8</f>
        <v>0</v>
      </c>
      <c r="D1522" s="410">
        <f>'1. General information'!$O$10</f>
        <v>0</v>
      </c>
      <c r="E1522" s="410" t="s">
        <v>402</v>
      </c>
      <c r="F1522" s="411" t="s">
        <v>3585</v>
      </c>
      <c r="G1522" s="410" t="s">
        <v>3586</v>
      </c>
      <c r="H1522" s="413">
        <f>'7. Vehicles and transport'!$J$20</f>
        <v>0</v>
      </c>
    </row>
    <row r="1523" spans="1:8" x14ac:dyDescent="0.2">
      <c r="A1523" s="409">
        <v>1522</v>
      </c>
      <c r="B1523" s="409" t="str">
        <f t="shared" si="34"/>
        <v>0-0--7.08-2</v>
      </c>
      <c r="C1523" s="410">
        <f>'1. General information'!$O$8</f>
        <v>0</v>
      </c>
      <c r="D1523" s="410">
        <f>'1. General information'!$O$10</f>
        <v>0</v>
      </c>
      <c r="E1523" s="410" t="s">
        <v>402</v>
      </c>
      <c r="F1523" s="411" t="s">
        <v>3587</v>
      </c>
      <c r="G1523" s="410" t="s">
        <v>3588</v>
      </c>
      <c r="H1523" s="413">
        <f>'7. Vehicles and transport'!$K$20</f>
        <v>0</v>
      </c>
    </row>
    <row r="1524" spans="1:8" x14ac:dyDescent="0.2">
      <c r="A1524" s="409">
        <v>1523</v>
      </c>
      <c r="B1524" s="409" t="str">
        <f t="shared" si="34"/>
        <v>0-0--7.08-3</v>
      </c>
      <c r="C1524" s="410">
        <f>'1. General information'!$O$8</f>
        <v>0</v>
      </c>
      <c r="D1524" s="410">
        <f>'1. General information'!$O$10</f>
        <v>0</v>
      </c>
      <c r="E1524" s="410" t="s">
        <v>402</v>
      </c>
      <c r="F1524" s="411" t="s">
        <v>3589</v>
      </c>
      <c r="G1524" s="410" t="s">
        <v>3590</v>
      </c>
      <c r="H1524" s="413">
        <f>'7. Vehicles and transport'!$L$20</f>
        <v>0</v>
      </c>
    </row>
    <row r="1525" spans="1:8" x14ac:dyDescent="0.2">
      <c r="A1525" s="409">
        <v>1524</v>
      </c>
      <c r="B1525" s="409" t="str">
        <f t="shared" si="34"/>
        <v>0-0--7.08-4</v>
      </c>
      <c r="C1525" s="410">
        <f>'1. General information'!$O$8</f>
        <v>0</v>
      </c>
      <c r="D1525" s="410">
        <f>'1. General information'!$O$10</f>
        <v>0</v>
      </c>
      <c r="E1525" s="410" t="s">
        <v>402</v>
      </c>
      <c r="F1525" s="411" t="s">
        <v>3591</v>
      </c>
      <c r="G1525" s="410" t="s">
        <v>3592</v>
      </c>
      <c r="H1525" s="413">
        <f>'7. Vehicles and transport'!$M$20</f>
        <v>0</v>
      </c>
    </row>
    <row r="1526" spans="1:8" x14ac:dyDescent="0.2">
      <c r="A1526" s="409">
        <v>1525</v>
      </c>
      <c r="B1526" s="409" t="str">
        <f t="shared" si="34"/>
        <v>0-0--7.08-5</v>
      </c>
      <c r="C1526" s="410">
        <f>'1. General information'!$O$8</f>
        <v>0</v>
      </c>
      <c r="D1526" s="410">
        <f>'1. General information'!$O$10</f>
        <v>0</v>
      </c>
      <c r="E1526" s="410" t="s">
        <v>402</v>
      </c>
      <c r="F1526" s="411" t="s">
        <v>3593</v>
      </c>
      <c r="G1526" s="410" t="s">
        <v>3594</v>
      </c>
      <c r="H1526" s="413">
        <f>'7. Vehicles and transport'!$N$20</f>
        <v>0</v>
      </c>
    </row>
    <row r="1527" spans="1:8" x14ac:dyDescent="0.2">
      <c r="A1527" s="409">
        <v>1526</v>
      </c>
      <c r="B1527" s="409" t="str">
        <f t="shared" si="34"/>
        <v>0-0--7.08-6</v>
      </c>
      <c r="C1527" s="410">
        <f>'1. General information'!$O$8</f>
        <v>0</v>
      </c>
      <c r="D1527" s="410">
        <f>'1. General information'!$O$10</f>
        <v>0</v>
      </c>
      <c r="E1527" s="410" t="s">
        <v>402</v>
      </c>
      <c r="F1527" s="411" t="s">
        <v>3595</v>
      </c>
      <c r="G1527" s="410" t="s">
        <v>3596</v>
      </c>
      <c r="H1527" s="413">
        <f>'7. Vehicles and transport'!$O$20</f>
        <v>0</v>
      </c>
    </row>
    <row r="1528" spans="1:8" x14ac:dyDescent="0.2">
      <c r="A1528" s="409">
        <v>1527</v>
      </c>
      <c r="B1528" s="409" t="str">
        <f t="shared" si="34"/>
        <v>0-0--7.08-7</v>
      </c>
      <c r="C1528" s="410">
        <f>'1. General information'!$O$8</f>
        <v>0</v>
      </c>
      <c r="D1528" s="410">
        <f>'1. General information'!$O$10</f>
        <v>0</v>
      </c>
      <c r="E1528" s="410" t="s">
        <v>402</v>
      </c>
      <c r="F1528" s="411" t="s">
        <v>3597</v>
      </c>
      <c r="G1528" s="410" t="s">
        <v>3598</v>
      </c>
      <c r="H1528" s="413">
        <f>'7. Vehicles and transport'!$P$20</f>
        <v>0</v>
      </c>
    </row>
    <row r="1529" spans="1:8" x14ac:dyDescent="0.2">
      <c r="A1529" s="409">
        <v>1528</v>
      </c>
      <c r="B1529" s="409" t="str">
        <f t="shared" si="34"/>
        <v>0-0--7.08-8</v>
      </c>
      <c r="C1529" s="410">
        <f>'1. General information'!$O$8</f>
        <v>0</v>
      </c>
      <c r="D1529" s="410">
        <f>'1. General information'!$O$10</f>
        <v>0</v>
      </c>
      <c r="E1529" s="410" t="s">
        <v>402</v>
      </c>
      <c r="F1529" s="411" t="s">
        <v>3599</v>
      </c>
      <c r="G1529" s="410" t="s">
        <v>3600</v>
      </c>
      <c r="H1529" s="413">
        <f>'7. Vehicles and transport'!$Q$20</f>
        <v>0</v>
      </c>
    </row>
    <row r="1530" spans="1:8" x14ac:dyDescent="0.2">
      <c r="A1530" s="409">
        <v>1529</v>
      </c>
      <c r="B1530" s="409" t="str">
        <f t="shared" si="34"/>
        <v>0-0--7.08-9</v>
      </c>
      <c r="C1530" s="410">
        <f>'1. General information'!$O$8</f>
        <v>0</v>
      </c>
      <c r="D1530" s="410">
        <f>'1. General information'!$O$10</f>
        <v>0</v>
      </c>
      <c r="E1530" s="410" t="s">
        <v>402</v>
      </c>
      <c r="F1530" s="411" t="s">
        <v>3601</v>
      </c>
      <c r="G1530" s="410" t="s">
        <v>3602</v>
      </c>
      <c r="H1530" s="413">
        <f>'7. Vehicles and transport'!$R$20</f>
        <v>0</v>
      </c>
    </row>
    <row r="1531" spans="1:8" x14ac:dyDescent="0.2">
      <c r="A1531" s="409">
        <v>1530</v>
      </c>
      <c r="B1531" s="409" t="str">
        <f t="shared" si="34"/>
        <v>0-0--7.08-10</v>
      </c>
      <c r="C1531" s="410">
        <f>'1. General information'!$O$8</f>
        <v>0</v>
      </c>
      <c r="D1531" s="410">
        <f>'1. General information'!$O$10</f>
        <v>0</v>
      </c>
      <c r="E1531" s="410" t="s">
        <v>402</v>
      </c>
      <c r="F1531" s="411" t="s">
        <v>3603</v>
      </c>
      <c r="G1531" s="410" t="s">
        <v>3604</v>
      </c>
      <c r="H1531" s="413">
        <f>'7. Vehicles and transport'!$S$20</f>
        <v>0</v>
      </c>
    </row>
    <row r="1532" spans="1:8" x14ac:dyDescent="0.2">
      <c r="A1532" s="409">
        <v>1531</v>
      </c>
      <c r="B1532" s="409" t="str">
        <f t="shared" si="34"/>
        <v>0-0--7.09-1</v>
      </c>
      <c r="C1532" s="410">
        <f>'1. General information'!$O$8</f>
        <v>0</v>
      </c>
      <c r="D1532" s="410">
        <f>'1. General information'!$O$10</f>
        <v>0</v>
      </c>
      <c r="E1532" s="410" t="s">
        <v>402</v>
      </c>
      <c r="F1532" s="411" t="s">
        <v>3605</v>
      </c>
      <c r="G1532" s="410" t="s">
        <v>3606</v>
      </c>
      <c r="H1532" s="413">
        <f>'7. Vehicles and transport'!$J$21</f>
        <v>0</v>
      </c>
    </row>
    <row r="1533" spans="1:8" x14ac:dyDescent="0.2">
      <c r="A1533" s="409">
        <v>1532</v>
      </c>
      <c r="B1533" s="409" t="str">
        <f t="shared" si="34"/>
        <v>0-0--7.09-2</v>
      </c>
      <c r="C1533" s="410">
        <f>'1. General information'!$O$8</f>
        <v>0</v>
      </c>
      <c r="D1533" s="410">
        <f>'1. General information'!$O$10</f>
        <v>0</v>
      </c>
      <c r="E1533" s="410" t="s">
        <v>402</v>
      </c>
      <c r="F1533" s="411" t="s">
        <v>3607</v>
      </c>
      <c r="G1533" s="410" t="s">
        <v>3608</v>
      </c>
      <c r="H1533" s="413">
        <f>'7. Vehicles and transport'!$K$21</f>
        <v>0</v>
      </c>
    </row>
    <row r="1534" spans="1:8" x14ac:dyDescent="0.2">
      <c r="A1534" s="409">
        <v>1533</v>
      </c>
      <c r="B1534" s="409" t="str">
        <f t="shared" si="34"/>
        <v>0-0--7.09-3</v>
      </c>
      <c r="C1534" s="410">
        <f>'1. General information'!$O$8</f>
        <v>0</v>
      </c>
      <c r="D1534" s="410">
        <f>'1. General information'!$O$10</f>
        <v>0</v>
      </c>
      <c r="E1534" s="410" t="s">
        <v>402</v>
      </c>
      <c r="F1534" s="411" t="s">
        <v>3609</v>
      </c>
      <c r="G1534" s="410" t="s">
        <v>3610</v>
      </c>
      <c r="H1534" s="413">
        <f>'7. Vehicles and transport'!$L$21</f>
        <v>0</v>
      </c>
    </row>
    <row r="1535" spans="1:8" x14ac:dyDescent="0.2">
      <c r="A1535" s="409">
        <v>1534</v>
      </c>
      <c r="B1535" s="409" t="str">
        <f t="shared" si="34"/>
        <v>0-0--7.09-4</v>
      </c>
      <c r="C1535" s="410">
        <f>'1. General information'!$O$8</f>
        <v>0</v>
      </c>
      <c r="D1535" s="410">
        <f>'1. General information'!$O$10</f>
        <v>0</v>
      </c>
      <c r="E1535" s="410" t="s">
        <v>402</v>
      </c>
      <c r="F1535" s="411" t="s">
        <v>3611</v>
      </c>
      <c r="G1535" s="410" t="s">
        <v>3612</v>
      </c>
      <c r="H1535" s="413">
        <f>'7. Vehicles and transport'!$M$21</f>
        <v>0</v>
      </c>
    </row>
    <row r="1536" spans="1:8" x14ac:dyDescent="0.2">
      <c r="A1536" s="409">
        <v>1535</v>
      </c>
      <c r="B1536" s="409" t="str">
        <f t="shared" si="34"/>
        <v>0-0--7.09-5</v>
      </c>
      <c r="C1536" s="410">
        <f>'1. General information'!$O$8</f>
        <v>0</v>
      </c>
      <c r="D1536" s="410">
        <f>'1. General information'!$O$10</f>
        <v>0</v>
      </c>
      <c r="E1536" s="410" t="s">
        <v>402</v>
      </c>
      <c r="F1536" s="411" t="s">
        <v>3613</v>
      </c>
      <c r="G1536" s="410" t="s">
        <v>3614</v>
      </c>
      <c r="H1536" s="413">
        <f>'7. Vehicles and transport'!$N$21</f>
        <v>0</v>
      </c>
    </row>
    <row r="1537" spans="1:8" x14ac:dyDescent="0.2">
      <c r="A1537" s="409">
        <v>1536</v>
      </c>
      <c r="B1537" s="409" t="str">
        <f t="shared" si="34"/>
        <v>0-0--7.09-6</v>
      </c>
      <c r="C1537" s="410">
        <f>'1. General information'!$O$8</f>
        <v>0</v>
      </c>
      <c r="D1537" s="410">
        <f>'1. General information'!$O$10</f>
        <v>0</v>
      </c>
      <c r="E1537" s="410" t="s">
        <v>402</v>
      </c>
      <c r="F1537" s="411" t="s">
        <v>3615</v>
      </c>
      <c r="G1537" s="410" t="s">
        <v>3616</v>
      </c>
      <c r="H1537" s="413">
        <f>'7. Vehicles and transport'!$O$21</f>
        <v>0</v>
      </c>
    </row>
    <row r="1538" spans="1:8" x14ac:dyDescent="0.2">
      <c r="A1538" s="409">
        <v>1537</v>
      </c>
      <c r="B1538" s="409" t="str">
        <f t="shared" si="34"/>
        <v>0-0--7.09-7</v>
      </c>
      <c r="C1538" s="410">
        <f>'1. General information'!$O$8</f>
        <v>0</v>
      </c>
      <c r="D1538" s="410">
        <f>'1. General information'!$O$10</f>
        <v>0</v>
      </c>
      <c r="E1538" s="410" t="s">
        <v>402</v>
      </c>
      <c r="F1538" s="411" t="s">
        <v>3617</v>
      </c>
      <c r="G1538" s="410" t="s">
        <v>3618</v>
      </c>
      <c r="H1538" s="413">
        <f>'7. Vehicles and transport'!$P$21</f>
        <v>0</v>
      </c>
    </row>
    <row r="1539" spans="1:8" x14ac:dyDescent="0.2">
      <c r="A1539" s="409">
        <v>1538</v>
      </c>
      <c r="B1539" s="409" t="str">
        <f t="shared" si="34"/>
        <v>0-0--7.09-8</v>
      </c>
      <c r="C1539" s="410">
        <f>'1. General information'!$O$8</f>
        <v>0</v>
      </c>
      <c r="D1539" s="410">
        <f>'1. General information'!$O$10</f>
        <v>0</v>
      </c>
      <c r="E1539" s="410" t="s">
        <v>402</v>
      </c>
      <c r="F1539" s="411" t="s">
        <v>3619</v>
      </c>
      <c r="G1539" s="410" t="s">
        <v>3620</v>
      </c>
      <c r="H1539" s="413">
        <f>'7. Vehicles and transport'!$Q$21</f>
        <v>0</v>
      </c>
    </row>
    <row r="1540" spans="1:8" x14ac:dyDescent="0.2">
      <c r="A1540" s="409">
        <v>1539</v>
      </c>
      <c r="B1540" s="409" t="str">
        <f t="shared" si="34"/>
        <v>0-0--7.09-9</v>
      </c>
      <c r="C1540" s="410">
        <f>'1. General information'!$O$8</f>
        <v>0</v>
      </c>
      <c r="D1540" s="410">
        <f>'1. General information'!$O$10</f>
        <v>0</v>
      </c>
      <c r="E1540" s="410" t="s">
        <v>402</v>
      </c>
      <c r="F1540" s="411" t="s">
        <v>3621</v>
      </c>
      <c r="G1540" s="410" t="s">
        <v>3622</v>
      </c>
      <c r="H1540" s="413">
        <f>'7. Vehicles and transport'!$R$21</f>
        <v>0</v>
      </c>
    </row>
    <row r="1541" spans="1:8" x14ac:dyDescent="0.2">
      <c r="A1541" s="409">
        <v>1540</v>
      </c>
      <c r="B1541" s="409" t="str">
        <f t="shared" si="34"/>
        <v>0-0--7.09-10</v>
      </c>
      <c r="C1541" s="410">
        <f>'1. General information'!$O$8</f>
        <v>0</v>
      </c>
      <c r="D1541" s="410">
        <f>'1. General information'!$O$10</f>
        <v>0</v>
      </c>
      <c r="E1541" s="410" t="s">
        <v>402</v>
      </c>
      <c r="F1541" s="411" t="s">
        <v>3623</v>
      </c>
      <c r="G1541" s="410" t="s">
        <v>3624</v>
      </c>
      <c r="H1541" s="413">
        <f>'7. Vehicles and transport'!$S$21</f>
        <v>0</v>
      </c>
    </row>
    <row r="1542" spans="1:8" x14ac:dyDescent="0.2">
      <c r="A1542" s="409">
        <v>1541</v>
      </c>
      <c r="B1542" s="409" t="str">
        <f t="shared" si="34"/>
        <v>0-0--7.10a-1</v>
      </c>
      <c r="C1542" s="410">
        <f>'1. General information'!$O$8</f>
        <v>0</v>
      </c>
      <c r="D1542" s="410">
        <f>'1. General information'!$O$10</f>
        <v>0</v>
      </c>
      <c r="E1542" s="410" t="s">
        <v>402</v>
      </c>
      <c r="F1542" s="411" t="s">
        <v>3625</v>
      </c>
      <c r="G1542" s="410" t="s">
        <v>3626</v>
      </c>
      <c r="H1542" s="422">
        <f>'7. Vehicles and transport'!$J$24</f>
        <v>0</v>
      </c>
    </row>
    <row r="1543" spans="1:8" x14ac:dyDescent="0.2">
      <c r="A1543" s="409">
        <v>1542</v>
      </c>
      <c r="B1543" s="409" t="str">
        <f t="shared" si="34"/>
        <v>0-0--7.10a-2</v>
      </c>
      <c r="C1543" s="410">
        <f>'1. General information'!$O$8</f>
        <v>0</v>
      </c>
      <c r="D1543" s="410">
        <f>'1. General information'!$O$10</f>
        <v>0</v>
      </c>
      <c r="E1543" s="410" t="s">
        <v>402</v>
      </c>
      <c r="F1543" s="411" t="s">
        <v>3627</v>
      </c>
      <c r="G1543" s="410" t="s">
        <v>3628</v>
      </c>
      <c r="H1543" s="422">
        <f>'7. Vehicles and transport'!$K$24</f>
        <v>0</v>
      </c>
    </row>
    <row r="1544" spans="1:8" x14ac:dyDescent="0.2">
      <c r="A1544" s="409">
        <v>1543</v>
      </c>
      <c r="B1544" s="409" t="str">
        <f t="shared" si="34"/>
        <v>0-0--7.10a-3</v>
      </c>
      <c r="C1544" s="410">
        <f>'1. General information'!$O$8</f>
        <v>0</v>
      </c>
      <c r="D1544" s="410">
        <f>'1. General information'!$O$10</f>
        <v>0</v>
      </c>
      <c r="E1544" s="410" t="s">
        <v>402</v>
      </c>
      <c r="F1544" s="411" t="s">
        <v>3629</v>
      </c>
      <c r="G1544" s="410" t="s">
        <v>3630</v>
      </c>
      <c r="H1544" s="422">
        <f>'7. Vehicles and transport'!$L$24</f>
        <v>0</v>
      </c>
    </row>
    <row r="1545" spans="1:8" x14ac:dyDescent="0.2">
      <c r="A1545" s="409">
        <v>1544</v>
      </c>
      <c r="B1545" s="409" t="str">
        <f t="shared" si="34"/>
        <v>0-0--7.10a-4</v>
      </c>
      <c r="C1545" s="410">
        <f>'1. General information'!$O$8</f>
        <v>0</v>
      </c>
      <c r="D1545" s="410">
        <f>'1. General information'!$O$10</f>
        <v>0</v>
      </c>
      <c r="E1545" s="410" t="s">
        <v>402</v>
      </c>
      <c r="F1545" s="411" t="s">
        <v>3631</v>
      </c>
      <c r="G1545" s="410" t="s">
        <v>3632</v>
      </c>
      <c r="H1545" s="422">
        <f>'7. Vehicles and transport'!$M$24</f>
        <v>0</v>
      </c>
    </row>
    <row r="1546" spans="1:8" x14ac:dyDescent="0.2">
      <c r="A1546" s="409">
        <v>1545</v>
      </c>
      <c r="B1546" s="409" t="str">
        <f t="shared" si="34"/>
        <v>0-0--7.10a-5</v>
      </c>
      <c r="C1546" s="410">
        <f>'1. General information'!$O$8</f>
        <v>0</v>
      </c>
      <c r="D1546" s="410">
        <f>'1. General information'!$O$10</f>
        <v>0</v>
      </c>
      <c r="E1546" s="410" t="s">
        <v>402</v>
      </c>
      <c r="F1546" s="411" t="s">
        <v>3633</v>
      </c>
      <c r="G1546" s="410" t="s">
        <v>3634</v>
      </c>
      <c r="H1546" s="422">
        <f>'7. Vehicles and transport'!$N$24</f>
        <v>0</v>
      </c>
    </row>
    <row r="1547" spans="1:8" x14ac:dyDescent="0.2">
      <c r="A1547" s="409">
        <v>1546</v>
      </c>
      <c r="B1547" s="409" t="str">
        <f t="shared" si="34"/>
        <v>0-0--7.10a-6</v>
      </c>
      <c r="C1547" s="410">
        <f>'1. General information'!$O$8</f>
        <v>0</v>
      </c>
      <c r="D1547" s="410">
        <f>'1. General information'!$O$10</f>
        <v>0</v>
      </c>
      <c r="E1547" s="410" t="s">
        <v>402</v>
      </c>
      <c r="F1547" s="411" t="s">
        <v>3635</v>
      </c>
      <c r="G1547" s="410" t="s">
        <v>3636</v>
      </c>
      <c r="H1547" s="422">
        <f>'7. Vehicles and transport'!$O$24</f>
        <v>0</v>
      </c>
    </row>
    <row r="1548" spans="1:8" x14ac:dyDescent="0.2">
      <c r="A1548" s="409">
        <v>1547</v>
      </c>
      <c r="B1548" s="409" t="str">
        <f t="shared" si="34"/>
        <v>0-0--7.10a-7</v>
      </c>
      <c r="C1548" s="410">
        <f>'1. General information'!$O$8</f>
        <v>0</v>
      </c>
      <c r="D1548" s="410">
        <f>'1. General information'!$O$10</f>
        <v>0</v>
      </c>
      <c r="E1548" s="410" t="s">
        <v>402</v>
      </c>
      <c r="F1548" s="411" t="s">
        <v>3637</v>
      </c>
      <c r="G1548" s="410" t="s">
        <v>3638</v>
      </c>
      <c r="H1548" s="422">
        <f>'7. Vehicles and transport'!$P$24</f>
        <v>0</v>
      </c>
    </row>
    <row r="1549" spans="1:8" x14ac:dyDescent="0.2">
      <c r="A1549" s="409">
        <v>1548</v>
      </c>
      <c r="B1549" s="409" t="str">
        <f t="shared" si="34"/>
        <v>0-0--7.10a-8</v>
      </c>
      <c r="C1549" s="410">
        <f>'1. General information'!$O$8</f>
        <v>0</v>
      </c>
      <c r="D1549" s="410">
        <f>'1. General information'!$O$10</f>
        <v>0</v>
      </c>
      <c r="E1549" s="410" t="s">
        <v>402</v>
      </c>
      <c r="F1549" s="411" t="s">
        <v>3639</v>
      </c>
      <c r="G1549" s="410" t="s">
        <v>3640</v>
      </c>
      <c r="H1549" s="422">
        <f>'7. Vehicles and transport'!$Q$24</f>
        <v>0</v>
      </c>
    </row>
    <row r="1550" spans="1:8" x14ac:dyDescent="0.2">
      <c r="A1550" s="409">
        <v>1549</v>
      </c>
      <c r="B1550" s="409" t="str">
        <f t="shared" si="34"/>
        <v>0-0--7.10a-9</v>
      </c>
      <c r="C1550" s="410">
        <f>'1. General information'!$O$8</f>
        <v>0</v>
      </c>
      <c r="D1550" s="410">
        <f>'1. General information'!$O$10</f>
        <v>0</v>
      </c>
      <c r="E1550" s="410" t="s">
        <v>402</v>
      </c>
      <c r="F1550" s="411" t="s">
        <v>3641</v>
      </c>
      <c r="G1550" s="410" t="s">
        <v>3642</v>
      </c>
      <c r="H1550" s="422">
        <f>'7. Vehicles and transport'!$R$24</f>
        <v>0</v>
      </c>
    </row>
    <row r="1551" spans="1:8" x14ac:dyDescent="0.2">
      <c r="A1551" s="409">
        <v>1550</v>
      </c>
      <c r="B1551" s="409" t="str">
        <f t="shared" si="34"/>
        <v>0-0--7.10a-10</v>
      </c>
      <c r="C1551" s="410">
        <f>'1. General information'!$O$8</f>
        <v>0</v>
      </c>
      <c r="D1551" s="410">
        <f>'1. General information'!$O$10</f>
        <v>0</v>
      </c>
      <c r="E1551" s="410" t="s">
        <v>402</v>
      </c>
      <c r="F1551" s="411" t="s">
        <v>3643</v>
      </c>
      <c r="G1551" s="410" t="s">
        <v>3644</v>
      </c>
      <c r="H1551" s="422">
        <f>'7. Vehicles and transport'!$S$24</f>
        <v>0</v>
      </c>
    </row>
    <row r="1552" spans="1:8" x14ac:dyDescent="0.2">
      <c r="A1552" s="409">
        <v>1551</v>
      </c>
      <c r="B1552" s="409" t="str">
        <f t="shared" si="34"/>
        <v>0-0--7.10ba-1</v>
      </c>
      <c r="C1552" s="410">
        <f>'1. General information'!$O$8</f>
        <v>0</v>
      </c>
      <c r="D1552" s="410">
        <f>'1. General information'!$O$10</f>
        <v>0</v>
      </c>
      <c r="E1552" s="410" t="s">
        <v>402</v>
      </c>
      <c r="F1552" s="423" t="s">
        <v>3645</v>
      </c>
      <c r="G1552" s="410" t="s">
        <v>3646</v>
      </c>
      <c r="H1552" s="424">
        <f>'7. Vehicles and transport'!$J$25</f>
        <v>0</v>
      </c>
    </row>
    <row r="1553" spans="1:8" x14ac:dyDescent="0.2">
      <c r="A1553" s="409">
        <v>1552</v>
      </c>
      <c r="B1553" s="409" t="str">
        <f t="shared" si="34"/>
        <v>0-0--7.10ba-2</v>
      </c>
      <c r="C1553" s="410">
        <f>'1. General information'!$O$8</f>
        <v>0</v>
      </c>
      <c r="D1553" s="410">
        <f>'1. General information'!$O$10</f>
        <v>0</v>
      </c>
      <c r="E1553" s="410" t="s">
        <v>402</v>
      </c>
      <c r="F1553" s="423" t="s">
        <v>3647</v>
      </c>
      <c r="G1553" s="410" t="s">
        <v>3648</v>
      </c>
      <c r="H1553" s="424">
        <f>'7. Vehicles and transport'!$K$25</f>
        <v>0</v>
      </c>
    </row>
    <row r="1554" spans="1:8" x14ac:dyDescent="0.2">
      <c r="A1554" s="409">
        <v>1553</v>
      </c>
      <c r="B1554" s="409" t="str">
        <f t="shared" si="34"/>
        <v>0-0--7.10ba-3</v>
      </c>
      <c r="C1554" s="410">
        <f>'1. General information'!$O$8</f>
        <v>0</v>
      </c>
      <c r="D1554" s="410">
        <f>'1. General information'!$O$10</f>
        <v>0</v>
      </c>
      <c r="E1554" s="410" t="s">
        <v>402</v>
      </c>
      <c r="F1554" s="423" t="s">
        <v>3649</v>
      </c>
      <c r="G1554" s="410" t="s">
        <v>3650</v>
      </c>
      <c r="H1554" s="424">
        <f>'7. Vehicles and transport'!$L$25</f>
        <v>0</v>
      </c>
    </row>
    <row r="1555" spans="1:8" x14ac:dyDescent="0.2">
      <c r="A1555" s="409">
        <v>1554</v>
      </c>
      <c r="B1555" s="409" t="str">
        <f t="shared" si="34"/>
        <v>0-0--7.10ba-4</v>
      </c>
      <c r="C1555" s="410">
        <f>'1. General information'!$O$8</f>
        <v>0</v>
      </c>
      <c r="D1555" s="410">
        <f>'1. General information'!$O$10</f>
        <v>0</v>
      </c>
      <c r="E1555" s="410" t="s">
        <v>402</v>
      </c>
      <c r="F1555" s="423" t="s">
        <v>3651</v>
      </c>
      <c r="G1555" s="410" t="s">
        <v>3652</v>
      </c>
      <c r="H1555" s="424">
        <f>'7. Vehicles and transport'!$M$25</f>
        <v>0</v>
      </c>
    </row>
    <row r="1556" spans="1:8" x14ac:dyDescent="0.2">
      <c r="A1556" s="409">
        <v>1555</v>
      </c>
      <c r="B1556" s="409" t="str">
        <f t="shared" si="34"/>
        <v>0-0--7.10ba-5</v>
      </c>
      <c r="C1556" s="410">
        <f>'1. General information'!$O$8</f>
        <v>0</v>
      </c>
      <c r="D1556" s="410">
        <f>'1. General information'!$O$10</f>
        <v>0</v>
      </c>
      <c r="E1556" s="410" t="s">
        <v>402</v>
      </c>
      <c r="F1556" s="423" t="s">
        <v>3653</v>
      </c>
      <c r="G1556" s="410" t="s">
        <v>3654</v>
      </c>
      <c r="H1556" s="424">
        <f>'7. Vehicles and transport'!$N$25</f>
        <v>0</v>
      </c>
    </row>
    <row r="1557" spans="1:8" x14ac:dyDescent="0.2">
      <c r="A1557" s="409">
        <v>1556</v>
      </c>
      <c r="B1557" s="409" t="str">
        <f t="shared" si="34"/>
        <v>0-0--7.10ba-6</v>
      </c>
      <c r="C1557" s="410">
        <f>'1. General information'!$O$8</f>
        <v>0</v>
      </c>
      <c r="D1557" s="410">
        <f>'1. General information'!$O$10</f>
        <v>0</v>
      </c>
      <c r="E1557" s="410" t="s">
        <v>402</v>
      </c>
      <c r="F1557" s="423" t="s">
        <v>3655</v>
      </c>
      <c r="G1557" s="410" t="s">
        <v>3656</v>
      </c>
      <c r="H1557" s="424">
        <f>'7. Vehicles and transport'!$O$25</f>
        <v>0</v>
      </c>
    </row>
    <row r="1558" spans="1:8" x14ac:dyDescent="0.2">
      <c r="A1558" s="409">
        <v>1557</v>
      </c>
      <c r="B1558" s="409" t="str">
        <f t="shared" si="34"/>
        <v>0-0--7.10ba-7</v>
      </c>
      <c r="C1558" s="410">
        <f>'1. General information'!$O$8</f>
        <v>0</v>
      </c>
      <c r="D1558" s="410">
        <f>'1. General information'!$O$10</f>
        <v>0</v>
      </c>
      <c r="E1558" s="410" t="s">
        <v>402</v>
      </c>
      <c r="F1558" s="423" t="s">
        <v>3657</v>
      </c>
      <c r="G1558" s="410" t="s">
        <v>3658</v>
      </c>
      <c r="H1558" s="424">
        <f>'7. Vehicles and transport'!$P$25</f>
        <v>0</v>
      </c>
    </row>
    <row r="1559" spans="1:8" x14ac:dyDescent="0.2">
      <c r="A1559" s="409">
        <v>1558</v>
      </c>
      <c r="B1559" s="409" t="str">
        <f t="shared" si="34"/>
        <v>0-0--7.10ba-8</v>
      </c>
      <c r="C1559" s="410">
        <f>'1. General information'!$O$8</f>
        <v>0</v>
      </c>
      <c r="D1559" s="410">
        <f>'1. General information'!$O$10</f>
        <v>0</v>
      </c>
      <c r="E1559" s="410" t="s">
        <v>402</v>
      </c>
      <c r="F1559" s="423" t="s">
        <v>3659</v>
      </c>
      <c r="G1559" s="410" t="s">
        <v>3660</v>
      </c>
      <c r="H1559" s="424">
        <f>'7. Vehicles and transport'!$Q$25</f>
        <v>0</v>
      </c>
    </row>
    <row r="1560" spans="1:8" x14ac:dyDescent="0.2">
      <c r="A1560" s="409">
        <v>1559</v>
      </c>
      <c r="B1560" s="409" t="str">
        <f t="shared" si="34"/>
        <v>0-0--7.10ba-9</v>
      </c>
      <c r="C1560" s="410">
        <f>'1. General information'!$O$8</f>
        <v>0</v>
      </c>
      <c r="D1560" s="410">
        <f>'1. General information'!$O$10</f>
        <v>0</v>
      </c>
      <c r="E1560" s="410" t="s">
        <v>402</v>
      </c>
      <c r="F1560" s="423" t="s">
        <v>3661</v>
      </c>
      <c r="G1560" s="410" t="s">
        <v>3662</v>
      </c>
      <c r="H1560" s="424">
        <f>'7. Vehicles and transport'!$R$25</f>
        <v>0</v>
      </c>
    </row>
    <row r="1561" spans="1:8" x14ac:dyDescent="0.2">
      <c r="A1561" s="409">
        <v>1560</v>
      </c>
      <c r="B1561" s="409" t="str">
        <f t="shared" si="34"/>
        <v>0-0--7.10ba-10</v>
      </c>
      <c r="C1561" s="410">
        <f>'1. General information'!$O$8</f>
        <v>0</v>
      </c>
      <c r="D1561" s="410">
        <f>'1. General information'!$O$10</f>
        <v>0</v>
      </c>
      <c r="E1561" s="410" t="s">
        <v>402</v>
      </c>
      <c r="F1561" s="423" t="s">
        <v>3663</v>
      </c>
      <c r="G1561" s="410" t="s">
        <v>3664</v>
      </c>
      <c r="H1561" s="424">
        <f>'7. Vehicles and transport'!$S$25</f>
        <v>0</v>
      </c>
    </row>
    <row r="1562" spans="1:8" x14ac:dyDescent="0.2">
      <c r="A1562" s="409">
        <v>1561</v>
      </c>
      <c r="B1562" s="409" t="str">
        <f t="shared" si="34"/>
        <v>0-0--7.10bb-1</v>
      </c>
      <c r="C1562" s="410">
        <f>'1. General information'!$O$8</f>
        <v>0</v>
      </c>
      <c r="D1562" s="410">
        <f>'1. General information'!$O$10</f>
        <v>0</v>
      </c>
      <c r="E1562" s="410" t="s">
        <v>402</v>
      </c>
      <c r="F1562" s="423" t="s">
        <v>3665</v>
      </c>
      <c r="G1562" s="410" t="s">
        <v>3666</v>
      </c>
      <c r="H1562" s="424">
        <f>'7. Vehicles and transport'!$J$26</f>
        <v>0</v>
      </c>
    </row>
    <row r="1563" spans="1:8" x14ac:dyDescent="0.2">
      <c r="A1563" s="409">
        <v>1562</v>
      </c>
      <c r="B1563" s="409" t="str">
        <f t="shared" si="34"/>
        <v>0-0--7.10bb-2</v>
      </c>
      <c r="C1563" s="410">
        <f>'1. General information'!$O$8</f>
        <v>0</v>
      </c>
      <c r="D1563" s="410">
        <f>'1. General information'!$O$10</f>
        <v>0</v>
      </c>
      <c r="E1563" s="410" t="s">
        <v>402</v>
      </c>
      <c r="F1563" s="423" t="s">
        <v>3667</v>
      </c>
      <c r="G1563" s="410" t="s">
        <v>3668</v>
      </c>
      <c r="H1563" s="424">
        <f>'7. Vehicles and transport'!$K$26</f>
        <v>0</v>
      </c>
    </row>
    <row r="1564" spans="1:8" x14ac:dyDescent="0.2">
      <c r="A1564" s="409">
        <v>1563</v>
      </c>
      <c r="B1564" s="409" t="str">
        <f t="shared" si="34"/>
        <v>0-0--7.10bb-3</v>
      </c>
      <c r="C1564" s="410">
        <f>'1. General information'!$O$8</f>
        <v>0</v>
      </c>
      <c r="D1564" s="410">
        <f>'1. General information'!$O$10</f>
        <v>0</v>
      </c>
      <c r="E1564" s="410" t="s">
        <v>402</v>
      </c>
      <c r="F1564" s="423" t="s">
        <v>3669</v>
      </c>
      <c r="G1564" s="410" t="s">
        <v>3670</v>
      </c>
      <c r="H1564" s="424">
        <f>'7. Vehicles and transport'!$L$26</f>
        <v>0</v>
      </c>
    </row>
    <row r="1565" spans="1:8" x14ac:dyDescent="0.2">
      <c r="A1565" s="409">
        <v>1564</v>
      </c>
      <c r="B1565" s="409" t="str">
        <f t="shared" si="34"/>
        <v>0-0--7.10bb-4</v>
      </c>
      <c r="C1565" s="410">
        <f>'1. General information'!$O$8</f>
        <v>0</v>
      </c>
      <c r="D1565" s="410">
        <f>'1. General information'!$O$10</f>
        <v>0</v>
      </c>
      <c r="E1565" s="410" t="s">
        <v>402</v>
      </c>
      <c r="F1565" s="423" t="s">
        <v>3671</v>
      </c>
      <c r="G1565" s="410" t="s">
        <v>3672</v>
      </c>
      <c r="H1565" s="424">
        <f>'7. Vehicles and transport'!$M$26</f>
        <v>0</v>
      </c>
    </row>
    <row r="1566" spans="1:8" x14ac:dyDescent="0.2">
      <c r="A1566" s="409">
        <v>1565</v>
      </c>
      <c r="B1566" s="409" t="str">
        <f t="shared" si="34"/>
        <v>0-0--7.10bb-5</v>
      </c>
      <c r="C1566" s="410">
        <f>'1. General information'!$O$8</f>
        <v>0</v>
      </c>
      <c r="D1566" s="410">
        <f>'1. General information'!$O$10</f>
        <v>0</v>
      </c>
      <c r="E1566" s="410" t="s">
        <v>402</v>
      </c>
      <c r="F1566" s="423" t="s">
        <v>3673</v>
      </c>
      <c r="G1566" s="410" t="s">
        <v>3674</v>
      </c>
      <c r="H1566" s="424">
        <f>'7. Vehicles and transport'!$N$26</f>
        <v>0</v>
      </c>
    </row>
    <row r="1567" spans="1:8" x14ac:dyDescent="0.2">
      <c r="A1567" s="409">
        <v>1566</v>
      </c>
      <c r="B1567" s="409" t="str">
        <f t="shared" ref="B1567:B1630" si="35">CONCATENATE(LEFT(C1567,2),"-",D1567,"-","-",F1567)</f>
        <v>0-0--7.10bb-6</v>
      </c>
      <c r="C1567" s="410">
        <f>'1. General information'!$O$8</f>
        <v>0</v>
      </c>
      <c r="D1567" s="410">
        <f>'1. General information'!$O$10</f>
        <v>0</v>
      </c>
      <c r="E1567" s="410" t="s">
        <v>402</v>
      </c>
      <c r="F1567" s="423" t="s">
        <v>3675</v>
      </c>
      <c r="G1567" s="410" t="s">
        <v>3676</v>
      </c>
      <c r="H1567" s="424">
        <f>'7. Vehicles and transport'!$O$26</f>
        <v>0</v>
      </c>
    </row>
    <row r="1568" spans="1:8" x14ac:dyDescent="0.2">
      <c r="A1568" s="409">
        <v>1567</v>
      </c>
      <c r="B1568" s="409" t="str">
        <f t="shared" si="35"/>
        <v>0-0--7.10bb-7</v>
      </c>
      <c r="C1568" s="410">
        <f>'1. General information'!$O$8</f>
        <v>0</v>
      </c>
      <c r="D1568" s="410">
        <f>'1. General information'!$O$10</f>
        <v>0</v>
      </c>
      <c r="E1568" s="410" t="s">
        <v>402</v>
      </c>
      <c r="F1568" s="423" t="s">
        <v>3677</v>
      </c>
      <c r="G1568" s="410" t="s">
        <v>3678</v>
      </c>
      <c r="H1568" s="424">
        <f>'7. Vehicles and transport'!$P$26</f>
        <v>0</v>
      </c>
    </row>
    <row r="1569" spans="1:8" x14ac:dyDescent="0.2">
      <c r="A1569" s="409">
        <v>1568</v>
      </c>
      <c r="B1569" s="409" t="str">
        <f t="shared" si="35"/>
        <v>0-0--7.10bb-8</v>
      </c>
      <c r="C1569" s="410">
        <f>'1. General information'!$O$8</f>
        <v>0</v>
      </c>
      <c r="D1569" s="410">
        <f>'1. General information'!$O$10</f>
        <v>0</v>
      </c>
      <c r="E1569" s="410" t="s">
        <v>402</v>
      </c>
      <c r="F1569" s="423" t="s">
        <v>3679</v>
      </c>
      <c r="G1569" s="410" t="s">
        <v>3680</v>
      </c>
      <c r="H1569" s="424">
        <f>'7. Vehicles and transport'!$Q$26</f>
        <v>0</v>
      </c>
    </row>
    <row r="1570" spans="1:8" x14ac:dyDescent="0.2">
      <c r="A1570" s="409">
        <v>1569</v>
      </c>
      <c r="B1570" s="409" t="str">
        <f t="shared" si="35"/>
        <v>0-0--7.10bb-9</v>
      </c>
      <c r="C1570" s="410">
        <f>'1. General information'!$O$8</f>
        <v>0</v>
      </c>
      <c r="D1570" s="410">
        <f>'1. General information'!$O$10</f>
        <v>0</v>
      </c>
      <c r="E1570" s="410" t="s">
        <v>402</v>
      </c>
      <c r="F1570" s="423" t="s">
        <v>3681</v>
      </c>
      <c r="G1570" s="410" t="s">
        <v>3682</v>
      </c>
      <c r="H1570" s="424">
        <f>'7. Vehicles and transport'!$R$26</f>
        <v>0</v>
      </c>
    </row>
    <row r="1571" spans="1:8" x14ac:dyDescent="0.2">
      <c r="A1571" s="409">
        <v>1570</v>
      </c>
      <c r="B1571" s="409" t="str">
        <f t="shared" si="35"/>
        <v>0-0--7.10bb-10</v>
      </c>
      <c r="C1571" s="410">
        <f>'1. General information'!$O$8</f>
        <v>0</v>
      </c>
      <c r="D1571" s="410">
        <f>'1. General information'!$O$10</f>
        <v>0</v>
      </c>
      <c r="E1571" s="410" t="s">
        <v>402</v>
      </c>
      <c r="F1571" s="423" t="s">
        <v>3683</v>
      </c>
      <c r="G1571" s="410" t="s">
        <v>3684</v>
      </c>
      <c r="H1571" s="424">
        <f>'7. Vehicles and transport'!$S$26</f>
        <v>0</v>
      </c>
    </row>
    <row r="1572" spans="1:8" x14ac:dyDescent="0.2">
      <c r="A1572" s="409">
        <v>1571</v>
      </c>
      <c r="B1572" s="409" t="str">
        <f t="shared" si="35"/>
        <v>0-0--7.10bc-1</v>
      </c>
      <c r="C1572" s="410">
        <f>'1. General information'!$O$8</f>
        <v>0</v>
      </c>
      <c r="D1572" s="410">
        <f>'1. General information'!$O$10</f>
        <v>0</v>
      </c>
      <c r="E1572" s="410" t="s">
        <v>402</v>
      </c>
      <c r="F1572" s="423" t="s">
        <v>3685</v>
      </c>
      <c r="G1572" s="410" t="s">
        <v>3686</v>
      </c>
      <c r="H1572" s="424">
        <f>'7. Vehicles and transport'!$J$27</f>
        <v>0</v>
      </c>
    </row>
    <row r="1573" spans="1:8" x14ac:dyDescent="0.2">
      <c r="A1573" s="409">
        <v>1572</v>
      </c>
      <c r="B1573" s="409" t="str">
        <f t="shared" si="35"/>
        <v>0-0--7.10bc-2</v>
      </c>
      <c r="C1573" s="410">
        <f>'1. General information'!$O$8</f>
        <v>0</v>
      </c>
      <c r="D1573" s="410">
        <f>'1. General information'!$O$10</f>
        <v>0</v>
      </c>
      <c r="E1573" s="410" t="s">
        <v>402</v>
      </c>
      <c r="F1573" s="423" t="s">
        <v>3687</v>
      </c>
      <c r="G1573" s="410" t="s">
        <v>3688</v>
      </c>
      <c r="H1573" s="424">
        <f>'7. Vehicles and transport'!$K$27</f>
        <v>0</v>
      </c>
    </row>
    <row r="1574" spans="1:8" x14ac:dyDescent="0.2">
      <c r="A1574" s="409">
        <v>1573</v>
      </c>
      <c r="B1574" s="409" t="str">
        <f t="shared" si="35"/>
        <v>0-0--7.10bc-3</v>
      </c>
      <c r="C1574" s="410">
        <f>'1. General information'!$O$8</f>
        <v>0</v>
      </c>
      <c r="D1574" s="410">
        <f>'1. General information'!$O$10</f>
        <v>0</v>
      </c>
      <c r="E1574" s="410" t="s">
        <v>402</v>
      </c>
      <c r="F1574" s="423" t="s">
        <v>3689</v>
      </c>
      <c r="G1574" s="410" t="s">
        <v>3690</v>
      </c>
      <c r="H1574" s="424">
        <f>'7. Vehicles and transport'!$L$27</f>
        <v>0</v>
      </c>
    </row>
    <row r="1575" spans="1:8" x14ac:dyDescent="0.2">
      <c r="A1575" s="409">
        <v>1574</v>
      </c>
      <c r="B1575" s="409" t="str">
        <f t="shared" si="35"/>
        <v>0-0--7.10bc-4</v>
      </c>
      <c r="C1575" s="410">
        <f>'1. General information'!$O$8</f>
        <v>0</v>
      </c>
      <c r="D1575" s="410">
        <f>'1. General information'!$O$10</f>
        <v>0</v>
      </c>
      <c r="E1575" s="410" t="s">
        <v>402</v>
      </c>
      <c r="F1575" s="423" t="s">
        <v>3691</v>
      </c>
      <c r="G1575" s="410" t="s">
        <v>3692</v>
      </c>
      <c r="H1575" s="424">
        <f>'7. Vehicles and transport'!$M$27</f>
        <v>0</v>
      </c>
    </row>
    <row r="1576" spans="1:8" x14ac:dyDescent="0.2">
      <c r="A1576" s="409">
        <v>1575</v>
      </c>
      <c r="B1576" s="409" t="str">
        <f t="shared" si="35"/>
        <v>0-0--7.10bc-5</v>
      </c>
      <c r="C1576" s="410">
        <f>'1. General information'!$O$8</f>
        <v>0</v>
      </c>
      <c r="D1576" s="410">
        <f>'1. General information'!$O$10</f>
        <v>0</v>
      </c>
      <c r="E1576" s="410" t="s">
        <v>402</v>
      </c>
      <c r="F1576" s="423" t="s">
        <v>3693</v>
      </c>
      <c r="G1576" s="410" t="s">
        <v>3694</v>
      </c>
      <c r="H1576" s="424">
        <f>'7. Vehicles and transport'!$N$27</f>
        <v>0</v>
      </c>
    </row>
    <row r="1577" spans="1:8" x14ac:dyDescent="0.2">
      <c r="A1577" s="409">
        <v>1576</v>
      </c>
      <c r="B1577" s="409" t="str">
        <f t="shared" si="35"/>
        <v>0-0--7.10bc-6</v>
      </c>
      <c r="C1577" s="410">
        <f>'1. General information'!$O$8</f>
        <v>0</v>
      </c>
      <c r="D1577" s="410">
        <f>'1. General information'!$O$10</f>
        <v>0</v>
      </c>
      <c r="E1577" s="410" t="s">
        <v>402</v>
      </c>
      <c r="F1577" s="423" t="s">
        <v>3695</v>
      </c>
      <c r="G1577" s="410" t="s">
        <v>3696</v>
      </c>
      <c r="H1577" s="424">
        <f>'7. Vehicles and transport'!$O$27</f>
        <v>0</v>
      </c>
    </row>
    <row r="1578" spans="1:8" x14ac:dyDescent="0.2">
      <c r="A1578" s="409">
        <v>1577</v>
      </c>
      <c r="B1578" s="409" t="str">
        <f t="shared" si="35"/>
        <v>0-0--7.10bc-7</v>
      </c>
      <c r="C1578" s="410">
        <f>'1. General information'!$O$8</f>
        <v>0</v>
      </c>
      <c r="D1578" s="410">
        <f>'1. General information'!$O$10</f>
        <v>0</v>
      </c>
      <c r="E1578" s="410" t="s">
        <v>402</v>
      </c>
      <c r="F1578" s="423" t="s">
        <v>3697</v>
      </c>
      <c r="G1578" s="410" t="s">
        <v>3698</v>
      </c>
      <c r="H1578" s="424">
        <f>'7. Vehicles and transport'!$P$27</f>
        <v>0</v>
      </c>
    </row>
    <row r="1579" spans="1:8" x14ac:dyDescent="0.2">
      <c r="A1579" s="409">
        <v>1578</v>
      </c>
      <c r="B1579" s="409" t="str">
        <f t="shared" si="35"/>
        <v>0-0--7.10bc-8</v>
      </c>
      <c r="C1579" s="410">
        <f>'1. General information'!$O$8</f>
        <v>0</v>
      </c>
      <c r="D1579" s="410">
        <f>'1. General information'!$O$10</f>
        <v>0</v>
      </c>
      <c r="E1579" s="410" t="s">
        <v>402</v>
      </c>
      <c r="F1579" s="423" t="s">
        <v>3699</v>
      </c>
      <c r="G1579" s="410" t="s">
        <v>3700</v>
      </c>
      <c r="H1579" s="424">
        <f>'7. Vehicles and transport'!$Q$27</f>
        <v>0</v>
      </c>
    </row>
    <row r="1580" spans="1:8" x14ac:dyDescent="0.2">
      <c r="A1580" s="409">
        <v>1579</v>
      </c>
      <c r="B1580" s="409" t="str">
        <f t="shared" si="35"/>
        <v>0-0--7.10bc-9</v>
      </c>
      <c r="C1580" s="410">
        <f>'1. General information'!$O$8</f>
        <v>0</v>
      </c>
      <c r="D1580" s="410">
        <f>'1. General information'!$O$10</f>
        <v>0</v>
      </c>
      <c r="E1580" s="410" t="s">
        <v>402</v>
      </c>
      <c r="F1580" s="423" t="s">
        <v>3701</v>
      </c>
      <c r="G1580" s="410" t="s">
        <v>3702</v>
      </c>
      <c r="H1580" s="424">
        <f>'7. Vehicles and transport'!$R$27</f>
        <v>0</v>
      </c>
    </row>
    <row r="1581" spans="1:8" x14ac:dyDescent="0.2">
      <c r="A1581" s="409">
        <v>1580</v>
      </c>
      <c r="B1581" s="409" t="str">
        <f t="shared" si="35"/>
        <v>0-0--7.10bc-10</v>
      </c>
      <c r="C1581" s="410">
        <f>'1. General information'!$O$8</f>
        <v>0</v>
      </c>
      <c r="D1581" s="410">
        <f>'1. General information'!$O$10</f>
        <v>0</v>
      </c>
      <c r="E1581" s="410" t="s">
        <v>402</v>
      </c>
      <c r="F1581" s="423" t="s">
        <v>3703</v>
      </c>
      <c r="G1581" s="410" t="s">
        <v>3704</v>
      </c>
      <c r="H1581" s="424">
        <f>'7. Vehicles and transport'!$S$27</f>
        <v>0</v>
      </c>
    </row>
    <row r="1582" spans="1:8" x14ac:dyDescent="0.2">
      <c r="A1582" s="409">
        <v>1581</v>
      </c>
      <c r="B1582" s="409" t="str">
        <f t="shared" si="35"/>
        <v>0-0--7.10bd-1</v>
      </c>
      <c r="C1582" s="410">
        <f>'1. General information'!$O$8</f>
        <v>0</v>
      </c>
      <c r="D1582" s="410">
        <f>'1. General information'!$O$10</f>
        <v>0</v>
      </c>
      <c r="E1582" s="410" t="s">
        <v>402</v>
      </c>
      <c r="F1582" s="423" t="s">
        <v>3705</v>
      </c>
      <c r="G1582" s="410" t="s">
        <v>3706</v>
      </c>
      <c r="H1582" s="424">
        <f>'7. Vehicles and transport'!$J$28</f>
        <v>0</v>
      </c>
    </row>
    <row r="1583" spans="1:8" x14ac:dyDescent="0.2">
      <c r="A1583" s="409">
        <v>1582</v>
      </c>
      <c r="B1583" s="409" t="str">
        <f t="shared" si="35"/>
        <v>0-0--7.10bd-2</v>
      </c>
      <c r="C1583" s="410">
        <f>'1. General information'!$O$8</f>
        <v>0</v>
      </c>
      <c r="D1583" s="410">
        <f>'1. General information'!$O$10</f>
        <v>0</v>
      </c>
      <c r="E1583" s="410" t="s">
        <v>402</v>
      </c>
      <c r="F1583" s="423" t="s">
        <v>3707</v>
      </c>
      <c r="G1583" s="410" t="s">
        <v>3708</v>
      </c>
      <c r="H1583" s="424">
        <f>'7. Vehicles and transport'!$K$28</f>
        <v>0</v>
      </c>
    </row>
    <row r="1584" spans="1:8" x14ac:dyDescent="0.2">
      <c r="A1584" s="409">
        <v>1583</v>
      </c>
      <c r="B1584" s="409" t="str">
        <f t="shared" si="35"/>
        <v>0-0--7.10bd-3</v>
      </c>
      <c r="C1584" s="410">
        <f>'1. General information'!$O$8</f>
        <v>0</v>
      </c>
      <c r="D1584" s="410">
        <f>'1. General information'!$O$10</f>
        <v>0</v>
      </c>
      <c r="E1584" s="410" t="s">
        <v>402</v>
      </c>
      <c r="F1584" s="423" t="s">
        <v>3709</v>
      </c>
      <c r="G1584" s="410" t="s">
        <v>3710</v>
      </c>
      <c r="H1584" s="424">
        <f>'7. Vehicles and transport'!$L$28</f>
        <v>0</v>
      </c>
    </row>
    <row r="1585" spans="1:8" x14ac:dyDescent="0.2">
      <c r="A1585" s="409">
        <v>1584</v>
      </c>
      <c r="B1585" s="409" t="str">
        <f t="shared" si="35"/>
        <v>0-0--7.10bd-4</v>
      </c>
      <c r="C1585" s="410">
        <f>'1. General information'!$O$8</f>
        <v>0</v>
      </c>
      <c r="D1585" s="410">
        <f>'1. General information'!$O$10</f>
        <v>0</v>
      </c>
      <c r="E1585" s="410" t="s">
        <v>402</v>
      </c>
      <c r="F1585" s="423" t="s">
        <v>3711</v>
      </c>
      <c r="G1585" s="410" t="s">
        <v>3712</v>
      </c>
      <c r="H1585" s="424">
        <f>'7. Vehicles and transport'!$M$28</f>
        <v>0</v>
      </c>
    </row>
    <row r="1586" spans="1:8" x14ac:dyDescent="0.2">
      <c r="A1586" s="409">
        <v>1585</v>
      </c>
      <c r="B1586" s="409" t="str">
        <f t="shared" si="35"/>
        <v>0-0--7.10bd-5</v>
      </c>
      <c r="C1586" s="410">
        <f>'1. General information'!$O$8</f>
        <v>0</v>
      </c>
      <c r="D1586" s="410">
        <f>'1. General information'!$O$10</f>
        <v>0</v>
      </c>
      <c r="E1586" s="410" t="s">
        <v>402</v>
      </c>
      <c r="F1586" s="423" t="s">
        <v>3713</v>
      </c>
      <c r="G1586" s="410" t="s">
        <v>3714</v>
      </c>
      <c r="H1586" s="424">
        <f>'7. Vehicles and transport'!$N$28</f>
        <v>0</v>
      </c>
    </row>
    <row r="1587" spans="1:8" x14ac:dyDescent="0.2">
      <c r="A1587" s="409">
        <v>1586</v>
      </c>
      <c r="B1587" s="409" t="str">
        <f t="shared" si="35"/>
        <v>0-0--7.10bd-6</v>
      </c>
      <c r="C1587" s="410">
        <f>'1. General information'!$O$8</f>
        <v>0</v>
      </c>
      <c r="D1587" s="410">
        <f>'1. General information'!$O$10</f>
        <v>0</v>
      </c>
      <c r="E1587" s="410" t="s">
        <v>402</v>
      </c>
      <c r="F1587" s="423" t="s">
        <v>3715</v>
      </c>
      <c r="G1587" s="410" t="s">
        <v>3716</v>
      </c>
      <c r="H1587" s="424">
        <f>'7. Vehicles and transport'!$O$28</f>
        <v>0</v>
      </c>
    </row>
    <row r="1588" spans="1:8" x14ac:dyDescent="0.2">
      <c r="A1588" s="409">
        <v>1587</v>
      </c>
      <c r="B1588" s="409" t="str">
        <f t="shared" si="35"/>
        <v>0-0--7.10bd-7</v>
      </c>
      <c r="C1588" s="410">
        <f>'1. General information'!$O$8</f>
        <v>0</v>
      </c>
      <c r="D1588" s="410">
        <f>'1. General information'!$O$10</f>
        <v>0</v>
      </c>
      <c r="E1588" s="410" t="s">
        <v>402</v>
      </c>
      <c r="F1588" s="423" t="s">
        <v>3717</v>
      </c>
      <c r="G1588" s="410" t="s">
        <v>3718</v>
      </c>
      <c r="H1588" s="424">
        <f>'7. Vehicles and transport'!$P$28</f>
        <v>0</v>
      </c>
    </row>
    <row r="1589" spans="1:8" x14ac:dyDescent="0.2">
      <c r="A1589" s="409">
        <v>1588</v>
      </c>
      <c r="B1589" s="409" t="str">
        <f t="shared" si="35"/>
        <v>0-0--7.10bd-8</v>
      </c>
      <c r="C1589" s="410">
        <f>'1. General information'!$O$8</f>
        <v>0</v>
      </c>
      <c r="D1589" s="410">
        <f>'1. General information'!$O$10</f>
        <v>0</v>
      </c>
      <c r="E1589" s="410" t="s">
        <v>402</v>
      </c>
      <c r="F1589" s="423" t="s">
        <v>3719</v>
      </c>
      <c r="G1589" s="410" t="s">
        <v>3720</v>
      </c>
      <c r="H1589" s="424">
        <f>'7. Vehicles and transport'!$Q$28</f>
        <v>0</v>
      </c>
    </row>
    <row r="1590" spans="1:8" x14ac:dyDescent="0.2">
      <c r="A1590" s="409">
        <v>1589</v>
      </c>
      <c r="B1590" s="409" t="str">
        <f t="shared" si="35"/>
        <v>0-0--7.10bd-9</v>
      </c>
      <c r="C1590" s="410">
        <f>'1. General information'!$O$8</f>
        <v>0</v>
      </c>
      <c r="D1590" s="410">
        <f>'1. General information'!$O$10</f>
        <v>0</v>
      </c>
      <c r="E1590" s="410" t="s">
        <v>402</v>
      </c>
      <c r="F1590" s="423" t="s">
        <v>3721</v>
      </c>
      <c r="G1590" s="410" t="s">
        <v>3722</v>
      </c>
      <c r="H1590" s="424">
        <f>'7. Vehicles and transport'!$R$28</f>
        <v>0</v>
      </c>
    </row>
    <row r="1591" spans="1:8" x14ac:dyDescent="0.2">
      <c r="A1591" s="409">
        <v>1590</v>
      </c>
      <c r="B1591" s="409" t="str">
        <f t="shared" si="35"/>
        <v>0-0--7.10bd-10</v>
      </c>
      <c r="C1591" s="410">
        <f>'1. General information'!$O$8</f>
        <v>0</v>
      </c>
      <c r="D1591" s="410">
        <f>'1. General information'!$O$10</f>
        <v>0</v>
      </c>
      <c r="E1591" s="410" t="s">
        <v>402</v>
      </c>
      <c r="F1591" s="423" t="s">
        <v>3723</v>
      </c>
      <c r="G1591" s="410" t="s">
        <v>3724</v>
      </c>
      <c r="H1591" s="424">
        <f>'7. Vehicles and transport'!$S$28</f>
        <v>0</v>
      </c>
    </row>
    <row r="1592" spans="1:8" x14ac:dyDescent="0.2">
      <c r="A1592" s="409">
        <v>1591</v>
      </c>
      <c r="B1592" s="409" t="str">
        <f t="shared" si="35"/>
        <v>0-0--7.10be-1</v>
      </c>
      <c r="C1592" s="410">
        <f>'1. General information'!$O$8</f>
        <v>0</v>
      </c>
      <c r="D1592" s="410">
        <f>'1. General information'!$O$10</f>
        <v>0</v>
      </c>
      <c r="E1592" s="410" t="s">
        <v>402</v>
      </c>
      <c r="F1592" s="423" t="s">
        <v>3725</v>
      </c>
      <c r="G1592" s="410" t="s">
        <v>3726</v>
      </c>
      <c r="H1592" s="424">
        <f>'7. Vehicles and transport'!$J$29</f>
        <v>0</v>
      </c>
    </row>
    <row r="1593" spans="1:8" x14ac:dyDescent="0.2">
      <c r="A1593" s="409">
        <v>1592</v>
      </c>
      <c r="B1593" s="409" t="str">
        <f t="shared" si="35"/>
        <v>0-0--7.10be-2</v>
      </c>
      <c r="C1593" s="410">
        <f>'1. General information'!$O$8</f>
        <v>0</v>
      </c>
      <c r="D1593" s="410">
        <f>'1. General information'!$O$10</f>
        <v>0</v>
      </c>
      <c r="E1593" s="410" t="s">
        <v>402</v>
      </c>
      <c r="F1593" s="423" t="s">
        <v>3727</v>
      </c>
      <c r="G1593" s="410" t="s">
        <v>3728</v>
      </c>
      <c r="H1593" s="424">
        <f>'7. Vehicles and transport'!$K$29</f>
        <v>0</v>
      </c>
    </row>
    <row r="1594" spans="1:8" x14ac:dyDescent="0.2">
      <c r="A1594" s="409">
        <v>1593</v>
      </c>
      <c r="B1594" s="409" t="str">
        <f t="shared" si="35"/>
        <v>0-0--7.10be-3</v>
      </c>
      <c r="C1594" s="410">
        <f>'1. General information'!$O$8</f>
        <v>0</v>
      </c>
      <c r="D1594" s="410">
        <f>'1. General information'!$O$10</f>
        <v>0</v>
      </c>
      <c r="E1594" s="410" t="s">
        <v>402</v>
      </c>
      <c r="F1594" s="423" t="s">
        <v>3729</v>
      </c>
      <c r="G1594" s="410" t="s">
        <v>3730</v>
      </c>
      <c r="H1594" s="424">
        <f>'7. Vehicles and transport'!$L$29</f>
        <v>0</v>
      </c>
    </row>
    <row r="1595" spans="1:8" x14ac:dyDescent="0.2">
      <c r="A1595" s="409">
        <v>1594</v>
      </c>
      <c r="B1595" s="409" t="str">
        <f t="shared" si="35"/>
        <v>0-0--7.10be-4</v>
      </c>
      <c r="C1595" s="410">
        <f>'1. General information'!$O$8</f>
        <v>0</v>
      </c>
      <c r="D1595" s="410">
        <f>'1. General information'!$O$10</f>
        <v>0</v>
      </c>
      <c r="E1595" s="410" t="s">
        <v>402</v>
      </c>
      <c r="F1595" s="423" t="s">
        <v>3731</v>
      </c>
      <c r="G1595" s="410" t="s">
        <v>3732</v>
      </c>
      <c r="H1595" s="424">
        <f>'7. Vehicles and transport'!$M$29</f>
        <v>0</v>
      </c>
    </row>
    <row r="1596" spans="1:8" x14ac:dyDescent="0.2">
      <c r="A1596" s="409">
        <v>1595</v>
      </c>
      <c r="B1596" s="409" t="str">
        <f t="shared" si="35"/>
        <v>0-0--7.10be-5</v>
      </c>
      <c r="C1596" s="410">
        <f>'1. General information'!$O$8</f>
        <v>0</v>
      </c>
      <c r="D1596" s="410">
        <f>'1. General information'!$O$10</f>
        <v>0</v>
      </c>
      <c r="E1596" s="410" t="s">
        <v>402</v>
      </c>
      <c r="F1596" s="423" t="s">
        <v>3733</v>
      </c>
      <c r="G1596" s="410" t="s">
        <v>3734</v>
      </c>
      <c r="H1596" s="424">
        <f>'7. Vehicles and transport'!$N$29</f>
        <v>0</v>
      </c>
    </row>
    <row r="1597" spans="1:8" x14ac:dyDescent="0.2">
      <c r="A1597" s="409">
        <v>1596</v>
      </c>
      <c r="B1597" s="409" t="str">
        <f t="shared" si="35"/>
        <v>0-0--7.10be-6</v>
      </c>
      <c r="C1597" s="410">
        <f>'1. General information'!$O$8</f>
        <v>0</v>
      </c>
      <c r="D1597" s="410">
        <f>'1. General information'!$O$10</f>
        <v>0</v>
      </c>
      <c r="E1597" s="410" t="s">
        <v>402</v>
      </c>
      <c r="F1597" s="423" t="s">
        <v>3735</v>
      </c>
      <c r="G1597" s="410" t="s">
        <v>3736</v>
      </c>
      <c r="H1597" s="424">
        <f>'7. Vehicles and transport'!$O$29</f>
        <v>0</v>
      </c>
    </row>
    <row r="1598" spans="1:8" x14ac:dyDescent="0.2">
      <c r="A1598" s="409">
        <v>1597</v>
      </c>
      <c r="B1598" s="409" t="str">
        <f t="shared" si="35"/>
        <v>0-0--7.10be-7</v>
      </c>
      <c r="C1598" s="410">
        <f>'1. General information'!$O$8</f>
        <v>0</v>
      </c>
      <c r="D1598" s="410">
        <f>'1. General information'!$O$10</f>
        <v>0</v>
      </c>
      <c r="E1598" s="410" t="s">
        <v>402</v>
      </c>
      <c r="F1598" s="423" t="s">
        <v>3737</v>
      </c>
      <c r="G1598" s="410" t="s">
        <v>3738</v>
      </c>
      <c r="H1598" s="424">
        <f>'7. Vehicles and transport'!$P$29</f>
        <v>0</v>
      </c>
    </row>
    <row r="1599" spans="1:8" x14ac:dyDescent="0.2">
      <c r="A1599" s="409">
        <v>1598</v>
      </c>
      <c r="B1599" s="409" t="str">
        <f t="shared" si="35"/>
        <v>0-0--7.10be-8</v>
      </c>
      <c r="C1599" s="410">
        <f>'1. General information'!$O$8</f>
        <v>0</v>
      </c>
      <c r="D1599" s="410">
        <f>'1. General information'!$O$10</f>
        <v>0</v>
      </c>
      <c r="E1599" s="410" t="s">
        <v>402</v>
      </c>
      <c r="F1599" s="423" t="s">
        <v>3739</v>
      </c>
      <c r="G1599" s="410" t="s">
        <v>3740</v>
      </c>
      <c r="H1599" s="424">
        <f>'7. Vehicles and transport'!$Q$29</f>
        <v>0</v>
      </c>
    </row>
    <row r="1600" spans="1:8" x14ac:dyDescent="0.2">
      <c r="A1600" s="409">
        <v>1599</v>
      </c>
      <c r="B1600" s="409" t="str">
        <f t="shared" si="35"/>
        <v>0-0--7.10be-9</v>
      </c>
      <c r="C1600" s="410">
        <f>'1. General information'!$O$8</f>
        <v>0</v>
      </c>
      <c r="D1600" s="410">
        <f>'1. General information'!$O$10</f>
        <v>0</v>
      </c>
      <c r="E1600" s="410" t="s">
        <v>402</v>
      </c>
      <c r="F1600" s="423" t="s">
        <v>3741</v>
      </c>
      <c r="G1600" s="410" t="s">
        <v>3742</v>
      </c>
      <c r="H1600" s="424">
        <f>'7. Vehicles and transport'!$R$29</f>
        <v>0</v>
      </c>
    </row>
    <row r="1601" spans="1:8" x14ac:dyDescent="0.2">
      <c r="A1601" s="409">
        <v>1600</v>
      </c>
      <c r="B1601" s="409" t="str">
        <f t="shared" si="35"/>
        <v>0-0--7.10be-10</v>
      </c>
      <c r="C1601" s="410">
        <f>'1. General information'!$O$8</f>
        <v>0</v>
      </c>
      <c r="D1601" s="410">
        <f>'1. General information'!$O$10</f>
        <v>0</v>
      </c>
      <c r="E1601" s="410" t="s">
        <v>402</v>
      </c>
      <c r="F1601" s="423" t="s">
        <v>3743</v>
      </c>
      <c r="G1601" s="410" t="s">
        <v>3744</v>
      </c>
      <c r="H1601" s="424">
        <f>'7. Vehicles and transport'!$S$29</f>
        <v>0</v>
      </c>
    </row>
    <row r="1602" spans="1:8" x14ac:dyDescent="0.2">
      <c r="A1602" s="409">
        <v>1601</v>
      </c>
      <c r="B1602" s="409" t="str">
        <f t="shared" si="35"/>
        <v>0-0--7.10bf-1</v>
      </c>
      <c r="C1602" s="410">
        <f>'1. General information'!$O$8</f>
        <v>0</v>
      </c>
      <c r="D1602" s="410">
        <f>'1. General information'!$O$10</f>
        <v>0</v>
      </c>
      <c r="E1602" s="410" t="s">
        <v>402</v>
      </c>
      <c r="F1602" s="423" t="s">
        <v>3745</v>
      </c>
      <c r="G1602" s="410" t="s">
        <v>3746</v>
      </c>
      <c r="H1602" s="424">
        <f>'7. Vehicles and transport'!$J$30</f>
        <v>0</v>
      </c>
    </row>
    <row r="1603" spans="1:8" x14ac:dyDescent="0.2">
      <c r="A1603" s="409">
        <v>1602</v>
      </c>
      <c r="B1603" s="409" t="str">
        <f t="shared" si="35"/>
        <v>0-0--7.10bf-2</v>
      </c>
      <c r="C1603" s="410">
        <f>'1. General information'!$O$8</f>
        <v>0</v>
      </c>
      <c r="D1603" s="410">
        <f>'1. General information'!$O$10</f>
        <v>0</v>
      </c>
      <c r="E1603" s="410" t="s">
        <v>402</v>
      </c>
      <c r="F1603" s="423" t="s">
        <v>3747</v>
      </c>
      <c r="G1603" s="410" t="s">
        <v>3748</v>
      </c>
      <c r="H1603" s="424">
        <f>'7. Vehicles and transport'!$K$30</f>
        <v>0</v>
      </c>
    </row>
    <row r="1604" spans="1:8" x14ac:dyDescent="0.2">
      <c r="A1604" s="409">
        <v>1603</v>
      </c>
      <c r="B1604" s="409" t="str">
        <f t="shared" si="35"/>
        <v>0-0--7.10bf-3</v>
      </c>
      <c r="C1604" s="410">
        <f>'1. General information'!$O$8</f>
        <v>0</v>
      </c>
      <c r="D1604" s="410">
        <f>'1. General information'!$O$10</f>
        <v>0</v>
      </c>
      <c r="E1604" s="410" t="s">
        <v>402</v>
      </c>
      <c r="F1604" s="423" t="s">
        <v>3749</v>
      </c>
      <c r="G1604" s="410" t="s">
        <v>3750</v>
      </c>
      <c r="H1604" s="424">
        <f>'7. Vehicles and transport'!$L$30</f>
        <v>0</v>
      </c>
    </row>
    <row r="1605" spans="1:8" x14ac:dyDescent="0.2">
      <c r="A1605" s="409">
        <v>1604</v>
      </c>
      <c r="B1605" s="409" t="str">
        <f t="shared" si="35"/>
        <v>0-0--7.10bf-4</v>
      </c>
      <c r="C1605" s="410">
        <f>'1. General information'!$O$8</f>
        <v>0</v>
      </c>
      <c r="D1605" s="410">
        <f>'1. General information'!$O$10</f>
        <v>0</v>
      </c>
      <c r="E1605" s="410" t="s">
        <v>402</v>
      </c>
      <c r="F1605" s="423" t="s">
        <v>3751</v>
      </c>
      <c r="G1605" s="410" t="s">
        <v>3752</v>
      </c>
      <c r="H1605" s="424">
        <f>'7. Vehicles and transport'!$M$30</f>
        <v>0</v>
      </c>
    </row>
    <row r="1606" spans="1:8" x14ac:dyDescent="0.2">
      <c r="A1606" s="409">
        <v>1605</v>
      </c>
      <c r="B1606" s="409" t="str">
        <f t="shared" si="35"/>
        <v>0-0--7.10bf-5</v>
      </c>
      <c r="C1606" s="410">
        <f>'1. General information'!$O$8</f>
        <v>0</v>
      </c>
      <c r="D1606" s="410">
        <f>'1. General information'!$O$10</f>
        <v>0</v>
      </c>
      <c r="E1606" s="410" t="s">
        <v>402</v>
      </c>
      <c r="F1606" s="423" t="s">
        <v>3753</v>
      </c>
      <c r="G1606" s="410" t="s">
        <v>3754</v>
      </c>
      <c r="H1606" s="424">
        <f>'7. Vehicles and transport'!$N$30</f>
        <v>0</v>
      </c>
    </row>
    <row r="1607" spans="1:8" x14ac:dyDescent="0.2">
      <c r="A1607" s="409">
        <v>1606</v>
      </c>
      <c r="B1607" s="409" t="str">
        <f t="shared" si="35"/>
        <v>0-0--7.10bf-6</v>
      </c>
      <c r="C1607" s="410">
        <f>'1. General information'!$O$8</f>
        <v>0</v>
      </c>
      <c r="D1607" s="410">
        <f>'1. General information'!$O$10</f>
        <v>0</v>
      </c>
      <c r="E1607" s="410" t="s">
        <v>402</v>
      </c>
      <c r="F1607" s="423" t="s">
        <v>3755</v>
      </c>
      <c r="G1607" s="410" t="s">
        <v>3756</v>
      </c>
      <c r="H1607" s="424">
        <f>'7. Vehicles and transport'!$O$30</f>
        <v>0</v>
      </c>
    </row>
    <row r="1608" spans="1:8" x14ac:dyDescent="0.2">
      <c r="A1608" s="409">
        <v>1607</v>
      </c>
      <c r="B1608" s="409" t="str">
        <f t="shared" si="35"/>
        <v>0-0--7.10bf-7</v>
      </c>
      <c r="C1608" s="410">
        <f>'1. General information'!$O$8</f>
        <v>0</v>
      </c>
      <c r="D1608" s="410">
        <f>'1. General information'!$O$10</f>
        <v>0</v>
      </c>
      <c r="E1608" s="410" t="s">
        <v>402</v>
      </c>
      <c r="F1608" s="423" t="s">
        <v>3757</v>
      </c>
      <c r="G1608" s="410" t="s">
        <v>3758</v>
      </c>
      <c r="H1608" s="424">
        <f>'7. Vehicles and transport'!$P$30</f>
        <v>0</v>
      </c>
    </row>
    <row r="1609" spans="1:8" x14ac:dyDescent="0.2">
      <c r="A1609" s="409">
        <v>1608</v>
      </c>
      <c r="B1609" s="409" t="str">
        <f t="shared" si="35"/>
        <v>0-0--7.10bf-8</v>
      </c>
      <c r="C1609" s="410">
        <f>'1. General information'!$O$8</f>
        <v>0</v>
      </c>
      <c r="D1609" s="410">
        <f>'1. General information'!$O$10</f>
        <v>0</v>
      </c>
      <c r="E1609" s="410" t="s">
        <v>402</v>
      </c>
      <c r="F1609" s="423" t="s">
        <v>3759</v>
      </c>
      <c r="G1609" s="410" t="s">
        <v>3760</v>
      </c>
      <c r="H1609" s="424">
        <f>'7. Vehicles and transport'!$Q$30</f>
        <v>0</v>
      </c>
    </row>
    <row r="1610" spans="1:8" x14ac:dyDescent="0.2">
      <c r="A1610" s="409">
        <v>1609</v>
      </c>
      <c r="B1610" s="409" t="str">
        <f t="shared" si="35"/>
        <v>0-0--7.10bf-9</v>
      </c>
      <c r="C1610" s="410">
        <f>'1. General information'!$O$8</f>
        <v>0</v>
      </c>
      <c r="D1610" s="410">
        <f>'1. General information'!$O$10</f>
        <v>0</v>
      </c>
      <c r="E1610" s="410" t="s">
        <v>402</v>
      </c>
      <c r="F1610" s="423" t="s">
        <v>3761</v>
      </c>
      <c r="G1610" s="410" t="s">
        <v>3762</v>
      </c>
      <c r="H1610" s="424">
        <f>'7. Vehicles and transport'!$R$30</f>
        <v>0</v>
      </c>
    </row>
    <row r="1611" spans="1:8" x14ac:dyDescent="0.2">
      <c r="A1611" s="409">
        <v>1610</v>
      </c>
      <c r="B1611" s="409" t="str">
        <f t="shared" si="35"/>
        <v>0-0--7.10bf-10</v>
      </c>
      <c r="C1611" s="410">
        <f>'1. General information'!$O$8</f>
        <v>0</v>
      </c>
      <c r="D1611" s="410">
        <f>'1. General information'!$O$10</f>
        <v>0</v>
      </c>
      <c r="E1611" s="410" t="s">
        <v>402</v>
      </c>
      <c r="F1611" s="423" t="s">
        <v>3763</v>
      </c>
      <c r="G1611" s="410" t="s">
        <v>3764</v>
      </c>
      <c r="H1611" s="424">
        <f>'7. Vehicles and transport'!$S$30</f>
        <v>0</v>
      </c>
    </row>
    <row r="1612" spans="1:8" x14ac:dyDescent="0.2">
      <c r="A1612" s="409">
        <v>1611</v>
      </c>
      <c r="B1612" s="409" t="str">
        <f t="shared" si="35"/>
        <v>0-0--7.10bg-1</v>
      </c>
      <c r="C1612" s="410">
        <f>'1. General information'!$O$8</f>
        <v>0</v>
      </c>
      <c r="D1612" s="410">
        <f>'1. General information'!$O$10</f>
        <v>0</v>
      </c>
      <c r="E1612" s="410" t="s">
        <v>402</v>
      </c>
      <c r="F1612" s="423" t="s">
        <v>3765</v>
      </c>
      <c r="G1612" s="410" t="s">
        <v>3766</v>
      </c>
      <c r="H1612" s="424">
        <f>'7. Vehicles and transport'!$J$31</f>
        <v>0</v>
      </c>
    </row>
    <row r="1613" spans="1:8" x14ac:dyDescent="0.2">
      <c r="A1613" s="409">
        <v>1612</v>
      </c>
      <c r="B1613" s="409" t="str">
        <f t="shared" si="35"/>
        <v>0-0--7.10bg-2</v>
      </c>
      <c r="C1613" s="410">
        <f>'1. General information'!$O$8</f>
        <v>0</v>
      </c>
      <c r="D1613" s="410">
        <f>'1. General information'!$O$10</f>
        <v>0</v>
      </c>
      <c r="E1613" s="410" t="s">
        <v>402</v>
      </c>
      <c r="F1613" s="423" t="s">
        <v>3767</v>
      </c>
      <c r="G1613" s="410" t="s">
        <v>3768</v>
      </c>
      <c r="H1613" s="424">
        <f>'7. Vehicles and transport'!$K$31</f>
        <v>0</v>
      </c>
    </row>
    <row r="1614" spans="1:8" x14ac:dyDescent="0.2">
      <c r="A1614" s="409">
        <v>1613</v>
      </c>
      <c r="B1614" s="409" t="str">
        <f t="shared" si="35"/>
        <v>0-0--7.10bg-3</v>
      </c>
      <c r="C1614" s="410">
        <f>'1. General information'!$O$8</f>
        <v>0</v>
      </c>
      <c r="D1614" s="410">
        <f>'1. General information'!$O$10</f>
        <v>0</v>
      </c>
      <c r="E1614" s="410" t="s">
        <v>402</v>
      </c>
      <c r="F1614" s="423" t="s">
        <v>3769</v>
      </c>
      <c r="G1614" s="410" t="s">
        <v>3770</v>
      </c>
      <c r="H1614" s="424">
        <f>'7. Vehicles and transport'!$L$31</f>
        <v>0</v>
      </c>
    </row>
    <row r="1615" spans="1:8" x14ac:dyDescent="0.2">
      <c r="A1615" s="409">
        <v>1614</v>
      </c>
      <c r="B1615" s="409" t="str">
        <f t="shared" si="35"/>
        <v>0-0--7.10bg-4</v>
      </c>
      <c r="C1615" s="410">
        <f>'1. General information'!$O$8</f>
        <v>0</v>
      </c>
      <c r="D1615" s="410">
        <f>'1. General information'!$O$10</f>
        <v>0</v>
      </c>
      <c r="E1615" s="410" t="s">
        <v>402</v>
      </c>
      <c r="F1615" s="423" t="s">
        <v>3771</v>
      </c>
      <c r="G1615" s="410" t="s">
        <v>3772</v>
      </c>
      <c r="H1615" s="424">
        <f>'7. Vehicles and transport'!$M$31</f>
        <v>0</v>
      </c>
    </row>
    <row r="1616" spans="1:8" x14ac:dyDescent="0.2">
      <c r="A1616" s="409">
        <v>1615</v>
      </c>
      <c r="B1616" s="409" t="str">
        <f t="shared" si="35"/>
        <v>0-0--7.10bg-5</v>
      </c>
      <c r="C1616" s="410">
        <f>'1. General information'!$O$8</f>
        <v>0</v>
      </c>
      <c r="D1616" s="410">
        <f>'1. General information'!$O$10</f>
        <v>0</v>
      </c>
      <c r="E1616" s="410" t="s">
        <v>402</v>
      </c>
      <c r="F1616" s="423" t="s">
        <v>3773</v>
      </c>
      <c r="G1616" s="410" t="s">
        <v>3774</v>
      </c>
      <c r="H1616" s="424">
        <f>'7. Vehicles and transport'!$N$31</f>
        <v>0</v>
      </c>
    </row>
    <row r="1617" spans="1:8" x14ac:dyDescent="0.2">
      <c r="A1617" s="409">
        <v>1616</v>
      </c>
      <c r="B1617" s="409" t="str">
        <f t="shared" si="35"/>
        <v>0-0--7.10bg-6</v>
      </c>
      <c r="C1617" s="410">
        <f>'1. General information'!$O$8</f>
        <v>0</v>
      </c>
      <c r="D1617" s="410">
        <f>'1. General information'!$O$10</f>
        <v>0</v>
      </c>
      <c r="E1617" s="410" t="s">
        <v>402</v>
      </c>
      <c r="F1617" s="423" t="s">
        <v>3775</v>
      </c>
      <c r="G1617" s="410" t="s">
        <v>3776</v>
      </c>
      <c r="H1617" s="424">
        <f>'7. Vehicles and transport'!$O$31</f>
        <v>0</v>
      </c>
    </row>
    <row r="1618" spans="1:8" x14ac:dyDescent="0.2">
      <c r="A1618" s="409">
        <v>1617</v>
      </c>
      <c r="B1618" s="409" t="str">
        <f t="shared" si="35"/>
        <v>0-0--7.10bg-7</v>
      </c>
      <c r="C1618" s="410">
        <f>'1. General information'!$O$8</f>
        <v>0</v>
      </c>
      <c r="D1618" s="410">
        <f>'1. General information'!$O$10</f>
        <v>0</v>
      </c>
      <c r="E1618" s="410" t="s">
        <v>402</v>
      </c>
      <c r="F1618" s="423" t="s">
        <v>3777</v>
      </c>
      <c r="G1618" s="410" t="s">
        <v>3778</v>
      </c>
      <c r="H1618" s="424">
        <f>'7. Vehicles and transport'!$P$31</f>
        <v>0</v>
      </c>
    </row>
    <row r="1619" spans="1:8" x14ac:dyDescent="0.2">
      <c r="A1619" s="409">
        <v>1618</v>
      </c>
      <c r="B1619" s="409" t="str">
        <f t="shared" si="35"/>
        <v>0-0--7.10bg-8</v>
      </c>
      <c r="C1619" s="410">
        <f>'1. General information'!$O$8</f>
        <v>0</v>
      </c>
      <c r="D1619" s="410">
        <f>'1. General information'!$O$10</f>
        <v>0</v>
      </c>
      <c r="E1619" s="410" t="s">
        <v>402</v>
      </c>
      <c r="F1619" s="423" t="s">
        <v>3779</v>
      </c>
      <c r="G1619" s="410" t="s">
        <v>3780</v>
      </c>
      <c r="H1619" s="424">
        <f>'7. Vehicles and transport'!$Q$31</f>
        <v>0</v>
      </c>
    </row>
    <row r="1620" spans="1:8" x14ac:dyDescent="0.2">
      <c r="A1620" s="409">
        <v>1619</v>
      </c>
      <c r="B1620" s="409" t="str">
        <f t="shared" si="35"/>
        <v>0-0--7.10bg-9</v>
      </c>
      <c r="C1620" s="410">
        <f>'1. General information'!$O$8</f>
        <v>0</v>
      </c>
      <c r="D1620" s="410">
        <f>'1. General information'!$O$10</f>
        <v>0</v>
      </c>
      <c r="E1620" s="410" t="s">
        <v>402</v>
      </c>
      <c r="F1620" s="423" t="s">
        <v>3781</v>
      </c>
      <c r="G1620" s="410" t="s">
        <v>3782</v>
      </c>
      <c r="H1620" s="424">
        <f>'7. Vehicles and transport'!$R$31</f>
        <v>0</v>
      </c>
    </row>
    <row r="1621" spans="1:8" x14ac:dyDescent="0.2">
      <c r="A1621" s="409">
        <v>1620</v>
      </c>
      <c r="B1621" s="409" t="str">
        <f t="shared" si="35"/>
        <v>0-0--7.10bg-10</v>
      </c>
      <c r="C1621" s="410">
        <f>'1. General information'!$O$8</f>
        <v>0</v>
      </c>
      <c r="D1621" s="410">
        <f>'1. General information'!$O$10</f>
        <v>0</v>
      </c>
      <c r="E1621" s="410" t="s">
        <v>402</v>
      </c>
      <c r="F1621" s="423" t="s">
        <v>3783</v>
      </c>
      <c r="G1621" s="410" t="s">
        <v>3784</v>
      </c>
      <c r="H1621" s="424">
        <f>'7. Vehicles and transport'!$S$31</f>
        <v>0</v>
      </c>
    </row>
    <row r="1622" spans="1:8" x14ac:dyDescent="0.2">
      <c r="A1622" s="409">
        <v>1621</v>
      </c>
      <c r="B1622" s="409" t="str">
        <f t="shared" si="35"/>
        <v>0-0--7.10bh-1</v>
      </c>
      <c r="C1622" s="410">
        <f>'1. General information'!$O$8</f>
        <v>0</v>
      </c>
      <c r="D1622" s="410">
        <f>'1. General information'!$O$10</f>
        <v>0</v>
      </c>
      <c r="E1622" s="410" t="s">
        <v>402</v>
      </c>
      <c r="F1622" s="423" t="s">
        <v>3785</v>
      </c>
      <c r="G1622" s="410" t="s">
        <v>3786</v>
      </c>
      <c r="H1622" s="424">
        <f>'7. Vehicles and transport'!$J$32</f>
        <v>0</v>
      </c>
    </row>
    <row r="1623" spans="1:8" x14ac:dyDescent="0.2">
      <c r="A1623" s="409">
        <v>1622</v>
      </c>
      <c r="B1623" s="409" t="str">
        <f t="shared" si="35"/>
        <v>0-0--7.10bh-2</v>
      </c>
      <c r="C1623" s="410">
        <f>'1. General information'!$O$8</f>
        <v>0</v>
      </c>
      <c r="D1623" s="410">
        <f>'1. General information'!$O$10</f>
        <v>0</v>
      </c>
      <c r="E1623" s="410" t="s">
        <v>402</v>
      </c>
      <c r="F1623" s="423" t="s">
        <v>3787</v>
      </c>
      <c r="G1623" s="410" t="s">
        <v>3788</v>
      </c>
      <c r="H1623" s="424">
        <f>'7. Vehicles and transport'!$K$32</f>
        <v>0</v>
      </c>
    </row>
    <row r="1624" spans="1:8" x14ac:dyDescent="0.2">
      <c r="A1624" s="409">
        <v>1623</v>
      </c>
      <c r="B1624" s="409" t="str">
        <f t="shared" si="35"/>
        <v>0-0--7.10bh-3</v>
      </c>
      <c r="C1624" s="410">
        <f>'1. General information'!$O$8</f>
        <v>0</v>
      </c>
      <c r="D1624" s="410">
        <f>'1. General information'!$O$10</f>
        <v>0</v>
      </c>
      <c r="E1624" s="410" t="s">
        <v>402</v>
      </c>
      <c r="F1624" s="423" t="s">
        <v>3789</v>
      </c>
      <c r="G1624" s="410" t="s">
        <v>3790</v>
      </c>
      <c r="H1624" s="424">
        <f>'7. Vehicles and transport'!$L$32</f>
        <v>0</v>
      </c>
    </row>
    <row r="1625" spans="1:8" x14ac:dyDescent="0.2">
      <c r="A1625" s="409">
        <v>1624</v>
      </c>
      <c r="B1625" s="409" t="str">
        <f t="shared" si="35"/>
        <v>0-0--7.10bh-4</v>
      </c>
      <c r="C1625" s="410">
        <f>'1. General information'!$O$8</f>
        <v>0</v>
      </c>
      <c r="D1625" s="410">
        <f>'1. General information'!$O$10</f>
        <v>0</v>
      </c>
      <c r="E1625" s="410" t="s">
        <v>402</v>
      </c>
      <c r="F1625" s="423" t="s">
        <v>3791</v>
      </c>
      <c r="G1625" s="410" t="s">
        <v>3792</v>
      </c>
      <c r="H1625" s="424">
        <f>'7. Vehicles and transport'!$M$32</f>
        <v>0</v>
      </c>
    </row>
    <row r="1626" spans="1:8" x14ac:dyDescent="0.2">
      <c r="A1626" s="409">
        <v>1625</v>
      </c>
      <c r="B1626" s="409" t="str">
        <f t="shared" si="35"/>
        <v>0-0--7.10bh-5</v>
      </c>
      <c r="C1626" s="410">
        <f>'1. General information'!$O$8</f>
        <v>0</v>
      </c>
      <c r="D1626" s="410">
        <f>'1. General information'!$O$10</f>
        <v>0</v>
      </c>
      <c r="E1626" s="410" t="s">
        <v>402</v>
      </c>
      <c r="F1626" s="423" t="s">
        <v>3793</v>
      </c>
      <c r="G1626" s="410" t="s">
        <v>3794</v>
      </c>
      <c r="H1626" s="424">
        <f>'7. Vehicles and transport'!$N$32</f>
        <v>0</v>
      </c>
    </row>
    <row r="1627" spans="1:8" x14ac:dyDescent="0.2">
      <c r="A1627" s="409">
        <v>1626</v>
      </c>
      <c r="B1627" s="409" t="str">
        <f t="shared" si="35"/>
        <v>0-0--7.10bh-6</v>
      </c>
      <c r="C1627" s="410">
        <f>'1. General information'!$O$8</f>
        <v>0</v>
      </c>
      <c r="D1627" s="410">
        <f>'1. General information'!$O$10</f>
        <v>0</v>
      </c>
      <c r="E1627" s="410" t="s">
        <v>402</v>
      </c>
      <c r="F1627" s="423" t="s">
        <v>3795</v>
      </c>
      <c r="G1627" s="410" t="s">
        <v>3796</v>
      </c>
      <c r="H1627" s="424">
        <f>'7. Vehicles and transport'!$O$32</f>
        <v>0</v>
      </c>
    </row>
    <row r="1628" spans="1:8" x14ac:dyDescent="0.2">
      <c r="A1628" s="409">
        <v>1627</v>
      </c>
      <c r="B1628" s="409" t="str">
        <f t="shared" si="35"/>
        <v>0-0--7.10bh-7</v>
      </c>
      <c r="C1628" s="410">
        <f>'1. General information'!$O$8</f>
        <v>0</v>
      </c>
      <c r="D1628" s="410">
        <f>'1. General information'!$O$10</f>
        <v>0</v>
      </c>
      <c r="E1628" s="410" t="s">
        <v>402</v>
      </c>
      <c r="F1628" s="423" t="s">
        <v>3797</v>
      </c>
      <c r="G1628" s="410" t="s">
        <v>3798</v>
      </c>
      <c r="H1628" s="424">
        <f>'7. Vehicles and transport'!$P$32</f>
        <v>0</v>
      </c>
    </row>
    <row r="1629" spans="1:8" x14ac:dyDescent="0.2">
      <c r="A1629" s="409">
        <v>1628</v>
      </c>
      <c r="B1629" s="409" t="str">
        <f t="shared" si="35"/>
        <v>0-0--7.10bh-8</v>
      </c>
      <c r="C1629" s="410">
        <f>'1. General information'!$O$8</f>
        <v>0</v>
      </c>
      <c r="D1629" s="410">
        <f>'1. General information'!$O$10</f>
        <v>0</v>
      </c>
      <c r="E1629" s="410" t="s">
        <v>402</v>
      </c>
      <c r="F1629" s="423" t="s">
        <v>3799</v>
      </c>
      <c r="G1629" s="410" t="s">
        <v>3800</v>
      </c>
      <c r="H1629" s="424">
        <f>'7. Vehicles and transport'!$Q$32</f>
        <v>0</v>
      </c>
    </row>
    <row r="1630" spans="1:8" x14ac:dyDescent="0.2">
      <c r="A1630" s="409">
        <v>1629</v>
      </c>
      <c r="B1630" s="409" t="str">
        <f t="shared" si="35"/>
        <v>0-0--7.10bh-9</v>
      </c>
      <c r="C1630" s="410">
        <f>'1. General information'!$O$8</f>
        <v>0</v>
      </c>
      <c r="D1630" s="410">
        <f>'1. General information'!$O$10</f>
        <v>0</v>
      </c>
      <c r="E1630" s="410" t="s">
        <v>402</v>
      </c>
      <c r="F1630" s="423" t="s">
        <v>3801</v>
      </c>
      <c r="G1630" s="410" t="s">
        <v>3802</v>
      </c>
      <c r="H1630" s="424">
        <f>'7. Vehicles and transport'!$R$32</f>
        <v>0</v>
      </c>
    </row>
    <row r="1631" spans="1:8" x14ac:dyDescent="0.2">
      <c r="A1631" s="409">
        <v>1630</v>
      </c>
      <c r="B1631" s="409" t="str">
        <f t="shared" ref="B1631:B1698" si="36">CONCATENATE(LEFT(C1631,2),"-",D1631,"-","-",F1631)</f>
        <v>0-0--7.10bh-10</v>
      </c>
      <c r="C1631" s="410">
        <f>'1. General information'!$O$8</f>
        <v>0</v>
      </c>
      <c r="D1631" s="410">
        <f>'1. General information'!$O$10</f>
        <v>0</v>
      </c>
      <c r="E1631" s="410" t="s">
        <v>402</v>
      </c>
      <c r="F1631" s="423" t="s">
        <v>3803</v>
      </c>
      <c r="G1631" s="410" t="s">
        <v>3804</v>
      </c>
      <c r="H1631" s="424">
        <f>'7. Vehicles and transport'!$S$32</f>
        <v>0</v>
      </c>
    </row>
    <row r="1632" spans="1:8" x14ac:dyDescent="0.2">
      <c r="A1632" s="409">
        <v>1631</v>
      </c>
      <c r="B1632" s="409" t="str">
        <f t="shared" si="36"/>
        <v>0-0--7.10bi-1</v>
      </c>
      <c r="C1632" s="410">
        <f>'1. General information'!$O$8</f>
        <v>0</v>
      </c>
      <c r="D1632" s="410">
        <f>'1. General information'!$O$10</f>
        <v>0</v>
      </c>
      <c r="E1632" s="410" t="s">
        <v>402</v>
      </c>
      <c r="F1632" s="423" t="s">
        <v>3805</v>
      </c>
      <c r="G1632" s="410" t="s">
        <v>3806</v>
      </c>
      <c r="H1632" s="424">
        <f>'7. Vehicles and transport'!$J$33</f>
        <v>0</v>
      </c>
    </row>
    <row r="1633" spans="1:8" x14ac:dyDescent="0.2">
      <c r="A1633" s="409">
        <v>1632</v>
      </c>
      <c r="B1633" s="409" t="str">
        <f t="shared" si="36"/>
        <v>0-0--7.10bi-2</v>
      </c>
      <c r="C1633" s="410">
        <f>'1. General information'!$O$8</f>
        <v>0</v>
      </c>
      <c r="D1633" s="410">
        <f>'1. General information'!$O$10</f>
        <v>0</v>
      </c>
      <c r="E1633" s="410" t="s">
        <v>402</v>
      </c>
      <c r="F1633" s="423" t="s">
        <v>3807</v>
      </c>
      <c r="G1633" s="410" t="s">
        <v>3808</v>
      </c>
      <c r="H1633" s="424">
        <f>'7. Vehicles and transport'!$K$33</f>
        <v>0</v>
      </c>
    </row>
    <row r="1634" spans="1:8" x14ac:dyDescent="0.2">
      <c r="A1634" s="409">
        <v>1633</v>
      </c>
      <c r="B1634" s="409" t="str">
        <f t="shared" si="36"/>
        <v>0-0--7.10bi-3</v>
      </c>
      <c r="C1634" s="410">
        <f>'1. General information'!$O$8</f>
        <v>0</v>
      </c>
      <c r="D1634" s="410">
        <f>'1. General information'!$O$10</f>
        <v>0</v>
      </c>
      <c r="E1634" s="410" t="s">
        <v>402</v>
      </c>
      <c r="F1634" s="423" t="s">
        <v>3809</v>
      </c>
      <c r="G1634" s="410" t="s">
        <v>3810</v>
      </c>
      <c r="H1634" s="424">
        <f>'7. Vehicles and transport'!$L$33</f>
        <v>0</v>
      </c>
    </row>
    <row r="1635" spans="1:8" x14ac:dyDescent="0.2">
      <c r="A1635" s="409">
        <v>1634</v>
      </c>
      <c r="B1635" s="409" t="str">
        <f t="shared" si="36"/>
        <v>0-0--7.10bi-4</v>
      </c>
      <c r="C1635" s="410">
        <f>'1. General information'!$O$8</f>
        <v>0</v>
      </c>
      <c r="D1635" s="410">
        <f>'1. General information'!$O$10</f>
        <v>0</v>
      </c>
      <c r="E1635" s="410" t="s">
        <v>402</v>
      </c>
      <c r="F1635" s="423" t="s">
        <v>3811</v>
      </c>
      <c r="G1635" s="410" t="s">
        <v>3812</v>
      </c>
      <c r="H1635" s="424">
        <f>'7. Vehicles and transport'!$M$33</f>
        <v>0</v>
      </c>
    </row>
    <row r="1636" spans="1:8" x14ac:dyDescent="0.2">
      <c r="A1636" s="409">
        <v>1635</v>
      </c>
      <c r="B1636" s="409" t="str">
        <f t="shared" si="36"/>
        <v>0-0--7.10bi-5</v>
      </c>
      <c r="C1636" s="410">
        <f>'1. General information'!$O$8</f>
        <v>0</v>
      </c>
      <c r="D1636" s="410">
        <f>'1. General information'!$O$10</f>
        <v>0</v>
      </c>
      <c r="E1636" s="410" t="s">
        <v>402</v>
      </c>
      <c r="F1636" s="423" t="s">
        <v>3813</v>
      </c>
      <c r="G1636" s="410" t="s">
        <v>3814</v>
      </c>
      <c r="H1636" s="424">
        <f>'7. Vehicles and transport'!$N$33</f>
        <v>0</v>
      </c>
    </row>
    <row r="1637" spans="1:8" x14ac:dyDescent="0.2">
      <c r="A1637" s="409">
        <v>1636</v>
      </c>
      <c r="B1637" s="409" t="str">
        <f t="shared" si="36"/>
        <v>0-0--7.10bi-6</v>
      </c>
      <c r="C1637" s="410">
        <f>'1. General information'!$O$8</f>
        <v>0</v>
      </c>
      <c r="D1637" s="410">
        <f>'1. General information'!$O$10</f>
        <v>0</v>
      </c>
      <c r="E1637" s="410" t="s">
        <v>402</v>
      </c>
      <c r="F1637" s="423" t="s">
        <v>3815</v>
      </c>
      <c r="G1637" s="410" t="s">
        <v>3816</v>
      </c>
      <c r="H1637" s="424">
        <f>'7. Vehicles and transport'!$O$33</f>
        <v>0</v>
      </c>
    </row>
    <row r="1638" spans="1:8" x14ac:dyDescent="0.2">
      <c r="A1638" s="409">
        <v>1637</v>
      </c>
      <c r="B1638" s="409" t="str">
        <f t="shared" si="36"/>
        <v>0-0--7.10bi-7</v>
      </c>
      <c r="C1638" s="410">
        <f>'1. General information'!$O$8</f>
        <v>0</v>
      </c>
      <c r="D1638" s="410">
        <f>'1. General information'!$O$10</f>
        <v>0</v>
      </c>
      <c r="E1638" s="410" t="s">
        <v>402</v>
      </c>
      <c r="F1638" s="423" t="s">
        <v>3817</v>
      </c>
      <c r="G1638" s="410" t="s">
        <v>3818</v>
      </c>
      <c r="H1638" s="424">
        <f>'7. Vehicles and transport'!$P$33</f>
        <v>0</v>
      </c>
    </row>
    <row r="1639" spans="1:8" x14ac:dyDescent="0.2">
      <c r="A1639" s="409">
        <v>1638</v>
      </c>
      <c r="B1639" s="409" t="str">
        <f t="shared" si="36"/>
        <v>0-0--7.10bi-8</v>
      </c>
      <c r="C1639" s="410">
        <f>'1. General information'!$O$8</f>
        <v>0</v>
      </c>
      <c r="D1639" s="410">
        <f>'1. General information'!$O$10</f>
        <v>0</v>
      </c>
      <c r="E1639" s="410" t="s">
        <v>402</v>
      </c>
      <c r="F1639" s="423" t="s">
        <v>3819</v>
      </c>
      <c r="G1639" s="410" t="s">
        <v>3820</v>
      </c>
      <c r="H1639" s="424">
        <f>'7. Vehicles and transport'!$Q$33</f>
        <v>0</v>
      </c>
    </row>
    <row r="1640" spans="1:8" x14ac:dyDescent="0.2">
      <c r="A1640" s="409">
        <v>1639</v>
      </c>
      <c r="B1640" s="409" t="str">
        <f t="shared" si="36"/>
        <v>0-0--7.10bi-9</v>
      </c>
      <c r="C1640" s="410">
        <f>'1. General information'!$O$8</f>
        <v>0</v>
      </c>
      <c r="D1640" s="410">
        <f>'1. General information'!$O$10</f>
        <v>0</v>
      </c>
      <c r="E1640" s="410" t="s">
        <v>402</v>
      </c>
      <c r="F1640" s="423" t="s">
        <v>3821</v>
      </c>
      <c r="G1640" s="410" t="s">
        <v>3822</v>
      </c>
      <c r="H1640" s="424">
        <f>'7. Vehicles and transport'!$R$33</f>
        <v>0</v>
      </c>
    </row>
    <row r="1641" spans="1:8" x14ac:dyDescent="0.2">
      <c r="A1641" s="409">
        <v>1640</v>
      </c>
      <c r="B1641" s="409" t="str">
        <f t="shared" si="36"/>
        <v>0-0--7.10bi-10</v>
      </c>
      <c r="C1641" s="410">
        <f>'1. General information'!$O$8</f>
        <v>0</v>
      </c>
      <c r="D1641" s="410">
        <f>'1. General information'!$O$10</f>
        <v>0</v>
      </c>
      <c r="E1641" s="410" t="s">
        <v>402</v>
      </c>
      <c r="F1641" s="423" t="s">
        <v>3823</v>
      </c>
      <c r="G1641" s="410" t="s">
        <v>3824</v>
      </c>
      <c r="H1641" s="424">
        <f>'7. Vehicles and transport'!$S$33</f>
        <v>0</v>
      </c>
    </row>
    <row r="1642" spans="1:8" x14ac:dyDescent="0.2">
      <c r="A1642" s="409">
        <v>1641</v>
      </c>
      <c r="B1642" s="409" t="str">
        <f t="shared" si="36"/>
        <v>0-0--7.10bj-1</v>
      </c>
      <c r="C1642" s="410">
        <f>'1. General information'!$O$8</f>
        <v>0</v>
      </c>
      <c r="D1642" s="410">
        <f>'1. General information'!$O$10</f>
        <v>0</v>
      </c>
      <c r="E1642" s="410" t="s">
        <v>402</v>
      </c>
      <c r="F1642" s="423" t="s">
        <v>3825</v>
      </c>
      <c r="G1642" s="410" t="s">
        <v>3826</v>
      </c>
      <c r="H1642" s="424">
        <f>'7. Vehicles and transport'!$J$34</f>
        <v>0</v>
      </c>
    </row>
    <row r="1643" spans="1:8" x14ac:dyDescent="0.2">
      <c r="A1643" s="409">
        <v>1642</v>
      </c>
      <c r="B1643" s="409" t="str">
        <f t="shared" si="36"/>
        <v>0-0--7.10bj-2</v>
      </c>
      <c r="C1643" s="410">
        <f>'1. General information'!$O$8</f>
        <v>0</v>
      </c>
      <c r="D1643" s="410">
        <f>'1. General information'!$O$10</f>
        <v>0</v>
      </c>
      <c r="E1643" s="410" t="s">
        <v>402</v>
      </c>
      <c r="F1643" s="423" t="s">
        <v>3827</v>
      </c>
      <c r="G1643" s="410" t="s">
        <v>3828</v>
      </c>
      <c r="H1643" s="424">
        <f>'7. Vehicles and transport'!$K$34</f>
        <v>0</v>
      </c>
    </row>
    <row r="1644" spans="1:8" x14ac:dyDescent="0.2">
      <c r="A1644" s="409">
        <v>1643</v>
      </c>
      <c r="B1644" s="409" t="str">
        <f t="shared" si="36"/>
        <v>0-0--7.10bj-3</v>
      </c>
      <c r="C1644" s="410">
        <f>'1. General information'!$O$8</f>
        <v>0</v>
      </c>
      <c r="D1644" s="410">
        <f>'1. General information'!$O$10</f>
        <v>0</v>
      </c>
      <c r="E1644" s="410" t="s">
        <v>402</v>
      </c>
      <c r="F1644" s="423" t="s">
        <v>3829</v>
      </c>
      <c r="G1644" s="410" t="s">
        <v>3830</v>
      </c>
      <c r="H1644" s="424">
        <f>'7. Vehicles and transport'!$L$34</f>
        <v>0</v>
      </c>
    </row>
    <row r="1645" spans="1:8" x14ac:dyDescent="0.2">
      <c r="A1645" s="409">
        <v>1644</v>
      </c>
      <c r="B1645" s="409" t="str">
        <f t="shared" si="36"/>
        <v>0-0--7.10bj-4</v>
      </c>
      <c r="C1645" s="410">
        <f>'1. General information'!$O$8</f>
        <v>0</v>
      </c>
      <c r="D1645" s="410">
        <f>'1. General information'!$O$10</f>
        <v>0</v>
      </c>
      <c r="E1645" s="410" t="s">
        <v>402</v>
      </c>
      <c r="F1645" s="423" t="s">
        <v>3831</v>
      </c>
      <c r="G1645" s="410" t="s">
        <v>3832</v>
      </c>
      <c r="H1645" s="424">
        <f>'7. Vehicles and transport'!$M$34</f>
        <v>0</v>
      </c>
    </row>
    <row r="1646" spans="1:8" x14ac:dyDescent="0.2">
      <c r="A1646" s="409">
        <v>1645</v>
      </c>
      <c r="B1646" s="409" t="str">
        <f t="shared" si="36"/>
        <v>0-0--7.10bj-5</v>
      </c>
      <c r="C1646" s="410">
        <f>'1. General information'!$O$8</f>
        <v>0</v>
      </c>
      <c r="D1646" s="410">
        <f>'1. General information'!$O$10</f>
        <v>0</v>
      </c>
      <c r="E1646" s="410" t="s">
        <v>402</v>
      </c>
      <c r="F1646" s="423" t="s">
        <v>3833</v>
      </c>
      <c r="G1646" s="410" t="s">
        <v>3834</v>
      </c>
      <c r="H1646" s="424">
        <f>'7. Vehicles and transport'!$N$34</f>
        <v>0</v>
      </c>
    </row>
    <row r="1647" spans="1:8" x14ac:dyDescent="0.2">
      <c r="A1647" s="409">
        <v>1646</v>
      </c>
      <c r="B1647" s="409" t="str">
        <f t="shared" si="36"/>
        <v>0-0--7.10bj-6</v>
      </c>
      <c r="C1647" s="410">
        <f>'1. General information'!$O$8</f>
        <v>0</v>
      </c>
      <c r="D1647" s="410">
        <f>'1. General information'!$O$10</f>
        <v>0</v>
      </c>
      <c r="E1647" s="410" t="s">
        <v>402</v>
      </c>
      <c r="F1647" s="423" t="s">
        <v>3835</v>
      </c>
      <c r="G1647" s="410" t="s">
        <v>3836</v>
      </c>
      <c r="H1647" s="424">
        <f>'7. Vehicles and transport'!$O$34</f>
        <v>0</v>
      </c>
    </row>
    <row r="1648" spans="1:8" x14ac:dyDescent="0.2">
      <c r="A1648" s="409">
        <v>1647</v>
      </c>
      <c r="B1648" s="409" t="str">
        <f t="shared" si="36"/>
        <v>0-0--7.10bj-7</v>
      </c>
      <c r="C1648" s="410">
        <f>'1. General information'!$O$8</f>
        <v>0</v>
      </c>
      <c r="D1648" s="410">
        <f>'1. General information'!$O$10</f>
        <v>0</v>
      </c>
      <c r="E1648" s="410" t="s">
        <v>402</v>
      </c>
      <c r="F1648" s="423" t="s">
        <v>3837</v>
      </c>
      <c r="G1648" s="410" t="s">
        <v>3838</v>
      </c>
      <c r="H1648" s="424">
        <f>'7. Vehicles and transport'!$P$34</f>
        <v>0</v>
      </c>
    </row>
    <row r="1649" spans="1:12" x14ac:dyDescent="0.2">
      <c r="A1649" s="409">
        <v>1648</v>
      </c>
      <c r="B1649" s="409" t="str">
        <f t="shared" si="36"/>
        <v>0-0--7.10bj-8</v>
      </c>
      <c r="C1649" s="410">
        <f>'1. General information'!$O$8</f>
        <v>0</v>
      </c>
      <c r="D1649" s="410">
        <f>'1. General information'!$O$10</f>
        <v>0</v>
      </c>
      <c r="E1649" s="410" t="s">
        <v>402</v>
      </c>
      <c r="F1649" s="423" t="s">
        <v>3839</v>
      </c>
      <c r="G1649" s="410" t="s">
        <v>3840</v>
      </c>
      <c r="H1649" s="424">
        <f>'7. Vehicles and transport'!$Q$34</f>
        <v>0</v>
      </c>
    </row>
    <row r="1650" spans="1:12" x14ac:dyDescent="0.2">
      <c r="A1650" s="409">
        <v>1649</v>
      </c>
      <c r="B1650" s="409" t="str">
        <f t="shared" si="36"/>
        <v>0-0--7.10bj-9</v>
      </c>
      <c r="C1650" s="410">
        <f>'1. General information'!$O$8</f>
        <v>0</v>
      </c>
      <c r="D1650" s="410">
        <f>'1. General information'!$O$10</f>
        <v>0</v>
      </c>
      <c r="E1650" s="410" t="s">
        <v>402</v>
      </c>
      <c r="F1650" s="423" t="s">
        <v>3841</v>
      </c>
      <c r="G1650" s="410" t="s">
        <v>3842</v>
      </c>
      <c r="H1650" s="424">
        <f>'7. Vehicles and transport'!$R$34</f>
        <v>0</v>
      </c>
    </row>
    <row r="1651" spans="1:12" x14ac:dyDescent="0.2">
      <c r="A1651" s="409">
        <v>1650</v>
      </c>
      <c r="B1651" s="409" t="str">
        <f t="shared" si="36"/>
        <v>0-0--7.10bj-10</v>
      </c>
      <c r="C1651" s="410">
        <f>'1. General information'!$O$8</f>
        <v>0</v>
      </c>
      <c r="D1651" s="410">
        <f>'1. General information'!$O$10</f>
        <v>0</v>
      </c>
      <c r="E1651" s="410" t="s">
        <v>402</v>
      </c>
      <c r="F1651" s="423" t="s">
        <v>3843</v>
      </c>
      <c r="G1651" s="410" t="s">
        <v>3844</v>
      </c>
      <c r="H1651" s="424">
        <f>'7. Vehicles and transport'!$S$34</f>
        <v>0</v>
      </c>
    </row>
    <row r="1652" spans="1:12" x14ac:dyDescent="0.2">
      <c r="A1652" s="409">
        <v>1651</v>
      </c>
      <c r="B1652" s="409" t="str">
        <f t="shared" si="36"/>
        <v>0-0--7.10bn</v>
      </c>
      <c r="C1652" s="410">
        <f>'1. General information'!$O$8</f>
        <v>0</v>
      </c>
      <c r="D1652" s="410">
        <f>'1. General information'!$O$10</f>
        <v>0</v>
      </c>
      <c r="E1652" s="410" t="s">
        <v>402</v>
      </c>
      <c r="F1652" s="423" t="s">
        <v>3845</v>
      </c>
      <c r="G1652" s="410" t="s">
        <v>3846</v>
      </c>
      <c r="H1652" s="412" t="str">
        <f>'7. Vehicles and transport'!I34</f>
        <v>Specify here</v>
      </c>
    </row>
    <row r="1653" spans="1:12" x14ac:dyDescent="0.2">
      <c r="A1653" s="409">
        <v>1652</v>
      </c>
      <c r="B1653" s="409" t="str">
        <f t="shared" si="36"/>
        <v>0-0--7.11-a</v>
      </c>
      <c r="C1653" s="410">
        <f>'1. General information'!$O$8</f>
        <v>0</v>
      </c>
      <c r="D1653" s="410">
        <f>'1. General information'!$O$10</f>
        <v>0</v>
      </c>
      <c r="E1653" s="410" t="s">
        <v>402</v>
      </c>
      <c r="F1653" s="411" t="s">
        <v>4682</v>
      </c>
      <c r="G1653" s="410" t="s">
        <v>4594</v>
      </c>
      <c r="H1653" s="413">
        <f>'7. Vehicles and transport'!$J$40</f>
        <v>0</v>
      </c>
    </row>
    <row r="1654" spans="1:12" x14ac:dyDescent="0.2">
      <c r="A1654" s="409">
        <v>1653</v>
      </c>
      <c r="B1654" s="409" t="str">
        <f t="shared" si="36"/>
        <v>0-0--7.11-b</v>
      </c>
      <c r="C1654" s="410">
        <f>'1. General information'!$O$8</f>
        <v>0</v>
      </c>
      <c r="D1654" s="410">
        <f>'1. General information'!$O$10</f>
        <v>0</v>
      </c>
      <c r="E1654" s="410" t="s">
        <v>402</v>
      </c>
      <c r="F1654" s="411" t="s">
        <v>4683</v>
      </c>
      <c r="G1654" s="410" t="s">
        <v>4595</v>
      </c>
      <c r="H1654" s="413">
        <f>'7. Vehicles and transport'!$K$40</f>
        <v>0</v>
      </c>
    </row>
    <row r="1655" spans="1:12" x14ac:dyDescent="0.2">
      <c r="A1655" s="409">
        <v>1654</v>
      </c>
      <c r="B1655" s="409" t="str">
        <f t="shared" si="36"/>
        <v>0-0--7.11-c</v>
      </c>
      <c r="C1655" s="410">
        <f>'1. General information'!$O$8</f>
        <v>0</v>
      </c>
      <c r="D1655" s="410">
        <f>'1. General information'!$O$10</f>
        <v>0</v>
      </c>
      <c r="E1655" s="410" t="s">
        <v>402</v>
      </c>
      <c r="F1655" s="411" t="s">
        <v>4684</v>
      </c>
      <c r="G1655" s="410" t="s">
        <v>4596</v>
      </c>
      <c r="H1655" s="413">
        <f>'7. Vehicles and transport'!$L$40</f>
        <v>0</v>
      </c>
    </row>
    <row r="1656" spans="1:12" x14ac:dyDescent="0.2">
      <c r="A1656" s="409">
        <v>1655</v>
      </c>
      <c r="B1656" s="409" t="str">
        <f t="shared" si="36"/>
        <v>0-0--7.11-d</v>
      </c>
      <c r="C1656" s="410">
        <f>'1. General information'!$O$8</f>
        <v>0</v>
      </c>
      <c r="D1656" s="410">
        <f>'1. General information'!$O$10</f>
        <v>0</v>
      </c>
      <c r="E1656" s="410" t="s">
        <v>402</v>
      </c>
      <c r="F1656" s="411" t="s">
        <v>4685</v>
      </c>
      <c r="G1656" s="410" t="s">
        <v>4597</v>
      </c>
      <c r="H1656" s="413">
        <f>'7. Vehicles and transport'!$M$40</f>
        <v>0</v>
      </c>
    </row>
    <row r="1657" spans="1:12" x14ac:dyDescent="0.2">
      <c r="A1657" s="409">
        <v>1656</v>
      </c>
      <c r="B1657" s="409" t="str">
        <f t="shared" si="36"/>
        <v>0-0--7.11-e</v>
      </c>
      <c r="C1657" s="410">
        <f>'1. General information'!$O$8</f>
        <v>0</v>
      </c>
      <c r="D1657" s="410">
        <f>'1. General information'!$O$10</f>
        <v>0</v>
      </c>
      <c r="E1657" s="410" t="s">
        <v>402</v>
      </c>
      <c r="F1657" s="411" t="s">
        <v>3847</v>
      </c>
      <c r="G1657" s="410" t="s">
        <v>4598</v>
      </c>
      <c r="H1657" s="413">
        <f>'7. Vehicles and transport'!$N$40</f>
        <v>0</v>
      </c>
    </row>
    <row r="1658" spans="1:12" x14ac:dyDescent="0.2">
      <c r="A1658" s="409">
        <v>1657</v>
      </c>
      <c r="B1658" s="409" t="str">
        <f t="shared" si="36"/>
        <v>0-0--7.11-f</v>
      </c>
      <c r="C1658" s="410">
        <f>'1. General information'!$O$8</f>
        <v>0</v>
      </c>
      <c r="D1658" s="410">
        <f>'1. General information'!$O$10</f>
        <v>0</v>
      </c>
      <c r="E1658" s="410" t="s">
        <v>402</v>
      </c>
      <c r="F1658" s="411" t="s">
        <v>3848</v>
      </c>
      <c r="G1658" s="410" t="s">
        <v>4599</v>
      </c>
      <c r="H1658" s="413">
        <f>'7. Vehicles and transport'!$O$40</f>
        <v>0</v>
      </c>
    </row>
    <row r="1659" spans="1:12" x14ac:dyDescent="0.2">
      <c r="A1659" s="409">
        <v>1658</v>
      </c>
      <c r="B1659" s="409" t="str">
        <f t="shared" si="36"/>
        <v>0-0--7.11-g</v>
      </c>
      <c r="C1659" s="410">
        <f>'1. General information'!$O$8</f>
        <v>0</v>
      </c>
      <c r="D1659" s="410">
        <f>'1. General information'!$O$10</f>
        <v>0</v>
      </c>
      <c r="E1659" s="410" t="s">
        <v>402</v>
      </c>
      <c r="F1659" s="411" t="s">
        <v>3849</v>
      </c>
      <c r="G1659" s="410" t="s">
        <v>4600</v>
      </c>
      <c r="H1659" s="413">
        <f>'7. Vehicles and transport'!$P$40</f>
        <v>0</v>
      </c>
    </row>
    <row r="1660" spans="1:12" x14ac:dyDescent="0.2">
      <c r="A1660" s="409">
        <v>1659</v>
      </c>
      <c r="B1660" s="409" t="str">
        <f t="shared" si="36"/>
        <v>0-0--7.11-h</v>
      </c>
      <c r="C1660" s="410">
        <f>'1. General information'!$O$8</f>
        <v>0</v>
      </c>
      <c r="D1660" s="410">
        <f>'1. General information'!$O$10</f>
        <v>0</v>
      </c>
      <c r="E1660" s="410" t="s">
        <v>402</v>
      </c>
      <c r="F1660" s="411" t="s">
        <v>3850</v>
      </c>
      <c r="G1660" s="410" t="s">
        <v>4601</v>
      </c>
      <c r="H1660" s="413">
        <f>'7. Vehicles and transport'!$Q$40</f>
        <v>0</v>
      </c>
    </row>
    <row r="1661" spans="1:12" x14ac:dyDescent="0.2">
      <c r="A1661" s="409">
        <v>1660</v>
      </c>
      <c r="B1661" s="409" t="str">
        <f t="shared" si="36"/>
        <v>0-0--7.11-i</v>
      </c>
      <c r="C1661" s="410">
        <f>'1. General information'!$O$8</f>
        <v>0</v>
      </c>
      <c r="D1661" s="410">
        <f>'1. General information'!$O$10</f>
        <v>0</v>
      </c>
      <c r="E1661" s="410" t="s">
        <v>402</v>
      </c>
      <c r="F1661" s="411" t="s">
        <v>3851</v>
      </c>
      <c r="G1661" s="410" t="s">
        <v>4602</v>
      </c>
      <c r="H1661" s="413">
        <f>'7. Vehicles and transport'!$R$40</f>
        <v>0</v>
      </c>
    </row>
    <row r="1662" spans="1:12" x14ac:dyDescent="0.2">
      <c r="A1662" s="409">
        <v>1661</v>
      </c>
      <c r="B1662" s="409" t="str">
        <f t="shared" si="36"/>
        <v>0-0--7.11-j</v>
      </c>
      <c r="C1662" s="410">
        <f>'1. General information'!$O$8</f>
        <v>0</v>
      </c>
      <c r="D1662" s="410">
        <f>'1. General information'!$O$10</f>
        <v>0</v>
      </c>
      <c r="E1662" s="410" t="s">
        <v>402</v>
      </c>
      <c r="F1662" s="411" t="s">
        <v>3852</v>
      </c>
      <c r="G1662" s="410" t="s">
        <v>4603</v>
      </c>
      <c r="H1662" s="413">
        <f>'7. Vehicles and transport'!$S$40</f>
        <v>0</v>
      </c>
    </row>
    <row r="1663" spans="1:12" x14ac:dyDescent="0.2">
      <c r="A1663" s="409">
        <v>1662</v>
      </c>
      <c r="B1663" s="409" t="str">
        <f t="shared" si="36"/>
        <v>0-0--7.12a-C1</v>
      </c>
      <c r="C1663" s="410">
        <f>'1. General information'!$O$8</f>
        <v>0</v>
      </c>
      <c r="D1663" s="410">
        <f>'1. General information'!$O$10</f>
        <v>0</v>
      </c>
      <c r="E1663" s="410" t="s">
        <v>402</v>
      </c>
      <c r="F1663" s="411" t="s">
        <v>3853</v>
      </c>
      <c r="G1663" s="410" t="s">
        <v>3854</v>
      </c>
      <c r="H1663" s="413">
        <f>'7. Vehicles and transport'!$J$43</f>
        <v>0</v>
      </c>
      <c r="I1663" s="413"/>
      <c r="J1663" s="413"/>
      <c r="K1663" s="413"/>
      <c r="L1663" s="413"/>
    </row>
    <row r="1664" spans="1:12" x14ac:dyDescent="0.2">
      <c r="A1664" s="409">
        <v>1663</v>
      </c>
      <c r="B1664" s="409" t="str">
        <f t="shared" si="36"/>
        <v>0-0--7.12a-C2</v>
      </c>
      <c r="C1664" s="410">
        <f>'1. General information'!$O$8</f>
        <v>0</v>
      </c>
      <c r="D1664" s="410">
        <f>'1. General information'!$O$10</f>
        <v>0</v>
      </c>
      <c r="E1664" s="410" t="s">
        <v>402</v>
      </c>
      <c r="F1664" s="411" t="s">
        <v>3855</v>
      </c>
      <c r="G1664" s="410" t="s">
        <v>3856</v>
      </c>
      <c r="H1664" s="413">
        <f>'7. Vehicles and transport'!$L$43</f>
        <v>0</v>
      </c>
    </row>
    <row r="1665" spans="1:8" x14ac:dyDescent="0.2">
      <c r="A1665" s="409">
        <v>1664</v>
      </c>
      <c r="B1665" s="409" t="str">
        <f t="shared" si="36"/>
        <v>0-0--7.12a-C3</v>
      </c>
      <c r="C1665" s="410">
        <f>'1. General information'!$O$8</f>
        <v>0</v>
      </c>
      <c r="D1665" s="410">
        <f>'1. General information'!$O$10</f>
        <v>0</v>
      </c>
      <c r="E1665" s="410" t="s">
        <v>402</v>
      </c>
      <c r="F1665" s="411" t="s">
        <v>3857</v>
      </c>
      <c r="G1665" s="410" t="s">
        <v>3858</v>
      </c>
      <c r="H1665" s="413">
        <f>'7. Vehicles and transport'!$N$43</f>
        <v>0</v>
      </c>
    </row>
    <row r="1666" spans="1:8" x14ac:dyDescent="0.2">
      <c r="A1666" s="409">
        <v>1665</v>
      </c>
      <c r="B1666" s="409" t="str">
        <f t="shared" si="36"/>
        <v>0-0--7.12a-C4</v>
      </c>
      <c r="C1666" s="410">
        <f>'1. General information'!$O$8</f>
        <v>0</v>
      </c>
      <c r="D1666" s="410">
        <f>'1. General information'!$O$10</f>
        <v>0</v>
      </c>
      <c r="E1666" s="410" t="s">
        <v>402</v>
      </c>
      <c r="F1666" s="411" t="s">
        <v>3859</v>
      </c>
      <c r="G1666" s="410" t="s">
        <v>3860</v>
      </c>
      <c r="H1666" s="413">
        <f>'7. Vehicles and transport'!$P$43</f>
        <v>0</v>
      </c>
    </row>
    <row r="1667" spans="1:8" x14ac:dyDescent="0.2">
      <c r="A1667" s="409">
        <v>1666</v>
      </c>
      <c r="B1667" s="409" t="str">
        <f t="shared" si="36"/>
        <v>0-0--7.12a-C5</v>
      </c>
      <c r="C1667" s="410">
        <f>'1. General information'!$O$8</f>
        <v>0</v>
      </c>
      <c r="D1667" s="410">
        <f>'1. General information'!$O$10</f>
        <v>0</v>
      </c>
      <c r="E1667" s="410" t="s">
        <v>402</v>
      </c>
      <c r="F1667" s="411" t="s">
        <v>3861</v>
      </c>
      <c r="G1667" s="410" t="s">
        <v>3862</v>
      </c>
      <c r="H1667" s="413">
        <f>'7. Vehicles and transport'!$R$43</f>
        <v>0</v>
      </c>
    </row>
    <row r="1668" spans="1:8" x14ac:dyDescent="0.2">
      <c r="A1668" s="409">
        <v>1667</v>
      </c>
      <c r="B1668" s="409" t="str">
        <f t="shared" si="36"/>
        <v>0-0--7.12b-C1</v>
      </c>
      <c r="C1668" s="410">
        <f>'1. General information'!$O$8</f>
        <v>0</v>
      </c>
      <c r="D1668" s="410">
        <f>'1. General information'!$O$10</f>
        <v>0</v>
      </c>
      <c r="E1668" s="410" t="s">
        <v>402</v>
      </c>
      <c r="F1668" s="411" t="s">
        <v>3863</v>
      </c>
      <c r="G1668" s="410" t="s">
        <v>3864</v>
      </c>
      <c r="H1668" s="413">
        <f>'7. Vehicles and transport'!$J$44</f>
        <v>0</v>
      </c>
    </row>
    <row r="1669" spans="1:8" x14ac:dyDescent="0.2">
      <c r="A1669" s="409">
        <v>1668</v>
      </c>
      <c r="B1669" s="409" t="str">
        <f t="shared" si="36"/>
        <v>0-0--7.12b-C2</v>
      </c>
      <c r="C1669" s="410">
        <f>'1. General information'!$O$8</f>
        <v>0</v>
      </c>
      <c r="D1669" s="410">
        <f>'1. General information'!$O$10</f>
        <v>0</v>
      </c>
      <c r="E1669" s="410" t="s">
        <v>402</v>
      </c>
      <c r="F1669" s="411" t="s">
        <v>3865</v>
      </c>
      <c r="G1669" s="410" t="s">
        <v>3866</v>
      </c>
      <c r="H1669" s="413">
        <f>'7. Vehicles and transport'!$L$44</f>
        <v>0</v>
      </c>
    </row>
    <row r="1670" spans="1:8" x14ac:dyDescent="0.2">
      <c r="A1670" s="409">
        <v>1669</v>
      </c>
      <c r="B1670" s="409" t="str">
        <f t="shared" si="36"/>
        <v>0-0--7.12b-C3</v>
      </c>
      <c r="C1670" s="410">
        <f>'1. General information'!$O$8</f>
        <v>0</v>
      </c>
      <c r="D1670" s="410">
        <f>'1. General information'!$O$10</f>
        <v>0</v>
      </c>
      <c r="E1670" s="410" t="s">
        <v>402</v>
      </c>
      <c r="F1670" s="411" t="s">
        <v>3867</v>
      </c>
      <c r="G1670" s="410" t="s">
        <v>3868</v>
      </c>
      <c r="H1670" s="413">
        <f>'7. Vehicles and transport'!$N$44</f>
        <v>0</v>
      </c>
    </row>
    <row r="1671" spans="1:8" x14ac:dyDescent="0.2">
      <c r="A1671" s="409">
        <v>1670</v>
      </c>
      <c r="B1671" s="409" t="str">
        <f t="shared" si="36"/>
        <v>0-0--7.12b-C4</v>
      </c>
      <c r="C1671" s="410">
        <f>'1. General information'!$O$8</f>
        <v>0</v>
      </c>
      <c r="D1671" s="410">
        <f>'1. General information'!$O$10</f>
        <v>0</v>
      </c>
      <c r="E1671" s="410" t="s">
        <v>402</v>
      </c>
      <c r="F1671" s="411" t="s">
        <v>3869</v>
      </c>
      <c r="G1671" s="410" t="s">
        <v>3870</v>
      </c>
      <c r="H1671" s="413">
        <f>'7. Vehicles and transport'!$P$44</f>
        <v>0</v>
      </c>
    </row>
    <row r="1672" spans="1:8" x14ac:dyDescent="0.2">
      <c r="A1672" s="409">
        <v>1671</v>
      </c>
      <c r="B1672" s="409" t="str">
        <f t="shared" si="36"/>
        <v>0-0--7.12b-C5</v>
      </c>
      <c r="C1672" s="410">
        <f>'1. General information'!$O$8</f>
        <v>0</v>
      </c>
      <c r="D1672" s="410">
        <f>'1. General information'!$O$10</f>
        <v>0</v>
      </c>
      <c r="E1672" s="410" t="s">
        <v>402</v>
      </c>
      <c r="F1672" s="411" t="s">
        <v>3871</v>
      </c>
      <c r="G1672" s="410" t="s">
        <v>3872</v>
      </c>
      <c r="H1672" s="413">
        <f>'7. Vehicles and transport'!$R$44</f>
        <v>0</v>
      </c>
    </row>
    <row r="1673" spans="1:8" x14ac:dyDescent="0.2">
      <c r="A1673" s="409">
        <v>1672</v>
      </c>
      <c r="B1673" s="409" t="str">
        <f t="shared" si="36"/>
        <v>0-0--7.13a-C1</v>
      </c>
      <c r="C1673" s="410">
        <f>'1. General information'!$O$8</f>
        <v>0</v>
      </c>
      <c r="D1673" s="410">
        <f>'1. General information'!$O$10</f>
        <v>0</v>
      </c>
      <c r="E1673" s="410" t="s">
        <v>402</v>
      </c>
      <c r="F1673" s="411" t="s">
        <v>3873</v>
      </c>
      <c r="G1673" s="410" t="s">
        <v>3874</v>
      </c>
      <c r="H1673" s="413">
        <f>'7. Vehicles and transport'!$J$45</f>
        <v>0</v>
      </c>
    </row>
    <row r="1674" spans="1:8" x14ac:dyDescent="0.2">
      <c r="A1674" s="409">
        <v>1673</v>
      </c>
      <c r="B1674" s="409" t="str">
        <f t="shared" si="36"/>
        <v>0-0--7.13a-C2</v>
      </c>
      <c r="C1674" s="410">
        <f>'1. General information'!$O$8</f>
        <v>0</v>
      </c>
      <c r="D1674" s="410">
        <f>'1. General information'!$O$10</f>
        <v>0</v>
      </c>
      <c r="E1674" s="410" t="s">
        <v>402</v>
      </c>
      <c r="F1674" s="411" t="s">
        <v>3875</v>
      </c>
      <c r="G1674" s="410" t="s">
        <v>3876</v>
      </c>
      <c r="H1674" s="413">
        <f>'7. Vehicles and transport'!$L$45</f>
        <v>0</v>
      </c>
    </row>
    <row r="1675" spans="1:8" x14ac:dyDescent="0.2">
      <c r="A1675" s="409">
        <v>1674</v>
      </c>
      <c r="B1675" s="409" t="str">
        <f t="shared" si="36"/>
        <v>0-0--7.13a-C3</v>
      </c>
      <c r="C1675" s="410">
        <f>'1. General information'!$O$8</f>
        <v>0</v>
      </c>
      <c r="D1675" s="410">
        <f>'1. General information'!$O$10</f>
        <v>0</v>
      </c>
      <c r="E1675" s="410" t="s">
        <v>402</v>
      </c>
      <c r="F1675" s="411" t="s">
        <v>3877</v>
      </c>
      <c r="G1675" s="410" t="s">
        <v>3878</v>
      </c>
      <c r="H1675" s="413">
        <f>'7. Vehicles and transport'!$N$45</f>
        <v>0</v>
      </c>
    </row>
    <row r="1676" spans="1:8" x14ac:dyDescent="0.2">
      <c r="A1676" s="409">
        <v>1675</v>
      </c>
      <c r="B1676" s="409" t="str">
        <f t="shared" si="36"/>
        <v>0-0--7.13a-C4</v>
      </c>
      <c r="C1676" s="410">
        <f>'1. General information'!$O$8</f>
        <v>0</v>
      </c>
      <c r="D1676" s="410">
        <f>'1. General information'!$O$10</f>
        <v>0</v>
      </c>
      <c r="E1676" s="410" t="s">
        <v>402</v>
      </c>
      <c r="F1676" s="411" t="s">
        <v>3879</v>
      </c>
      <c r="G1676" s="410" t="s">
        <v>3880</v>
      </c>
      <c r="H1676" s="413">
        <f>'7. Vehicles and transport'!$P$45</f>
        <v>0</v>
      </c>
    </row>
    <row r="1677" spans="1:8" x14ac:dyDescent="0.2">
      <c r="A1677" s="409">
        <v>1676</v>
      </c>
      <c r="B1677" s="409" t="str">
        <f t="shared" si="36"/>
        <v>0-0--7.13a-C5</v>
      </c>
      <c r="C1677" s="410">
        <f>'1. General information'!$O$8</f>
        <v>0</v>
      </c>
      <c r="D1677" s="410">
        <f>'1. General information'!$O$10</f>
        <v>0</v>
      </c>
      <c r="E1677" s="410" t="s">
        <v>402</v>
      </c>
      <c r="F1677" s="411" t="s">
        <v>3881</v>
      </c>
      <c r="G1677" s="410" t="s">
        <v>3882</v>
      </c>
      <c r="H1677" s="413">
        <f>'7. Vehicles and transport'!$R$45</f>
        <v>0</v>
      </c>
    </row>
    <row r="1678" spans="1:8" x14ac:dyDescent="0.2">
      <c r="A1678" s="409">
        <v>1677</v>
      </c>
      <c r="B1678" s="409" t="str">
        <f t="shared" si="36"/>
        <v>0-0--7.13b-C1</v>
      </c>
      <c r="C1678" s="410">
        <f>'1. General information'!$O$8</f>
        <v>0</v>
      </c>
      <c r="D1678" s="410">
        <f>'1. General information'!$O$10</f>
        <v>0</v>
      </c>
      <c r="E1678" s="410" t="s">
        <v>402</v>
      </c>
      <c r="F1678" s="411" t="s">
        <v>3883</v>
      </c>
      <c r="G1678" s="410" t="s">
        <v>3884</v>
      </c>
      <c r="H1678" s="413">
        <f>'7. Vehicles and transport'!$J$46</f>
        <v>0</v>
      </c>
    </row>
    <row r="1679" spans="1:8" x14ac:dyDescent="0.2">
      <c r="A1679" s="409">
        <v>1678</v>
      </c>
      <c r="B1679" s="409" t="str">
        <f t="shared" si="36"/>
        <v>0-0--7.13b-C2</v>
      </c>
      <c r="C1679" s="410">
        <f>'1. General information'!$O$8</f>
        <v>0</v>
      </c>
      <c r="D1679" s="410">
        <f>'1. General information'!$O$10</f>
        <v>0</v>
      </c>
      <c r="E1679" s="410" t="s">
        <v>402</v>
      </c>
      <c r="F1679" s="411" t="s">
        <v>3885</v>
      </c>
      <c r="G1679" s="410" t="s">
        <v>3886</v>
      </c>
      <c r="H1679" s="413">
        <f>'7. Vehicles and transport'!$L$46</f>
        <v>0</v>
      </c>
    </row>
    <row r="1680" spans="1:8" x14ac:dyDescent="0.2">
      <c r="A1680" s="409">
        <v>1679</v>
      </c>
      <c r="B1680" s="409" t="str">
        <f t="shared" si="36"/>
        <v>0-0--7.13b-C3</v>
      </c>
      <c r="C1680" s="410">
        <f>'1. General information'!$O$8</f>
        <v>0</v>
      </c>
      <c r="D1680" s="410">
        <f>'1. General information'!$O$10</f>
        <v>0</v>
      </c>
      <c r="E1680" s="410" t="s">
        <v>402</v>
      </c>
      <c r="F1680" s="411" t="s">
        <v>3887</v>
      </c>
      <c r="G1680" s="410" t="s">
        <v>3888</v>
      </c>
      <c r="H1680" s="413">
        <f>'7. Vehicles and transport'!$N$46</f>
        <v>0</v>
      </c>
    </row>
    <row r="1681" spans="1:8" x14ac:dyDescent="0.2">
      <c r="A1681" s="409">
        <v>1680</v>
      </c>
      <c r="B1681" s="409" t="str">
        <f t="shared" si="36"/>
        <v>0-0--7.13b-C4</v>
      </c>
      <c r="C1681" s="410">
        <f>'1. General information'!$O$8</f>
        <v>0</v>
      </c>
      <c r="D1681" s="410">
        <f>'1. General information'!$O$10</f>
        <v>0</v>
      </c>
      <c r="E1681" s="410" t="s">
        <v>402</v>
      </c>
      <c r="F1681" s="411" t="s">
        <v>3889</v>
      </c>
      <c r="G1681" s="410" t="s">
        <v>3890</v>
      </c>
      <c r="H1681" s="413">
        <f>'7. Vehicles and transport'!$P$46</f>
        <v>0</v>
      </c>
    </row>
    <row r="1682" spans="1:8" x14ac:dyDescent="0.2">
      <c r="A1682" s="409">
        <v>1681</v>
      </c>
      <c r="B1682" s="409" t="str">
        <f t="shared" si="36"/>
        <v>0-0--7.13b-C5</v>
      </c>
      <c r="C1682" s="410">
        <f>'1. General information'!$O$8</f>
        <v>0</v>
      </c>
      <c r="D1682" s="410">
        <f>'1. General information'!$O$10</f>
        <v>0</v>
      </c>
      <c r="E1682" s="410" t="s">
        <v>402</v>
      </c>
      <c r="F1682" s="411" t="s">
        <v>3891</v>
      </c>
      <c r="G1682" s="410" t="s">
        <v>3892</v>
      </c>
      <c r="H1682" s="413">
        <f>'7. Vehicles and transport'!$R$46</f>
        <v>0</v>
      </c>
    </row>
    <row r="1683" spans="1:8" ht="119.25" customHeight="1" x14ac:dyDescent="0.2">
      <c r="A1683" s="409">
        <v>1682</v>
      </c>
      <c r="B1683" s="409" t="str">
        <f t="shared" si="36"/>
        <v>0-0--7.99</v>
      </c>
      <c r="C1683" s="410">
        <f>'1. General information'!$O$8</f>
        <v>0</v>
      </c>
      <c r="D1683" s="410">
        <f>'1. General information'!$O$10</f>
        <v>0</v>
      </c>
      <c r="E1683" s="410" t="s">
        <v>402</v>
      </c>
      <c r="F1683" s="411">
        <v>7.99</v>
      </c>
      <c r="G1683" s="410" t="s">
        <v>3893</v>
      </c>
      <c r="H1683" s="412">
        <f>'7. Vehicles and transport'!B49</f>
        <v>0</v>
      </c>
    </row>
    <row r="1684" spans="1:8" x14ac:dyDescent="0.2">
      <c r="A1684" s="409">
        <v>1683</v>
      </c>
      <c r="B1684" s="409" t="str">
        <f t="shared" si="36"/>
        <v>0-0--8.01</v>
      </c>
      <c r="C1684" s="410">
        <f>'1. General information'!$O$8</f>
        <v>0</v>
      </c>
      <c r="D1684" s="410">
        <f>'1. General information'!$O$10</f>
        <v>0</v>
      </c>
      <c r="E1684" s="410" t="s">
        <v>362</v>
      </c>
      <c r="F1684" s="411">
        <v>8.01</v>
      </c>
      <c r="G1684" s="410" t="s">
        <v>3894</v>
      </c>
      <c r="H1684" s="412">
        <f>'8. Equipment and supplies'!$L$8</f>
        <v>0</v>
      </c>
    </row>
    <row r="1685" spans="1:8" x14ac:dyDescent="0.2">
      <c r="A1685" s="409">
        <v>1684</v>
      </c>
      <c r="B1685" s="409" t="str">
        <f t="shared" si="36"/>
        <v>0-0--8.01a</v>
      </c>
      <c r="C1685" s="410">
        <f>'1. General information'!$O$8</f>
        <v>0</v>
      </c>
      <c r="D1685" s="410">
        <f>'1. General information'!$O$10</f>
        <v>0</v>
      </c>
      <c r="E1685" s="410" t="s">
        <v>362</v>
      </c>
      <c r="F1685" s="411" t="s">
        <v>298</v>
      </c>
      <c r="G1685" s="410" t="s">
        <v>4689</v>
      </c>
      <c r="H1685" s="412">
        <f>'8. Equipment and supplies'!I9</f>
        <v>0</v>
      </c>
    </row>
    <row r="1686" spans="1:8" x14ac:dyDescent="0.2">
      <c r="A1686" s="409">
        <v>1685</v>
      </c>
      <c r="B1686" s="409" t="str">
        <f t="shared" si="36"/>
        <v>0-0--8.02a</v>
      </c>
      <c r="C1686" s="410">
        <f>'1. General information'!$O$8</f>
        <v>0</v>
      </c>
      <c r="D1686" s="410">
        <f>'1. General information'!$O$10</f>
        <v>0</v>
      </c>
      <c r="E1686" s="410" t="s">
        <v>362</v>
      </c>
      <c r="F1686" s="411" t="s">
        <v>389</v>
      </c>
      <c r="G1686" s="410" t="s">
        <v>3895</v>
      </c>
      <c r="H1686" s="412">
        <f>'8. Equipment and supplies'!$F$11</f>
        <v>0</v>
      </c>
    </row>
    <row r="1687" spans="1:8" x14ac:dyDescent="0.2">
      <c r="A1687" s="409">
        <v>1686</v>
      </c>
      <c r="B1687" s="409" t="str">
        <f t="shared" si="36"/>
        <v>0-0--8.02b</v>
      </c>
      <c r="C1687" s="410">
        <f>'1. General information'!$O$8</f>
        <v>0</v>
      </c>
      <c r="D1687" s="410">
        <f>'1. General information'!$O$10</f>
        <v>0</v>
      </c>
      <c r="E1687" s="410" t="s">
        <v>362</v>
      </c>
      <c r="F1687" s="411" t="s">
        <v>390</v>
      </c>
      <c r="G1687" s="410" t="s">
        <v>3896</v>
      </c>
      <c r="H1687" s="412">
        <f>'8. Equipment and supplies'!$F$12</f>
        <v>0</v>
      </c>
    </row>
    <row r="1688" spans="1:8" x14ac:dyDescent="0.2">
      <c r="A1688" s="409">
        <v>1687</v>
      </c>
      <c r="B1688" s="409" t="str">
        <f t="shared" si="36"/>
        <v>0-0--8.02c</v>
      </c>
      <c r="C1688" s="410">
        <f>'1. General information'!$O$8</f>
        <v>0</v>
      </c>
      <c r="D1688" s="410">
        <f>'1. General information'!$O$10</f>
        <v>0</v>
      </c>
      <c r="E1688" s="410" t="s">
        <v>362</v>
      </c>
      <c r="F1688" s="411" t="s">
        <v>3897</v>
      </c>
      <c r="G1688" s="410" t="s">
        <v>3898</v>
      </c>
      <c r="H1688" s="412">
        <f>'8. Equipment and supplies'!$L$11</f>
        <v>0</v>
      </c>
    </row>
    <row r="1689" spans="1:8" x14ac:dyDescent="0.2">
      <c r="A1689" s="409">
        <v>1688</v>
      </c>
      <c r="B1689" s="409" t="str">
        <f t="shared" ref="B1689" si="37">CONCATENATE(LEFT(C1689,2),"-",D1689,"-","-",F1689)</f>
        <v>0-0--8.03</v>
      </c>
      <c r="C1689" s="410">
        <f>'1. General information'!$O$8</f>
        <v>0</v>
      </c>
      <c r="D1689" s="410">
        <f>'1. General information'!$O$10</f>
        <v>0</v>
      </c>
      <c r="E1689" s="410" t="s">
        <v>362</v>
      </c>
      <c r="F1689" s="411">
        <v>8.0299999999999994</v>
      </c>
      <c r="G1689" s="410" t="s">
        <v>4690</v>
      </c>
      <c r="H1689" s="413">
        <f>'8. Equipment and supplies'!AA8</f>
        <v>0</v>
      </c>
    </row>
    <row r="1690" spans="1:8" x14ac:dyDescent="0.2">
      <c r="A1690" s="409">
        <v>1689</v>
      </c>
      <c r="B1690" s="409" t="str">
        <f t="shared" ref="B1690:B1693" si="38">CONCATENATE(LEFT(C1690,2),"-",D1690,"-","-",F1690)</f>
        <v>0-0--8.04a</v>
      </c>
      <c r="C1690" s="410">
        <f>'1. General information'!$O$8</f>
        <v>0</v>
      </c>
      <c r="D1690" s="410">
        <f>'1. General information'!$O$10</f>
        <v>0</v>
      </c>
      <c r="E1690" s="410" t="s">
        <v>362</v>
      </c>
      <c r="F1690" s="411" t="s">
        <v>391</v>
      </c>
      <c r="G1690" s="410" t="str">
        <f>'8. Equipment and supplies'!P10</f>
        <v>Diesel used (in liters)</v>
      </c>
      <c r="H1690" s="413">
        <f>'8. Equipment and supplies'!T10</f>
        <v>0</v>
      </c>
    </row>
    <row r="1691" spans="1:8" x14ac:dyDescent="0.2">
      <c r="A1691" s="409">
        <v>1690</v>
      </c>
      <c r="B1691" s="409" t="str">
        <f t="shared" si="38"/>
        <v>0-0--8.04b</v>
      </c>
      <c r="C1691" s="410">
        <f>'1. General information'!$O$8</f>
        <v>0</v>
      </c>
      <c r="D1691" s="410">
        <f>'1. General information'!$O$10</f>
        <v>0</v>
      </c>
      <c r="E1691" s="410" t="s">
        <v>362</v>
      </c>
      <c r="F1691" s="411" t="s">
        <v>392</v>
      </c>
      <c r="G1691" s="410" t="str">
        <f>'8. Equipment and supplies'!P11</f>
        <v>Gas used (n of bottles)</v>
      </c>
      <c r="H1691" s="413">
        <f>'8. Equipment and supplies'!T11</f>
        <v>0</v>
      </c>
    </row>
    <row r="1692" spans="1:8" x14ac:dyDescent="0.2">
      <c r="A1692" s="409">
        <v>1691</v>
      </c>
      <c r="B1692" s="409" t="str">
        <f t="shared" si="38"/>
        <v>0-0--8.04c</v>
      </c>
      <c r="C1692" s="410">
        <f>'1. General information'!$O$8</f>
        <v>0</v>
      </c>
      <c r="D1692" s="410">
        <f>'1. General information'!$O$10</f>
        <v>0</v>
      </c>
      <c r="E1692" s="410" t="s">
        <v>362</v>
      </c>
      <c r="F1692" s="411" t="s">
        <v>394</v>
      </c>
      <c r="G1692" s="410" t="str">
        <f>'8. Equipment and supplies'!X10</f>
        <v>Kerosene used (in liters)</v>
      </c>
      <c r="H1692" s="413">
        <f>'8. Equipment and supplies'!AA10</f>
        <v>0</v>
      </c>
    </row>
    <row r="1693" spans="1:8" x14ac:dyDescent="0.2">
      <c r="A1693" s="409">
        <v>1692</v>
      </c>
      <c r="B1693" s="409" t="str">
        <f t="shared" si="38"/>
        <v>0-0--8.04d</v>
      </c>
      <c r="C1693" s="410">
        <f>'1. General information'!$O$8</f>
        <v>0</v>
      </c>
      <c r="D1693" s="410">
        <f>'1. General information'!$O$10</f>
        <v>0</v>
      </c>
      <c r="E1693" s="410" t="s">
        <v>362</v>
      </c>
      <c r="F1693" s="411" t="s">
        <v>393</v>
      </c>
      <c r="G1693" s="410" t="str">
        <f>'8. Equipment and supplies'!X11</f>
        <v>Petrol used (in liters)</v>
      </c>
      <c r="H1693" s="413">
        <f>'8. Equipment and supplies'!AA11</f>
        <v>0</v>
      </c>
    </row>
    <row r="1694" spans="1:8" x14ac:dyDescent="0.2">
      <c r="A1694" s="409">
        <v>1693</v>
      </c>
      <c r="B1694" s="409" t="str">
        <f t="shared" si="36"/>
        <v>0-0--8.05a</v>
      </c>
      <c r="C1694" s="410">
        <f>'1. General information'!$O$8</f>
        <v>0</v>
      </c>
      <c r="D1694" s="410">
        <f>'1. General information'!$O$10</f>
        <v>0</v>
      </c>
      <c r="E1694" s="410" t="s">
        <v>362</v>
      </c>
      <c r="F1694" s="411" t="s">
        <v>3899</v>
      </c>
      <c r="G1694" s="410" t="s">
        <v>3900</v>
      </c>
      <c r="H1694" s="421">
        <f>'8. Equipment and supplies'!$I$19</f>
        <v>0</v>
      </c>
    </row>
    <row r="1695" spans="1:8" x14ac:dyDescent="0.2">
      <c r="A1695" s="409">
        <v>1694</v>
      </c>
      <c r="B1695" s="409" t="str">
        <f t="shared" si="36"/>
        <v>0-0--8.06a</v>
      </c>
      <c r="C1695" s="410">
        <f>'1. General information'!$O$8</f>
        <v>0</v>
      </c>
      <c r="D1695" s="410">
        <f>'1. General information'!$O$10</f>
        <v>0</v>
      </c>
      <c r="E1695" s="410" t="s">
        <v>362</v>
      </c>
      <c r="F1695" s="411" t="s">
        <v>3901</v>
      </c>
      <c r="G1695" s="410" t="s">
        <v>3902</v>
      </c>
      <c r="H1695" s="412">
        <f>'8. Equipment and supplies'!$K$19</f>
        <v>0</v>
      </c>
    </row>
    <row r="1696" spans="1:8" x14ac:dyDescent="0.2">
      <c r="A1696" s="409">
        <v>1695</v>
      </c>
      <c r="B1696" s="409" t="str">
        <f t="shared" si="36"/>
        <v>0-0--8.07a</v>
      </c>
      <c r="C1696" s="410">
        <f>'1. General information'!$O$8</f>
        <v>0</v>
      </c>
      <c r="D1696" s="410">
        <f>'1. General information'!$O$10</f>
        <v>0</v>
      </c>
      <c r="E1696" s="410" t="s">
        <v>362</v>
      </c>
      <c r="F1696" s="411" t="s">
        <v>3903</v>
      </c>
      <c r="G1696" s="410" t="s">
        <v>3904</v>
      </c>
      <c r="H1696" s="425">
        <f>'8. Equipment and supplies'!$O$19</f>
        <v>0</v>
      </c>
    </row>
    <row r="1697" spans="1:8" x14ac:dyDescent="0.2">
      <c r="A1697" s="409">
        <v>1696</v>
      </c>
      <c r="B1697" s="409" t="str">
        <f t="shared" si="36"/>
        <v>0-0--8.08a</v>
      </c>
      <c r="C1697" s="410">
        <f>'1. General information'!$O$8</f>
        <v>0</v>
      </c>
      <c r="D1697" s="410">
        <f>'1. General information'!$O$10</f>
        <v>0</v>
      </c>
      <c r="E1697" s="410" t="s">
        <v>362</v>
      </c>
      <c r="F1697" s="411" t="s">
        <v>3905</v>
      </c>
      <c r="G1697" s="410" t="s">
        <v>3906</v>
      </c>
      <c r="H1697" s="412">
        <f>'8. Equipment and supplies'!$R$19</f>
        <v>0</v>
      </c>
    </row>
    <row r="1698" spans="1:8" x14ac:dyDescent="0.2">
      <c r="A1698" s="409">
        <v>1697</v>
      </c>
      <c r="B1698" s="409" t="str">
        <f t="shared" si="36"/>
        <v>0-0--8.09a</v>
      </c>
      <c r="C1698" s="410">
        <f>'1. General information'!$O$8</f>
        <v>0</v>
      </c>
      <c r="D1698" s="410">
        <f>'1. General information'!$O$10</f>
        <v>0</v>
      </c>
      <c r="E1698" s="410" t="s">
        <v>362</v>
      </c>
      <c r="F1698" s="411" t="s">
        <v>3907</v>
      </c>
      <c r="G1698" s="410" t="s">
        <v>3908</v>
      </c>
      <c r="H1698" s="412">
        <f>'8. Equipment and supplies'!$X$19</f>
        <v>0</v>
      </c>
    </row>
    <row r="1699" spans="1:8" x14ac:dyDescent="0.2">
      <c r="A1699" s="409">
        <v>1698</v>
      </c>
      <c r="B1699" s="409" t="str">
        <f t="shared" ref="B1699:B1762" si="39">CONCATENATE(LEFT(C1699,2),"-",D1699,"-","-",F1699)</f>
        <v>0-0--8.10a</v>
      </c>
      <c r="C1699" s="410">
        <f>'1. General information'!$O$8</f>
        <v>0</v>
      </c>
      <c r="D1699" s="410">
        <f>'1. General information'!$O$10</f>
        <v>0</v>
      </c>
      <c r="E1699" s="410" t="s">
        <v>362</v>
      </c>
      <c r="F1699" s="411" t="s">
        <v>3909</v>
      </c>
      <c r="G1699" s="410" t="s">
        <v>3910</v>
      </c>
      <c r="H1699" s="418">
        <f>'8. Equipment and supplies'!$AA$19</f>
        <v>0</v>
      </c>
    </row>
    <row r="1700" spans="1:8" x14ac:dyDescent="0.2">
      <c r="A1700" s="409">
        <v>1699</v>
      </c>
      <c r="B1700" s="409" t="str">
        <f t="shared" si="39"/>
        <v>0-0--8.05b</v>
      </c>
      <c r="C1700" s="410">
        <f>'1. General information'!$O$8</f>
        <v>0</v>
      </c>
      <c r="D1700" s="410">
        <f>'1. General information'!$O$10</f>
        <v>0</v>
      </c>
      <c r="E1700" s="410" t="s">
        <v>362</v>
      </c>
      <c r="F1700" s="411" t="s">
        <v>3911</v>
      </c>
      <c r="G1700" s="410" t="s">
        <v>3912</v>
      </c>
      <c r="H1700" s="421">
        <f>'8. Equipment and supplies'!$I$20</f>
        <v>0</v>
      </c>
    </row>
    <row r="1701" spans="1:8" x14ac:dyDescent="0.2">
      <c r="A1701" s="409">
        <v>1700</v>
      </c>
      <c r="B1701" s="409" t="str">
        <f t="shared" si="39"/>
        <v>0-0--8.06b</v>
      </c>
      <c r="C1701" s="410">
        <f>'1. General information'!$O$8</f>
        <v>0</v>
      </c>
      <c r="D1701" s="410">
        <f>'1. General information'!$O$10</f>
        <v>0</v>
      </c>
      <c r="E1701" s="410" t="s">
        <v>362</v>
      </c>
      <c r="F1701" s="411" t="s">
        <v>3913</v>
      </c>
      <c r="G1701" s="410" t="s">
        <v>3914</v>
      </c>
      <c r="H1701" s="412">
        <f>'8. Equipment and supplies'!$K$20</f>
        <v>0</v>
      </c>
    </row>
    <row r="1702" spans="1:8" x14ac:dyDescent="0.2">
      <c r="A1702" s="409">
        <v>1701</v>
      </c>
      <c r="B1702" s="409" t="str">
        <f t="shared" si="39"/>
        <v>0-0--8.07b</v>
      </c>
      <c r="C1702" s="410">
        <f>'1. General information'!$O$8</f>
        <v>0</v>
      </c>
      <c r="D1702" s="410">
        <f>'1. General information'!$O$10</f>
        <v>0</v>
      </c>
      <c r="E1702" s="410" t="s">
        <v>362</v>
      </c>
      <c r="F1702" s="411" t="s">
        <v>3915</v>
      </c>
      <c r="G1702" s="410" t="s">
        <v>3916</v>
      </c>
      <c r="H1702" s="425">
        <f>'8. Equipment and supplies'!$O$20</f>
        <v>0</v>
      </c>
    </row>
    <row r="1703" spans="1:8" x14ac:dyDescent="0.2">
      <c r="A1703" s="409">
        <v>1702</v>
      </c>
      <c r="B1703" s="409" t="str">
        <f t="shared" si="39"/>
        <v>0-0--8.08b</v>
      </c>
      <c r="C1703" s="410">
        <f>'1. General information'!$O$8</f>
        <v>0</v>
      </c>
      <c r="D1703" s="410">
        <f>'1. General information'!$O$10</f>
        <v>0</v>
      </c>
      <c r="E1703" s="410" t="s">
        <v>362</v>
      </c>
      <c r="F1703" s="411" t="s">
        <v>3917</v>
      </c>
      <c r="G1703" s="410" t="s">
        <v>3918</v>
      </c>
      <c r="H1703" s="412">
        <f>'8. Equipment and supplies'!$R$20</f>
        <v>0</v>
      </c>
    </row>
    <row r="1704" spans="1:8" x14ac:dyDescent="0.2">
      <c r="A1704" s="409">
        <v>1703</v>
      </c>
      <c r="B1704" s="409" t="str">
        <f t="shared" si="39"/>
        <v>0-0--8.09b</v>
      </c>
      <c r="C1704" s="410">
        <f>'1. General information'!$O$8</f>
        <v>0</v>
      </c>
      <c r="D1704" s="410">
        <f>'1. General information'!$O$10</f>
        <v>0</v>
      </c>
      <c r="E1704" s="410" t="s">
        <v>362</v>
      </c>
      <c r="F1704" s="411" t="s">
        <v>3919</v>
      </c>
      <c r="G1704" s="410" t="s">
        <v>3920</v>
      </c>
      <c r="H1704" s="412">
        <f>'8. Equipment and supplies'!$X$20</f>
        <v>0</v>
      </c>
    </row>
    <row r="1705" spans="1:8" x14ac:dyDescent="0.2">
      <c r="A1705" s="409">
        <v>1704</v>
      </c>
      <c r="B1705" s="409" t="str">
        <f t="shared" si="39"/>
        <v>0-0--8.10b</v>
      </c>
      <c r="C1705" s="410">
        <f>'1. General information'!$O$8</f>
        <v>0</v>
      </c>
      <c r="D1705" s="410">
        <f>'1. General information'!$O$10</f>
        <v>0</v>
      </c>
      <c r="E1705" s="410" t="s">
        <v>362</v>
      </c>
      <c r="F1705" s="411" t="s">
        <v>3921</v>
      </c>
      <c r="G1705" s="410" t="s">
        <v>3922</v>
      </c>
      <c r="H1705" s="418">
        <f>'8. Equipment and supplies'!$AA$20</f>
        <v>0</v>
      </c>
    </row>
    <row r="1706" spans="1:8" x14ac:dyDescent="0.2">
      <c r="A1706" s="409">
        <v>1705</v>
      </c>
      <c r="B1706" s="409" t="str">
        <f t="shared" si="39"/>
        <v>0-0--8.05c</v>
      </c>
      <c r="C1706" s="410">
        <f>'1. General information'!$O$8</f>
        <v>0</v>
      </c>
      <c r="D1706" s="410">
        <f>'1. General information'!$O$10</f>
        <v>0</v>
      </c>
      <c r="E1706" s="410" t="s">
        <v>362</v>
      </c>
      <c r="F1706" s="411" t="s">
        <v>3923</v>
      </c>
      <c r="G1706" s="410" t="s">
        <v>3924</v>
      </c>
      <c r="H1706" s="421">
        <f>'8. Equipment and supplies'!$I$21</f>
        <v>0</v>
      </c>
    </row>
    <row r="1707" spans="1:8" x14ac:dyDescent="0.2">
      <c r="A1707" s="409">
        <v>1706</v>
      </c>
      <c r="B1707" s="409" t="str">
        <f t="shared" si="39"/>
        <v>0-0--8.06c</v>
      </c>
      <c r="C1707" s="410">
        <f>'1. General information'!$O$8</f>
        <v>0</v>
      </c>
      <c r="D1707" s="410">
        <f>'1. General information'!$O$10</f>
        <v>0</v>
      </c>
      <c r="E1707" s="410" t="s">
        <v>362</v>
      </c>
      <c r="F1707" s="411" t="s">
        <v>3925</v>
      </c>
      <c r="G1707" s="410" t="s">
        <v>3926</v>
      </c>
      <c r="H1707" s="412">
        <f>'8. Equipment and supplies'!$K$21</f>
        <v>0</v>
      </c>
    </row>
    <row r="1708" spans="1:8" x14ac:dyDescent="0.2">
      <c r="A1708" s="409">
        <v>1707</v>
      </c>
      <c r="B1708" s="409" t="str">
        <f t="shared" si="39"/>
        <v>0-0--8.07c</v>
      </c>
      <c r="C1708" s="410">
        <f>'1. General information'!$O$8</f>
        <v>0</v>
      </c>
      <c r="D1708" s="410">
        <f>'1. General information'!$O$10</f>
        <v>0</v>
      </c>
      <c r="E1708" s="410" t="s">
        <v>362</v>
      </c>
      <c r="F1708" s="411" t="s">
        <v>3927</v>
      </c>
      <c r="G1708" s="410" t="s">
        <v>3928</v>
      </c>
      <c r="H1708" s="425">
        <f>'8. Equipment and supplies'!$O$21</f>
        <v>0</v>
      </c>
    </row>
    <row r="1709" spans="1:8" x14ac:dyDescent="0.2">
      <c r="A1709" s="409">
        <v>1708</v>
      </c>
      <c r="B1709" s="409" t="str">
        <f t="shared" si="39"/>
        <v>0-0--8.08c</v>
      </c>
      <c r="C1709" s="410">
        <f>'1. General information'!$O$8</f>
        <v>0</v>
      </c>
      <c r="D1709" s="410">
        <f>'1. General information'!$O$10</f>
        <v>0</v>
      </c>
      <c r="E1709" s="410" t="s">
        <v>362</v>
      </c>
      <c r="F1709" s="411" t="s">
        <v>3929</v>
      </c>
      <c r="G1709" s="410" t="s">
        <v>3930</v>
      </c>
      <c r="H1709" s="412">
        <f>'8. Equipment and supplies'!$R$21</f>
        <v>0</v>
      </c>
    </row>
    <row r="1710" spans="1:8" x14ac:dyDescent="0.2">
      <c r="A1710" s="409">
        <v>1709</v>
      </c>
      <c r="B1710" s="409" t="str">
        <f t="shared" si="39"/>
        <v>0-0--8.09c</v>
      </c>
      <c r="C1710" s="410">
        <f>'1. General information'!$O$8</f>
        <v>0</v>
      </c>
      <c r="D1710" s="410">
        <f>'1. General information'!$O$10</f>
        <v>0</v>
      </c>
      <c r="E1710" s="410" t="s">
        <v>362</v>
      </c>
      <c r="F1710" s="411" t="s">
        <v>3931</v>
      </c>
      <c r="G1710" s="410" t="s">
        <v>3932</v>
      </c>
      <c r="H1710" s="412">
        <f>'8. Equipment and supplies'!$X$21</f>
        <v>0</v>
      </c>
    </row>
    <row r="1711" spans="1:8" x14ac:dyDescent="0.2">
      <c r="A1711" s="409">
        <v>1710</v>
      </c>
      <c r="B1711" s="409" t="str">
        <f t="shared" si="39"/>
        <v>0-0--8.10c</v>
      </c>
      <c r="C1711" s="410">
        <f>'1. General information'!$O$8</f>
        <v>0</v>
      </c>
      <c r="D1711" s="410">
        <f>'1. General information'!$O$10</f>
        <v>0</v>
      </c>
      <c r="E1711" s="410" t="s">
        <v>362</v>
      </c>
      <c r="F1711" s="411" t="s">
        <v>3933</v>
      </c>
      <c r="G1711" s="410" t="s">
        <v>3934</v>
      </c>
      <c r="H1711" s="418">
        <f>'8. Equipment and supplies'!$AA$21</f>
        <v>0</v>
      </c>
    </row>
    <row r="1712" spans="1:8" x14ac:dyDescent="0.2">
      <c r="A1712" s="409">
        <v>1711</v>
      </c>
      <c r="B1712" s="409" t="str">
        <f t="shared" si="39"/>
        <v>0-0--8.05d</v>
      </c>
      <c r="C1712" s="410">
        <f>'1. General information'!$O$8</f>
        <v>0</v>
      </c>
      <c r="D1712" s="410">
        <f>'1. General information'!$O$10</f>
        <v>0</v>
      </c>
      <c r="E1712" s="410" t="s">
        <v>362</v>
      </c>
      <c r="F1712" s="411" t="s">
        <v>3935</v>
      </c>
      <c r="G1712" s="410" t="s">
        <v>3936</v>
      </c>
      <c r="H1712" s="421">
        <f>'8. Equipment and supplies'!$I$22</f>
        <v>0</v>
      </c>
    </row>
    <row r="1713" spans="1:8" x14ac:dyDescent="0.2">
      <c r="A1713" s="409">
        <v>1712</v>
      </c>
      <c r="B1713" s="409" t="str">
        <f t="shared" si="39"/>
        <v>0-0--8.06d</v>
      </c>
      <c r="C1713" s="410">
        <f>'1. General information'!$O$8</f>
        <v>0</v>
      </c>
      <c r="D1713" s="410">
        <f>'1. General information'!$O$10</f>
        <v>0</v>
      </c>
      <c r="E1713" s="410" t="s">
        <v>362</v>
      </c>
      <c r="F1713" s="411" t="s">
        <v>3937</v>
      </c>
      <c r="G1713" s="410" t="s">
        <v>3938</v>
      </c>
      <c r="H1713" s="412">
        <f>'8. Equipment and supplies'!$K$22</f>
        <v>0</v>
      </c>
    </row>
    <row r="1714" spans="1:8" x14ac:dyDescent="0.2">
      <c r="A1714" s="409">
        <v>1713</v>
      </c>
      <c r="B1714" s="409" t="str">
        <f t="shared" si="39"/>
        <v>0-0--8.07d</v>
      </c>
      <c r="C1714" s="410">
        <f>'1. General information'!$O$8</f>
        <v>0</v>
      </c>
      <c r="D1714" s="410">
        <f>'1. General information'!$O$10</f>
        <v>0</v>
      </c>
      <c r="E1714" s="410" t="s">
        <v>362</v>
      </c>
      <c r="F1714" s="411" t="s">
        <v>3939</v>
      </c>
      <c r="G1714" s="410" t="s">
        <v>3940</v>
      </c>
      <c r="H1714" s="425">
        <f>'8. Equipment and supplies'!$O$22</f>
        <v>0</v>
      </c>
    </row>
    <row r="1715" spans="1:8" x14ac:dyDescent="0.2">
      <c r="A1715" s="409">
        <v>1714</v>
      </c>
      <c r="B1715" s="409" t="str">
        <f t="shared" si="39"/>
        <v>0-0--8.08d</v>
      </c>
      <c r="C1715" s="410">
        <f>'1. General information'!$O$8</f>
        <v>0</v>
      </c>
      <c r="D1715" s="410">
        <f>'1. General information'!$O$10</f>
        <v>0</v>
      </c>
      <c r="E1715" s="410" t="s">
        <v>362</v>
      </c>
      <c r="F1715" s="411" t="s">
        <v>3941</v>
      </c>
      <c r="G1715" s="410" t="s">
        <v>3942</v>
      </c>
      <c r="H1715" s="412">
        <f>'8. Equipment and supplies'!$R$22</f>
        <v>0</v>
      </c>
    </row>
    <row r="1716" spans="1:8" x14ac:dyDescent="0.2">
      <c r="A1716" s="409">
        <v>1715</v>
      </c>
      <c r="B1716" s="409" t="str">
        <f t="shared" si="39"/>
        <v>0-0--8.09d</v>
      </c>
      <c r="C1716" s="410">
        <f>'1. General information'!$O$8</f>
        <v>0</v>
      </c>
      <c r="D1716" s="410">
        <f>'1. General information'!$O$10</f>
        <v>0</v>
      </c>
      <c r="E1716" s="410" t="s">
        <v>362</v>
      </c>
      <c r="F1716" s="411" t="s">
        <v>3943</v>
      </c>
      <c r="G1716" s="410" t="s">
        <v>3944</v>
      </c>
      <c r="H1716" s="412">
        <f>'8. Equipment and supplies'!$X$22</f>
        <v>0</v>
      </c>
    </row>
    <row r="1717" spans="1:8" x14ac:dyDescent="0.2">
      <c r="A1717" s="409">
        <v>1716</v>
      </c>
      <c r="B1717" s="409" t="str">
        <f t="shared" si="39"/>
        <v>0-0--8.10d</v>
      </c>
      <c r="C1717" s="410">
        <f>'1. General information'!$O$8</f>
        <v>0</v>
      </c>
      <c r="D1717" s="410">
        <f>'1. General information'!$O$10</f>
        <v>0</v>
      </c>
      <c r="E1717" s="410" t="s">
        <v>362</v>
      </c>
      <c r="F1717" s="411" t="s">
        <v>3945</v>
      </c>
      <c r="G1717" s="410" t="s">
        <v>3946</v>
      </c>
      <c r="H1717" s="418">
        <f>'8. Equipment and supplies'!$AA$22</f>
        <v>0</v>
      </c>
    </row>
    <row r="1718" spans="1:8" x14ac:dyDescent="0.2">
      <c r="A1718" s="409">
        <v>1717</v>
      </c>
      <c r="B1718" s="409" t="str">
        <f t="shared" si="39"/>
        <v>0-0--8.05e</v>
      </c>
      <c r="C1718" s="410">
        <f>'1. General information'!$O$8</f>
        <v>0</v>
      </c>
      <c r="D1718" s="410">
        <f>'1. General information'!$O$10</f>
        <v>0</v>
      </c>
      <c r="E1718" s="410" t="s">
        <v>362</v>
      </c>
      <c r="F1718" s="411" t="s">
        <v>3947</v>
      </c>
      <c r="G1718" s="410" t="s">
        <v>3948</v>
      </c>
      <c r="H1718" s="421">
        <f>'8. Equipment and supplies'!$I$23</f>
        <v>0</v>
      </c>
    </row>
    <row r="1719" spans="1:8" x14ac:dyDescent="0.2">
      <c r="A1719" s="409">
        <v>1718</v>
      </c>
      <c r="B1719" s="409" t="str">
        <f t="shared" si="39"/>
        <v>0-0--8.06e</v>
      </c>
      <c r="C1719" s="410">
        <f>'1. General information'!$O$8</f>
        <v>0</v>
      </c>
      <c r="D1719" s="410">
        <f>'1. General information'!$O$10</f>
        <v>0</v>
      </c>
      <c r="E1719" s="410" t="s">
        <v>362</v>
      </c>
      <c r="F1719" s="411" t="s">
        <v>3949</v>
      </c>
      <c r="G1719" s="410" t="s">
        <v>3950</v>
      </c>
      <c r="H1719" s="412">
        <f>'8. Equipment and supplies'!$K$23</f>
        <v>0</v>
      </c>
    </row>
    <row r="1720" spans="1:8" x14ac:dyDescent="0.2">
      <c r="A1720" s="409">
        <v>1719</v>
      </c>
      <c r="B1720" s="409" t="str">
        <f t="shared" si="39"/>
        <v>0-0--8.07e</v>
      </c>
      <c r="C1720" s="410">
        <f>'1. General information'!$O$8</f>
        <v>0</v>
      </c>
      <c r="D1720" s="410">
        <f>'1. General information'!$O$10</f>
        <v>0</v>
      </c>
      <c r="E1720" s="410" t="s">
        <v>362</v>
      </c>
      <c r="F1720" s="411" t="s">
        <v>3951</v>
      </c>
      <c r="G1720" s="410" t="s">
        <v>3952</v>
      </c>
      <c r="H1720" s="425">
        <f>'8. Equipment and supplies'!$O$23</f>
        <v>0</v>
      </c>
    </row>
    <row r="1721" spans="1:8" x14ac:dyDescent="0.2">
      <c r="A1721" s="409">
        <v>1720</v>
      </c>
      <c r="B1721" s="409" t="str">
        <f t="shared" si="39"/>
        <v>0-0--8.08e</v>
      </c>
      <c r="C1721" s="410">
        <f>'1. General information'!$O$8</f>
        <v>0</v>
      </c>
      <c r="D1721" s="410">
        <f>'1. General information'!$O$10</f>
        <v>0</v>
      </c>
      <c r="E1721" s="410" t="s">
        <v>362</v>
      </c>
      <c r="F1721" s="411" t="s">
        <v>3953</v>
      </c>
      <c r="G1721" s="410" t="s">
        <v>3954</v>
      </c>
      <c r="H1721" s="412">
        <f>'8. Equipment and supplies'!$R$23</f>
        <v>0</v>
      </c>
    </row>
    <row r="1722" spans="1:8" x14ac:dyDescent="0.2">
      <c r="A1722" s="409">
        <v>1721</v>
      </c>
      <c r="B1722" s="409" t="str">
        <f t="shared" si="39"/>
        <v>0-0--8.09e</v>
      </c>
      <c r="C1722" s="410">
        <f>'1. General information'!$O$8</f>
        <v>0</v>
      </c>
      <c r="D1722" s="410">
        <f>'1. General information'!$O$10</f>
        <v>0</v>
      </c>
      <c r="E1722" s="410" t="s">
        <v>362</v>
      </c>
      <c r="F1722" s="411" t="s">
        <v>3955</v>
      </c>
      <c r="G1722" s="410" t="s">
        <v>3956</v>
      </c>
      <c r="H1722" s="412">
        <f>'8. Equipment and supplies'!$X$23</f>
        <v>0</v>
      </c>
    </row>
    <row r="1723" spans="1:8" x14ac:dyDescent="0.2">
      <c r="A1723" s="409">
        <v>1722</v>
      </c>
      <c r="B1723" s="409" t="str">
        <f t="shared" si="39"/>
        <v>0-0--8.10e</v>
      </c>
      <c r="C1723" s="410">
        <f>'1. General information'!$O$8</f>
        <v>0</v>
      </c>
      <c r="D1723" s="410">
        <f>'1. General information'!$O$10</f>
        <v>0</v>
      </c>
      <c r="E1723" s="410" t="s">
        <v>362</v>
      </c>
      <c r="F1723" s="411" t="s">
        <v>3957</v>
      </c>
      <c r="G1723" s="410" t="s">
        <v>3958</v>
      </c>
      <c r="H1723" s="418">
        <f>'8. Equipment and supplies'!$AA$23</f>
        <v>0</v>
      </c>
    </row>
    <row r="1724" spans="1:8" x14ac:dyDescent="0.2">
      <c r="A1724" s="409">
        <v>1723</v>
      </c>
      <c r="B1724" s="409" t="str">
        <f t="shared" si="39"/>
        <v>0-0--8.05f</v>
      </c>
      <c r="C1724" s="410">
        <f>'1. General information'!$O$8</f>
        <v>0</v>
      </c>
      <c r="D1724" s="410">
        <f>'1. General information'!$O$10</f>
        <v>0</v>
      </c>
      <c r="E1724" s="410" t="s">
        <v>362</v>
      </c>
      <c r="F1724" s="411" t="s">
        <v>3959</v>
      </c>
      <c r="G1724" s="410" t="s">
        <v>3960</v>
      </c>
      <c r="H1724" s="421">
        <f>'8. Equipment and supplies'!$I$24</f>
        <v>0</v>
      </c>
    </row>
    <row r="1725" spans="1:8" x14ac:dyDescent="0.2">
      <c r="A1725" s="409">
        <v>1724</v>
      </c>
      <c r="B1725" s="409" t="str">
        <f t="shared" si="39"/>
        <v>0-0--8.06f</v>
      </c>
      <c r="C1725" s="410">
        <f>'1. General information'!$O$8</f>
        <v>0</v>
      </c>
      <c r="D1725" s="410">
        <f>'1. General information'!$O$10</f>
        <v>0</v>
      </c>
      <c r="E1725" s="410" t="s">
        <v>362</v>
      </c>
      <c r="F1725" s="411" t="s">
        <v>3961</v>
      </c>
      <c r="G1725" s="410" t="s">
        <v>3962</v>
      </c>
      <c r="H1725" s="412">
        <f>'8. Equipment and supplies'!$K$24</f>
        <v>0</v>
      </c>
    </row>
    <row r="1726" spans="1:8" x14ac:dyDescent="0.2">
      <c r="A1726" s="409">
        <v>1725</v>
      </c>
      <c r="B1726" s="409" t="str">
        <f t="shared" si="39"/>
        <v>0-0--8.07f</v>
      </c>
      <c r="C1726" s="410">
        <f>'1. General information'!$O$8</f>
        <v>0</v>
      </c>
      <c r="D1726" s="410">
        <f>'1. General information'!$O$10</f>
        <v>0</v>
      </c>
      <c r="E1726" s="410" t="s">
        <v>362</v>
      </c>
      <c r="F1726" s="411" t="s">
        <v>3963</v>
      </c>
      <c r="G1726" s="410" t="s">
        <v>3964</v>
      </c>
      <c r="H1726" s="425">
        <f>'8. Equipment and supplies'!$O$24</f>
        <v>0</v>
      </c>
    </row>
    <row r="1727" spans="1:8" x14ac:dyDescent="0.2">
      <c r="A1727" s="409">
        <v>1726</v>
      </c>
      <c r="B1727" s="409" t="str">
        <f t="shared" si="39"/>
        <v>0-0--8.08f</v>
      </c>
      <c r="C1727" s="410">
        <f>'1. General information'!$O$8</f>
        <v>0</v>
      </c>
      <c r="D1727" s="410">
        <f>'1. General information'!$O$10</f>
        <v>0</v>
      </c>
      <c r="E1727" s="410" t="s">
        <v>362</v>
      </c>
      <c r="F1727" s="411" t="s">
        <v>3965</v>
      </c>
      <c r="G1727" s="410" t="s">
        <v>3966</v>
      </c>
      <c r="H1727" s="412">
        <f>'8. Equipment and supplies'!$R$24</f>
        <v>0</v>
      </c>
    </row>
    <row r="1728" spans="1:8" x14ac:dyDescent="0.2">
      <c r="A1728" s="409">
        <v>1727</v>
      </c>
      <c r="B1728" s="409" t="str">
        <f t="shared" si="39"/>
        <v>0-0--8.09f</v>
      </c>
      <c r="C1728" s="410">
        <f>'1. General information'!$O$8</f>
        <v>0</v>
      </c>
      <c r="D1728" s="410">
        <f>'1. General information'!$O$10</f>
        <v>0</v>
      </c>
      <c r="E1728" s="410" t="s">
        <v>362</v>
      </c>
      <c r="F1728" s="411" t="s">
        <v>3967</v>
      </c>
      <c r="G1728" s="410" t="s">
        <v>3968</v>
      </c>
      <c r="H1728" s="412">
        <f>'8. Equipment and supplies'!$X$24</f>
        <v>0</v>
      </c>
    </row>
    <row r="1729" spans="1:8" x14ac:dyDescent="0.2">
      <c r="A1729" s="409">
        <v>1728</v>
      </c>
      <c r="B1729" s="409" t="str">
        <f t="shared" si="39"/>
        <v>0-0--8.10f</v>
      </c>
      <c r="C1729" s="410">
        <f>'1. General information'!$O$8</f>
        <v>0</v>
      </c>
      <c r="D1729" s="410">
        <f>'1. General information'!$O$10</f>
        <v>0</v>
      </c>
      <c r="E1729" s="410" t="s">
        <v>362</v>
      </c>
      <c r="F1729" s="411" t="s">
        <v>3969</v>
      </c>
      <c r="G1729" s="410" t="s">
        <v>3970</v>
      </c>
      <c r="H1729" s="418">
        <f>'8. Equipment and supplies'!$AA$24</f>
        <v>0</v>
      </c>
    </row>
    <row r="1730" spans="1:8" x14ac:dyDescent="0.2">
      <c r="A1730" s="409">
        <v>1729</v>
      </c>
      <c r="B1730" s="409" t="str">
        <f t="shared" si="39"/>
        <v>0-0--8.05g</v>
      </c>
      <c r="C1730" s="410">
        <f>'1. General information'!$O$8</f>
        <v>0</v>
      </c>
      <c r="D1730" s="410">
        <f>'1. General information'!$O$10</f>
        <v>0</v>
      </c>
      <c r="E1730" s="410" t="s">
        <v>362</v>
      </c>
      <c r="F1730" s="411" t="s">
        <v>3971</v>
      </c>
      <c r="G1730" s="410" t="s">
        <v>3972</v>
      </c>
      <c r="H1730" s="421">
        <f>'8. Equipment and supplies'!$I$25</f>
        <v>0</v>
      </c>
    </row>
    <row r="1731" spans="1:8" x14ac:dyDescent="0.2">
      <c r="A1731" s="409">
        <v>1730</v>
      </c>
      <c r="B1731" s="409" t="str">
        <f t="shared" si="39"/>
        <v>0-0--8.06g</v>
      </c>
      <c r="C1731" s="410">
        <f>'1. General information'!$O$8</f>
        <v>0</v>
      </c>
      <c r="D1731" s="410">
        <f>'1. General information'!$O$10</f>
        <v>0</v>
      </c>
      <c r="E1731" s="410" t="s">
        <v>362</v>
      </c>
      <c r="F1731" s="411" t="s">
        <v>3973</v>
      </c>
      <c r="G1731" s="410" t="s">
        <v>3974</v>
      </c>
      <c r="H1731" s="412">
        <f>'8. Equipment and supplies'!$K$25</f>
        <v>0</v>
      </c>
    </row>
    <row r="1732" spans="1:8" x14ac:dyDescent="0.2">
      <c r="A1732" s="409">
        <v>1731</v>
      </c>
      <c r="B1732" s="409" t="str">
        <f t="shared" si="39"/>
        <v>0-0--8.07g</v>
      </c>
      <c r="C1732" s="410">
        <f>'1. General information'!$O$8</f>
        <v>0</v>
      </c>
      <c r="D1732" s="410">
        <f>'1. General information'!$O$10</f>
        <v>0</v>
      </c>
      <c r="E1732" s="410" t="s">
        <v>362</v>
      </c>
      <c r="F1732" s="411" t="s">
        <v>3975</v>
      </c>
      <c r="G1732" s="410" t="s">
        <v>3976</v>
      </c>
      <c r="H1732" s="425">
        <f>'8. Equipment and supplies'!$O$25</f>
        <v>0</v>
      </c>
    </row>
    <row r="1733" spans="1:8" x14ac:dyDescent="0.2">
      <c r="A1733" s="409">
        <v>1732</v>
      </c>
      <c r="B1733" s="409" t="str">
        <f t="shared" si="39"/>
        <v>0-0--8.08g</v>
      </c>
      <c r="C1733" s="410">
        <f>'1. General information'!$O$8</f>
        <v>0</v>
      </c>
      <c r="D1733" s="410">
        <f>'1. General information'!$O$10</f>
        <v>0</v>
      </c>
      <c r="E1733" s="410" t="s">
        <v>362</v>
      </c>
      <c r="F1733" s="411" t="s">
        <v>3977</v>
      </c>
      <c r="G1733" s="410" t="s">
        <v>3978</v>
      </c>
      <c r="H1733" s="412">
        <f>'8. Equipment and supplies'!$R$25</f>
        <v>0</v>
      </c>
    </row>
    <row r="1734" spans="1:8" x14ac:dyDescent="0.2">
      <c r="A1734" s="409">
        <v>1733</v>
      </c>
      <c r="B1734" s="409" t="str">
        <f t="shared" si="39"/>
        <v>0-0--8.09g</v>
      </c>
      <c r="C1734" s="410">
        <f>'1. General information'!$O$8</f>
        <v>0</v>
      </c>
      <c r="D1734" s="410">
        <f>'1. General information'!$O$10</f>
        <v>0</v>
      </c>
      <c r="E1734" s="410" t="s">
        <v>362</v>
      </c>
      <c r="F1734" s="411" t="s">
        <v>3979</v>
      </c>
      <c r="G1734" s="410" t="s">
        <v>3980</v>
      </c>
      <c r="H1734" s="412">
        <f>'8. Equipment and supplies'!$X$25</f>
        <v>0</v>
      </c>
    </row>
    <row r="1735" spans="1:8" x14ac:dyDescent="0.2">
      <c r="A1735" s="409">
        <v>1734</v>
      </c>
      <c r="B1735" s="409" t="str">
        <f t="shared" si="39"/>
        <v>0-0--8.10g</v>
      </c>
      <c r="C1735" s="410">
        <f>'1. General information'!$O$8</f>
        <v>0</v>
      </c>
      <c r="D1735" s="410">
        <f>'1. General information'!$O$10</f>
        <v>0</v>
      </c>
      <c r="E1735" s="410" t="s">
        <v>362</v>
      </c>
      <c r="F1735" s="411" t="s">
        <v>3981</v>
      </c>
      <c r="G1735" s="410" t="s">
        <v>3982</v>
      </c>
      <c r="H1735" s="418">
        <f>'8. Equipment and supplies'!$AA$25</f>
        <v>0</v>
      </c>
    </row>
    <row r="1736" spans="1:8" x14ac:dyDescent="0.2">
      <c r="A1736" s="409">
        <v>1735</v>
      </c>
      <c r="B1736" s="409" t="str">
        <f t="shared" si="39"/>
        <v>0-0--8.05h</v>
      </c>
      <c r="C1736" s="410">
        <f>'1. General information'!$O$8</f>
        <v>0</v>
      </c>
      <c r="D1736" s="410">
        <f>'1. General information'!$O$10</f>
        <v>0</v>
      </c>
      <c r="E1736" s="410" t="s">
        <v>362</v>
      </c>
      <c r="F1736" s="411" t="s">
        <v>3983</v>
      </c>
      <c r="G1736" s="410" t="s">
        <v>3984</v>
      </c>
      <c r="H1736" s="421">
        <f>'8. Equipment and supplies'!$I$26</f>
        <v>0</v>
      </c>
    </row>
    <row r="1737" spans="1:8" x14ac:dyDescent="0.2">
      <c r="A1737" s="409">
        <v>1736</v>
      </c>
      <c r="B1737" s="409" t="str">
        <f t="shared" si="39"/>
        <v>0-0--8.06h</v>
      </c>
      <c r="C1737" s="410">
        <f>'1. General information'!$O$8</f>
        <v>0</v>
      </c>
      <c r="D1737" s="410">
        <f>'1. General information'!$O$10</f>
        <v>0</v>
      </c>
      <c r="E1737" s="410" t="s">
        <v>362</v>
      </c>
      <c r="F1737" s="411" t="s">
        <v>3985</v>
      </c>
      <c r="G1737" s="410" t="s">
        <v>3986</v>
      </c>
      <c r="H1737" s="412">
        <f>'8. Equipment and supplies'!$K$26</f>
        <v>0</v>
      </c>
    </row>
    <row r="1738" spans="1:8" x14ac:dyDescent="0.2">
      <c r="A1738" s="409">
        <v>1737</v>
      </c>
      <c r="B1738" s="409" t="str">
        <f t="shared" si="39"/>
        <v>0-0--8.07h</v>
      </c>
      <c r="C1738" s="410">
        <f>'1. General information'!$O$8</f>
        <v>0</v>
      </c>
      <c r="D1738" s="410">
        <f>'1. General information'!$O$10</f>
        <v>0</v>
      </c>
      <c r="E1738" s="410" t="s">
        <v>362</v>
      </c>
      <c r="F1738" s="411" t="s">
        <v>3987</v>
      </c>
      <c r="G1738" s="410" t="s">
        <v>3988</v>
      </c>
      <c r="H1738" s="425">
        <f>'8. Equipment and supplies'!$O$26</f>
        <v>0</v>
      </c>
    </row>
    <row r="1739" spans="1:8" x14ac:dyDescent="0.2">
      <c r="A1739" s="409">
        <v>1738</v>
      </c>
      <c r="B1739" s="409" t="str">
        <f t="shared" si="39"/>
        <v>0-0--8.08h</v>
      </c>
      <c r="C1739" s="410">
        <f>'1. General information'!$O$8</f>
        <v>0</v>
      </c>
      <c r="D1739" s="410">
        <f>'1. General information'!$O$10</f>
        <v>0</v>
      </c>
      <c r="E1739" s="410" t="s">
        <v>362</v>
      </c>
      <c r="F1739" s="411" t="s">
        <v>3989</v>
      </c>
      <c r="G1739" s="410" t="s">
        <v>3990</v>
      </c>
      <c r="H1739" s="412">
        <f>'8. Equipment and supplies'!$R$26</f>
        <v>0</v>
      </c>
    </row>
    <row r="1740" spans="1:8" x14ac:dyDescent="0.2">
      <c r="A1740" s="409">
        <v>1739</v>
      </c>
      <c r="B1740" s="409" t="str">
        <f t="shared" si="39"/>
        <v>0-0--8.09h</v>
      </c>
      <c r="C1740" s="410">
        <f>'1. General information'!$O$8</f>
        <v>0</v>
      </c>
      <c r="D1740" s="410">
        <f>'1. General information'!$O$10</f>
        <v>0</v>
      </c>
      <c r="E1740" s="410" t="s">
        <v>362</v>
      </c>
      <c r="F1740" s="411" t="s">
        <v>3991</v>
      </c>
      <c r="G1740" s="410" t="s">
        <v>3992</v>
      </c>
      <c r="H1740" s="412">
        <f>'8. Equipment and supplies'!$X$26</f>
        <v>0</v>
      </c>
    </row>
    <row r="1741" spans="1:8" x14ac:dyDescent="0.2">
      <c r="A1741" s="409">
        <v>1740</v>
      </c>
      <c r="B1741" s="409" t="str">
        <f t="shared" si="39"/>
        <v>0-0--8.10h</v>
      </c>
      <c r="C1741" s="410">
        <f>'1. General information'!$O$8</f>
        <v>0</v>
      </c>
      <c r="D1741" s="410">
        <f>'1. General information'!$O$10</f>
        <v>0</v>
      </c>
      <c r="E1741" s="410" t="s">
        <v>362</v>
      </c>
      <c r="F1741" s="411" t="s">
        <v>3993</v>
      </c>
      <c r="G1741" s="410" t="s">
        <v>3994</v>
      </c>
      <c r="H1741" s="418">
        <f>'8. Equipment and supplies'!$AA$26</f>
        <v>0</v>
      </c>
    </row>
    <row r="1742" spans="1:8" x14ac:dyDescent="0.2">
      <c r="A1742" s="409">
        <v>1741</v>
      </c>
      <c r="B1742" s="409" t="str">
        <f t="shared" si="39"/>
        <v>0-0--8.05i</v>
      </c>
      <c r="C1742" s="410">
        <f>'1. General information'!$O$8</f>
        <v>0</v>
      </c>
      <c r="D1742" s="410">
        <f>'1. General information'!$O$10</f>
        <v>0</v>
      </c>
      <c r="E1742" s="410" t="s">
        <v>362</v>
      </c>
      <c r="F1742" s="411" t="s">
        <v>3995</v>
      </c>
      <c r="G1742" s="410" t="s">
        <v>3996</v>
      </c>
      <c r="H1742" s="421">
        <f>'8. Equipment and supplies'!$I$27</f>
        <v>0</v>
      </c>
    </row>
    <row r="1743" spans="1:8" x14ac:dyDescent="0.2">
      <c r="A1743" s="409">
        <v>1742</v>
      </c>
      <c r="B1743" s="409" t="str">
        <f t="shared" si="39"/>
        <v>0-0--8.06i</v>
      </c>
      <c r="C1743" s="410">
        <f>'1. General information'!$O$8</f>
        <v>0</v>
      </c>
      <c r="D1743" s="410">
        <f>'1. General information'!$O$10</f>
        <v>0</v>
      </c>
      <c r="E1743" s="410" t="s">
        <v>362</v>
      </c>
      <c r="F1743" s="411" t="s">
        <v>3997</v>
      </c>
      <c r="G1743" s="410" t="s">
        <v>3998</v>
      </c>
      <c r="H1743" s="412">
        <f>'8. Equipment and supplies'!$K$27</f>
        <v>0</v>
      </c>
    </row>
    <row r="1744" spans="1:8" x14ac:dyDescent="0.2">
      <c r="A1744" s="409">
        <v>1743</v>
      </c>
      <c r="B1744" s="409" t="str">
        <f t="shared" si="39"/>
        <v>0-0--8.07i</v>
      </c>
      <c r="C1744" s="410">
        <f>'1. General information'!$O$8</f>
        <v>0</v>
      </c>
      <c r="D1744" s="410">
        <f>'1. General information'!$O$10</f>
        <v>0</v>
      </c>
      <c r="E1744" s="410" t="s">
        <v>362</v>
      </c>
      <c r="F1744" s="411" t="s">
        <v>3999</v>
      </c>
      <c r="G1744" s="410" t="s">
        <v>4000</v>
      </c>
      <c r="H1744" s="425">
        <f>'8. Equipment and supplies'!$O$27</f>
        <v>0</v>
      </c>
    </row>
    <row r="1745" spans="1:8" x14ac:dyDescent="0.2">
      <c r="A1745" s="409">
        <v>1744</v>
      </c>
      <c r="B1745" s="409" t="str">
        <f t="shared" si="39"/>
        <v>0-0--8.08i</v>
      </c>
      <c r="C1745" s="410">
        <f>'1. General information'!$O$8</f>
        <v>0</v>
      </c>
      <c r="D1745" s="410">
        <f>'1. General information'!$O$10</f>
        <v>0</v>
      </c>
      <c r="E1745" s="410" t="s">
        <v>362</v>
      </c>
      <c r="F1745" s="411" t="s">
        <v>4001</v>
      </c>
      <c r="G1745" s="410" t="s">
        <v>4002</v>
      </c>
      <c r="H1745" s="412">
        <f>'8. Equipment and supplies'!$R$27</f>
        <v>0</v>
      </c>
    </row>
    <row r="1746" spans="1:8" x14ac:dyDescent="0.2">
      <c r="A1746" s="409">
        <v>1745</v>
      </c>
      <c r="B1746" s="409" t="str">
        <f t="shared" si="39"/>
        <v>0-0--8.09i</v>
      </c>
      <c r="C1746" s="410">
        <f>'1. General information'!$O$8</f>
        <v>0</v>
      </c>
      <c r="D1746" s="410">
        <f>'1. General information'!$O$10</f>
        <v>0</v>
      </c>
      <c r="E1746" s="410" t="s">
        <v>362</v>
      </c>
      <c r="F1746" s="411" t="s">
        <v>4003</v>
      </c>
      <c r="G1746" s="410" t="s">
        <v>4004</v>
      </c>
      <c r="H1746" s="412">
        <f>'8. Equipment and supplies'!$X$27</f>
        <v>0</v>
      </c>
    </row>
    <row r="1747" spans="1:8" x14ac:dyDescent="0.2">
      <c r="A1747" s="409">
        <v>1746</v>
      </c>
      <c r="B1747" s="409" t="str">
        <f t="shared" si="39"/>
        <v>0-0--8.10i</v>
      </c>
      <c r="C1747" s="410">
        <f>'1. General information'!$O$8</f>
        <v>0</v>
      </c>
      <c r="D1747" s="410">
        <f>'1. General information'!$O$10</f>
        <v>0</v>
      </c>
      <c r="E1747" s="410" t="s">
        <v>362</v>
      </c>
      <c r="F1747" s="411" t="s">
        <v>4005</v>
      </c>
      <c r="G1747" s="410" t="s">
        <v>4006</v>
      </c>
      <c r="H1747" s="418">
        <f>'8. Equipment and supplies'!$AA$27</f>
        <v>0</v>
      </c>
    </row>
    <row r="1748" spans="1:8" x14ac:dyDescent="0.2">
      <c r="A1748" s="409">
        <v>1747</v>
      </c>
      <c r="B1748" s="409" t="str">
        <f t="shared" si="39"/>
        <v>0-0--8.05j</v>
      </c>
      <c r="C1748" s="410">
        <f>'1. General information'!$O$8</f>
        <v>0</v>
      </c>
      <c r="D1748" s="410">
        <f>'1. General information'!$O$10</f>
        <v>0</v>
      </c>
      <c r="E1748" s="410" t="s">
        <v>362</v>
      </c>
      <c r="F1748" s="411" t="s">
        <v>4007</v>
      </c>
      <c r="G1748" s="410" t="s">
        <v>4008</v>
      </c>
      <c r="H1748" s="421">
        <f>'8. Equipment and supplies'!$I$28</f>
        <v>0</v>
      </c>
    </row>
    <row r="1749" spans="1:8" x14ac:dyDescent="0.2">
      <c r="A1749" s="409">
        <v>1748</v>
      </c>
      <c r="B1749" s="409" t="str">
        <f t="shared" si="39"/>
        <v>0-0--8.06j</v>
      </c>
      <c r="C1749" s="410">
        <f>'1. General information'!$O$8</f>
        <v>0</v>
      </c>
      <c r="D1749" s="410">
        <f>'1. General information'!$O$10</f>
        <v>0</v>
      </c>
      <c r="E1749" s="410" t="s">
        <v>362</v>
      </c>
      <c r="F1749" s="411" t="s">
        <v>4009</v>
      </c>
      <c r="G1749" s="410" t="s">
        <v>4010</v>
      </c>
      <c r="H1749" s="412">
        <f>'8. Equipment and supplies'!$K$28</f>
        <v>0</v>
      </c>
    </row>
    <row r="1750" spans="1:8" x14ac:dyDescent="0.2">
      <c r="A1750" s="409">
        <v>1749</v>
      </c>
      <c r="B1750" s="409" t="str">
        <f t="shared" si="39"/>
        <v>0-0--8.07j</v>
      </c>
      <c r="C1750" s="410">
        <f>'1. General information'!$O$8</f>
        <v>0</v>
      </c>
      <c r="D1750" s="410">
        <f>'1. General information'!$O$10</f>
        <v>0</v>
      </c>
      <c r="E1750" s="410" t="s">
        <v>362</v>
      </c>
      <c r="F1750" s="411" t="s">
        <v>4011</v>
      </c>
      <c r="G1750" s="410" t="s">
        <v>4012</v>
      </c>
      <c r="H1750" s="425">
        <f>'8. Equipment and supplies'!$O$28</f>
        <v>0</v>
      </c>
    </row>
    <row r="1751" spans="1:8" x14ac:dyDescent="0.2">
      <c r="A1751" s="409">
        <v>1750</v>
      </c>
      <c r="B1751" s="409" t="str">
        <f t="shared" si="39"/>
        <v>0-0--8.08j</v>
      </c>
      <c r="C1751" s="410">
        <f>'1. General information'!$O$8</f>
        <v>0</v>
      </c>
      <c r="D1751" s="410">
        <f>'1. General information'!$O$10</f>
        <v>0</v>
      </c>
      <c r="E1751" s="410" t="s">
        <v>362</v>
      </c>
      <c r="F1751" s="411" t="s">
        <v>4013</v>
      </c>
      <c r="G1751" s="410" t="s">
        <v>4014</v>
      </c>
      <c r="H1751" s="412">
        <f>'8. Equipment and supplies'!$R$28</f>
        <v>0</v>
      </c>
    </row>
    <row r="1752" spans="1:8" x14ac:dyDescent="0.2">
      <c r="A1752" s="409">
        <v>1751</v>
      </c>
      <c r="B1752" s="409" t="str">
        <f t="shared" si="39"/>
        <v>0-0--8.09j</v>
      </c>
      <c r="C1752" s="410">
        <f>'1. General information'!$O$8</f>
        <v>0</v>
      </c>
      <c r="D1752" s="410">
        <f>'1. General information'!$O$10</f>
        <v>0</v>
      </c>
      <c r="E1752" s="410" t="s">
        <v>362</v>
      </c>
      <c r="F1752" s="411" t="s">
        <v>4015</v>
      </c>
      <c r="G1752" s="410" t="s">
        <v>4016</v>
      </c>
      <c r="H1752" s="412">
        <f>'8. Equipment and supplies'!$X$28</f>
        <v>0</v>
      </c>
    </row>
    <row r="1753" spans="1:8" x14ac:dyDescent="0.2">
      <c r="A1753" s="409">
        <v>1752</v>
      </c>
      <c r="B1753" s="409" t="str">
        <f t="shared" si="39"/>
        <v>0-0--8.10j</v>
      </c>
      <c r="C1753" s="410">
        <f>'1. General information'!$O$8</f>
        <v>0</v>
      </c>
      <c r="D1753" s="410">
        <f>'1. General information'!$O$10</f>
        <v>0</v>
      </c>
      <c r="E1753" s="410" t="s">
        <v>362</v>
      </c>
      <c r="F1753" s="411" t="s">
        <v>4017</v>
      </c>
      <c r="G1753" s="410" t="s">
        <v>4018</v>
      </c>
      <c r="H1753" s="418">
        <f>'8. Equipment and supplies'!$AA$28</f>
        <v>0</v>
      </c>
    </row>
    <row r="1754" spans="1:8" x14ac:dyDescent="0.2">
      <c r="A1754" s="409">
        <v>1753</v>
      </c>
      <c r="B1754" s="409" t="str">
        <f t="shared" si="39"/>
        <v>0-0--8.05k</v>
      </c>
      <c r="C1754" s="410">
        <f>'1. General information'!$O$8</f>
        <v>0</v>
      </c>
      <c r="D1754" s="410">
        <f>'1. General information'!$O$10</f>
        <v>0</v>
      </c>
      <c r="E1754" s="410" t="s">
        <v>362</v>
      </c>
      <c r="F1754" s="411" t="s">
        <v>4019</v>
      </c>
      <c r="G1754" s="410" t="s">
        <v>4020</v>
      </c>
      <c r="H1754" s="421">
        <f>'8. Equipment and supplies'!$I$29</f>
        <v>0</v>
      </c>
    </row>
    <row r="1755" spans="1:8" x14ac:dyDescent="0.2">
      <c r="A1755" s="409">
        <v>1754</v>
      </c>
      <c r="B1755" s="409" t="str">
        <f t="shared" si="39"/>
        <v>0-0--8.06k</v>
      </c>
      <c r="C1755" s="410">
        <f>'1. General information'!$O$8</f>
        <v>0</v>
      </c>
      <c r="D1755" s="410">
        <f>'1. General information'!$O$10</f>
        <v>0</v>
      </c>
      <c r="E1755" s="410" t="s">
        <v>362</v>
      </c>
      <c r="F1755" s="411" t="s">
        <v>4021</v>
      </c>
      <c r="G1755" s="410" t="s">
        <v>4022</v>
      </c>
      <c r="H1755" s="412">
        <f>'8. Equipment and supplies'!$K$29</f>
        <v>0</v>
      </c>
    </row>
    <row r="1756" spans="1:8" x14ac:dyDescent="0.2">
      <c r="A1756" s="409">
        <v>1755</v>
      </c>
      <c r="B1756" s="409" t="str">
        <f t="shared" si="39"/>
        <v>0-0--8.07k</v>
      </c>
      <c r="C1756" s="410">
        <f>'1. General information'!$O$8</f>
        <v>0</v>
      </c>
      <c r="D1756" s="410">
        <f>'1. General information'!$O$10</f>
        <v>0</v>
      </c>
      <c r="E1756" s="410" t="s">
        <v>362</v>
      </c>
      <c r="F1756" s="411" t="s">
        <v>4023</v>
      </c>
      <c r="G1756" s="410" t="s">
        <v>4024</v>
      </c>
      <c r="H1756" s="425">
        <f>'8. Equipment and supplies'!$O$29</f>
        <v>0</v>
      </c>
    </row>
    <row r="1757" spans="1:8" x14ac:dyDescent="0.2">
      <c r="A1757" s="409">
        <v>1756</v>
      </c>
      <c r="B1757" s="409" t="str">
        <f t="shared" si="39"/>
        <v>0-0--8.08k</v>
      </c>
      <c r="C1757" s="410">
        <f>'1. General information'!$O$8</f>
        <v>0</v>
      </c>
      <c r="D1757" s="410">
        <f>'1. General information'!$O$10</f>
        <v>0</v>
      </c>
      <c r="E1757" s="410" t="s">
        <v>362</v>
      </c>
      <c r="F1757" s="411" t="s">
        <v>4025</v>
      </c>
      <c r="G1757" s="410" t="s">
        <v>4026</v>
      </c>
      <c r="H1757" s="412">
        <f>'8. Equipment and supplies'!$R$29</f>
        <v>0</v>
      </c>
    </row>
    <row r="1758" spans="1:8" x14ac:dyDescent="0.2">
      <c r="A1758" s="409">
        <v>1757</v>
      </c>
      <c r="B1758" s="409" t="str">
        <f t="shared" si="39"/>
        <v>0-0--8.09k</v>
      </c>
      <c r="C1758" s="410">
        <f>'1. General information'!$O$8</f>
        <v>0</v>
      </c>
      <c r="D1758" s="410">
        <f>'1. General information'!$O$10</f>
        <v>0</v>
      </c>
      <c r="E1758" s="410" t="s">
        <v>362</v>
      </c>
      <c r="F1758" s="411" t="s">
        <v>4027</v>
      </c>
      <c r="G1758" s="410" t="s">
        <v>4028</v>
      </c>
      <c r="H1758" s="412">
        <f>'8. Equipment and supplies'!$X$29</f>
        <v>0</v>
      </c>
    </row>
    <row r="1759" spans="1:8" x14ac:dyDescent="0.2">
      <c r="A1759" s="409">
        <v>1758</v>
      </c>
      <c r="B1759" s="409" t="str">
        <f t="shared" si="39"/>
        <v>0-0--8.10k</v>
      </c>
      <c r="C1759" s="410">
        <f>'1. General information'!$O$8</f>
        <v>0</v>
      </c>
      <c r="D1759" s="410">
        <f>'1. General information'!$O$10</f>
        <v>0</v>
      </c>
      <c r="E1759" s="410" t="s">
        <v>362</v>
      </c>
      <c r="F1759" s="411" t="s">
        <v>4029</v>
      </c>
      <c r="G1759" s="410" t="s">
        <v>4030</v>
      </c>
      <c r="H1759" s="418">
        <f>'8. Equipment and supplies'!$AA$29</f>
        <v>0</v>
      </c>
    </row>
    <row r="1760" spans="1:8" x14ac:dyDescent="0.2">
      <c r="A1760" s="409">
        <v>1759</v>
      </c>
      <c r="B1760" s="409" t="str">
        <f t="shared" si="39"/>
        <v>0-0--8.05l</v>
      </c>
      <c r="C1760" s="410">
        <f>'1. General information'!$O$8</f>
        <v>0</v>
      </c>
      <c r="D1760" s="410">
        <f>'1. General information'!$O$10</f>
        <v>0</v>
      </c>
      <c r="E1760" s="410" t="s">
        <v>362</v>
      </c>
      <c r="F1760" s="411" t="s">
        <v>4031</v>
      </c>
      <c r="G1760" s="410" t="s">
        <v>4032</v>
      </c>
      <c r="H1760" s="421">
        <f>'8. Equipment and supplies'!$I$30</f>
        <v>0</v>
      </c>
    </row>
    <row r="1761" spans="1:8" x14ac:dyDescent="0.2">
      <c r="A1761" s="409">
        <v>1760</v>
      </c>
      <c r="B1761" s="409" t="str">
        <f t="shared" si="39"/>
        <v>0-0--8.06l</v>
      </c>
      <c r="C1761" s="410">
        <f>'1. General information'!$O$8</f>
        <v>0</v>
      </c>
      <c r="D1761" s="410">
        <f>'1. General information'!$O$10</f>
        <v>0</v>
      </c>
      <c r="E1761" s="410" t="s">
        <v>362</v>
      </c>
      <c r="F1761" s="411" t="s">
        <v>4033</v>
      </c>
      <c r="G1761" s="410" t="s">
        <v>4034</v>
      </c>
      <c r="H1761" s="412">
        <f>'8. Equipment and supplies'!$K$30</f>
        <v>0</v>
      </c>
    </row>
    <row r="1762" spans="1:8" x14ac:dyDescent="0.2">
      <c r="A1762" s="409">
        <v>1761</v>
      </c>
      <c r="B1762" s="409" t="str">
        <f t="shared" si="39"/>
        <v>0-0--8.07l</v>
      </c>
      <c r="C1762" s="410">
        <f>'1. General information'!$O$8</f>
        <v>0</v>
      </c>
      <c r="D1762" s="410">
        <f>'1. General information'!$O$10</f>
        <v>0</v>
      </c>
      <c r="E1762" s="410" t="s">
        <v>362</v>
      </c>
      <c r="F1762" s="411" t="s">
        <v>4035</v>
      </c>
      <c r="G1762" s="410" t="s">
        <v>4036</v>
      </c>
      <c r="H1762" s="425">
        <f>'8. Equipment and supplies'!$O$30</f>
        <v>0</v>
      </c>
    </row>
    <row r="1763" spans="1:8" x14ac:dyDescent="0.2">
      <c r="A1763" s="409">
        <v>1762</v>
      </c>
      <c r="B1763" s="409" t="str">
        <f t="shared" ref="B1763:B1826" si="40">CONCATENATE(LEFT(C1763,2),"-",D1763,"-","-",F1763)</f>
        <v>0-0--8.08l</v>
      </c>
      <c r="C1763" s="410">
        <f>'1. General information'!$O$8</f>
        <v>0</v>
      </c>
      <c r="D1763" s="410">
        <f>'1. General information'!$O$10</f>
        <v>0</v>
      </c>
      <c r="E1763" s="410" t="s">
        <v>362</v>
      </c>
      <c r="F1763" s="411" t="s">
        <v>4037</v>
      </c>
      <c r="G1763" s="410" t="s">
        <v>4038</v>
      </c>
      <c r="H1763" s="412">
        <f>'8. Equipment and supplies'!$R$30</f>
        <v>0</v>
      </c>
    </row>
    <row r="1764" spans="1:8" x14ac:dyDescent="0.2">
      <c r="A1764" s="409">
        <v>1763</v>
      </c>
      <c r="B1764" s="409" t="str">
        <f t="shared" si="40"/>
        <v>0-0--8.09l</v>
      </c>
      <c r="C1764" s="410">
        <f>'1. General information'!$O$8</f>
        <v>0</v>
      </c>
      <c r="D1764" s="410">
        <f>'1. General information'!$O$10</f>
        <v>0</v>
      </c>
      <c r="E1764" s="410" t="s">
        <v>362</v>
      </c>
      <c r="F1764" s="411" t="s">
        <v>4039</v>
      </c>
      <c r="G1764" s="410" t="s">
        <v>4040</v>
      </c>
      <c r="H1764" s="412">
        <f>'8. Equipment and supplies'!$X$30</f>
        <v>0</v>
      </c>
    </row>
    <row r="1765" spans="1:8" x14ac:dyDescent="0.2">
      <c r="A1765" s="409">
        <v>1764</v>
      </c>
      <c r="B1765" s="409" t="str">
        <f t="shared" si="40"/>
        <v>0-0--8.10l</v>
      </c>
      <c r="C1765" s="410">
        <f>'1. General information'!$O$8</f>
        <v>0</v>
      </c>
      <c r="D1765" s="410">
        <f>'1. General information'!$O$10</f>
        <v>0</v>
      </c>
      <c r="E1765" s="410" t="s">
        <v>362</v>
      </c>
      <c r="F1765" s="411" t="s">
        <v>4041</v>
      </c>
      <c r="G1765" s="410" t="s">
        <v>4042</v>
      </c>
      <c r="H1765" s="418">
        <f>'8. Equipment and supplies'!$AA$30</f>
        <v>0</v>
      </c>
    </row>
    <row r="1766" spans="1:8" x14ac:dyDescent="0.2">
      <c r="A1766" s="409">
        <v>1765</v>
      </c>
      <c r="B1766" s="409" t="str">
        <f t="shared" si="40"/>
        <v>0-0--8.05m</v>
      </c>
      <c r="C1766" s="410">
        <f>'1. General information'!$O$8</f>
        <v>0</v>
      </c>
      <c r="D1766" s="410">
        <f>'1. General information'!$O$10</f>
        <v>0</v>
      </c>
      <c r="E1766" s="410" t="s">
        <v>362</v>
      </c>
      <c r="F1766" s="411" t="s">
        <v>4043</v>
      </c>
      <c r="G1766" s="410" t="s">
        <v>4044</v>
      </c>
      <c r="H1766" s="421">
        <f>'8. Equipment and supplies'!$I$31</f>
        <v>0</v>
      </c>
    </row>
    <row r="1767" spans="1:8" x14ac:dyDescent="0.2">
      <c r="A1767" s="409">
        <v>1766</v>
      </c>
      <c r="B1767" s="409" t="str">
        <f t="shared" si="40"/>
        <v>0-0--8.06m</v>
      </c>
      <c r="C1767" s="410">
        <f>'1. General information'!$O$8</f>
        <v>0</v>
      </c>
      <c r="D1767" s="410">
        <f>'1. General information'!$O$10</f>
        <v>0</v>
      </c>
      <c r="E1767" s="410" t="s">
        <v>362</v>
      </c>
      <c r="F1767" s="411" t="s">
        <v>4045</v>
      </c>
      <c r="G1767" s="410" t="s">
        <v>4046</v>
      </c>
      <c r="H1767" s="412">
        <f>'8. Equipment and supplies'!$K$31</f>
        <v>0</v>
      </c>
    </row>
    <row r="1768" spans="1:8" x14ac:dyDescent="0.2">
      <c r="A1768" s="409">
        <v>1767</v>
      </c>
      <c r="B1768" s="409" t="str">
        <f t="shared" si="40"/>
        <v>0-0--8.07m</v>
      </c>
      <c r="C1768" s="410">
        <f>'1. General information'!$O$8</f>
        <v>0</v>
      </c>
      <c r="D1768" s="410">
        <f>'1. General information'!$O$10</f>
        <v>0</v>
      </c>
      <c r="E1768" s="410" t="s">
        <v>362</v>
      </c>
      <c r="F1768" s="411" t="s">
        <v>4047</v>
      </c>
      <c r="G1768" s="410" t="s">
        <v>4048</v>
      </c>
      <c r="H1768" s="425">
        <f>'8. Equipment and supplies'!$O$31</f>
        <v>0</v>
      </c>
    </row>
    <row r="1769" spans="1:8" x14ac:dyDescent="0.2">
      <c r="A1769" s="409">
        <v>1768</v>
      </c>
      <c r="B1769" s="409" t="str">
        <f t="shared" si="40"/>
        <v>0-0--8.08m</v>
      </c>
      <c r="C1769" s="410">
        <f>'1. General information'!$O$8</f>
        <v>0</v>
      </c>
      <c r="D1769" s="410">
        <f>'1. General information'!$O$10</f>
        <v>0</v>
      </c>
      <c r="E1769" s="410" t="s">
        <v>362</v>
      </c>
      <c r="F1769" s="411" t="s">
        <v>4049</v>
      </c>
      <c r="G1769" s="410" t="s">
        <v>4050</v>
      </c>
      <c r="H1769" s="412">
        <f>'8. Equipment and supplies'!$R$31</f>
        <v>0</v>
      </c>
    </row>
    <row r="1770" spans="1:8" x14ac:dyDescent="0.2">
      <c r="A1770" s="409">
        <v>1769</v>
      </c>
      <c r="B1770" s="409" t="str">
        <f t="shared" si="40"/>
        <v>0-0--8.09m</v>
      </c>
      <c r="C1770" s="410">
        <f>'1. General information'!$O$8</f>
        <v>0</v>
      </c>
      <c r="D1770" s="410">
        <f>'1. General information'!$O$10</f>
        <v>0</v>
      </c>
      <c r="E1770" s="410" t="s">
        <v>362</v>
      </c>
      <c r="F1770" s="411" t="s">
        <v>4051</v>
      </c>
      <c r="G1770" s="410" t="s">
        <v>4052</v>
      </c>
      <c r="H1770" s="412">
        <f>'8. Equipment and supplies'!$X$31</f>
        <v>0</v>
      </c>
    </row>
    <row r="1771" spans="1:8" x14ac:dyDescent="0.2">
      <c r="A1771" s="409">
        <v>1770</v>
      </c>
      <c r="B1771" s="409" t="str">
        <f t="shared" si="40"/>
        <v>0-0--8.10m</v>
      </c>
      <c r="C1771" s="410">
        <f>'1. General information'!$O$8</f>
        <v>0</v>
      </c>
      <c r="D1771" s="410">
        <f>'1. General information'!$O$10</f>
        <v>0</v>
      </c>
      <c r="E1771" s="410" t="s">
        <v>362</v>
      </c>
      <c r="F1771" s="411" t="s">
        <v>4053</v>
      </c>
      <c r="G1771" s="410" t="s">
        <v>4054</v>
      </c>
      <c r="H1771" s="418">
        <f>'8. Equipment and supplies'!$AA$31</f>
        <v>0</v>
      </c>
    </row>
    <row r="1772" spans="1:8" x14ac:dyDescent="0.2">
      <c r="A1772" s="409">
        <v>1771</v>
      </c>
      <c r="B1772" s="409" t="str">
        <f t="shared" si="40"/>
        <v>0-0--8.11</v>
      </c>
      <c r="C1772" s="410">
        <f>'1. General information'!$O$8</f>
        <v>0</v>
      </c>
      <c r="D1772" s="410">
        <f>'1. General information'!$O$10</f>
        <v>0</v>
      </c>
      <c r="E1772" s="410" t="s">
        <v>362</v>
      </c>
      <c r="F1772" s="411">
        <v>8.11</v>
      </c>
      <c r="G1772" s="410" t="s">
        <v>4055</v>
      </c>
      <c r="H1772" s="412">
        <f>'8. Equipment and supplies'!$X$34</f>
        <v>0</v>
      </c>
    </row>
    <row r="1773" spans="1:8" x14ac:dyDescent="0.2">
      <c r="A1773" s="409">
        <v>1772</v>
      </c>
      <c r="B1773" s="409" t="str">
        <f t="shared" si="40"/>
        <v>0-0--8.12</v>
      </c>
      <c r="C1773" s="410">
        <f>'1. General information'!$O$8</f>
        <v>0</v>
      </c>
      <c r="D1773" s="410">
        <f>'1. General information'!$O$10</f>
        <v>0</v>
      </c>
      <c r="E1773" s="410" t="s">
        <v>362</v>
      </c>
      <c r="F1773" s="411">
        <v>8.1199999999999992</v>
      </c>
      <c r="G1773" s="410" t="s">
        <v>4056</v>
      </c>
      <c r="H1773" s="413">
        <f>'8. Equipment and supplies'!$X$35</f>
        <v>0</v>
      </c>
    </row>
    <row r="1774" spans="1:8" x14ac:dyDescent="0.2">
      <c r="A1774" s="409">
        <v>1773</v>
      </c>
      <c r="B1774" s="409" t="str">
        <f t="shared" si="40"/>
        <v>0-0--8.13-1</v>
      </c>
      <c r="C1774" s="410">
        <f>'1. General information'!$O$8</f>
        <v>0</v>
      </c>
      <c r="D1774" s="410">
        <f>'1. General information'!$O$10</f>
        <v>0</v>
      </c>
      <c r="E1774" s="410" t="s">
        <v>362</v>
      </c>
      <c r="F1774" s="411" t="s">
        <v>4057</v>
      </c>
      <c r="G1774" s="410" t="s">
        <v>4058</v>
      </c>
      <c r="H1774" s="412">
        <f>'8. Equipment and supplies'!$U$38</f>
        <v>0</v>
      </c>
    </row>
    <row r="1775" spans="1:8" x14ac:dyDescent="0.2">
      <c r="A1775" s="409">
        <v>1774</v>
      </c>
      <c r="B1775" s="409" t="str">
        <f t="shared" si="40"/>
        <v>0-0--8.13-2</v>
      </c>
      <c r="C1775" s="410">
        <f>'1. General information'!$O$8</f>
        <v>0</v>
      </c>
      <c r="D1775" s="410">
        <f>'1. General information'!$O$10</f>
        <v>0</v>
      </c>
      <c r="E1775" s="410" t="s">
        <v>362</v>
      </c>
      <c r="F1775" s="411" t="s">
        <v>4059</v>
      </c>
      <c r="G1775" s="410" t="s">
        <v>4060</v>
      </c>
      <c r="H1775" s="412">
        <f>'8. Equipment and supplies'!$X$38</f>
        <v>0</v>
      </c>
    </row>
    <row r="1776" spans="1:8" x14ac:dyDescent="0.2">
      <c r="A1776" s="409">
        <v>1775</v>
      </c>
      <c r="B1776" s="409" t="str">
        <f t="shared" si="40"/>
        <v>0-0--8.13-3</v>
      </c>
      <c r="C1776" s="410">
        <f>'1. General information'!$O$8</f>
        <v>0</v>
      </c>
      <c r="D1776" s="410">
        <f>'1. General information'!$O$10</f>
        <v>0</v>
      </c>
      <c r="E1776" s="410" t="s">
        <v>362</v>
      </c>
      <c r="F1776" s="411" t="s">
        <v>4061</v>
      </c>
      <c r="G1776" s="410" t="s">
        <v>4062</v>
      </c>
      <c r="H1776" s="412">
        <f>'8. Equipment and supplies'!$AA$38</f>
        <v>0</v>
      </c>
    </row>
    <row r="1777" spans="1:8" x14ac:dyDescent="0.2">
      <c r="A1777" s="409">
        <v>1776</v>
      </c>
      <c r="B1777" s="409" t="str">
        <f t="shared" si="40"/>
        <v>0-0--8.14-1</v>
      </c>
      <c r="C1777" s="410">
        <f>'1. General information'!$O$8</f>
        <v>0</v>
      </c>
      <c r="D1777" s="410">
        <f>'1. General information'!$O$10</f>
        <v>0</v>
      </c>
      <c r="E1777" s="410" t="s">
        <v>362</v>
      </c>
      <c r="F1777" s="411" t="s">
        <v>4063</v>
      </c>
      <c r="G1777" s="410" t="s">
        <v>4064</v>
      </c>
      <c r="H1777" s="413">
        <f>'8. Equipment and supplies'!$U$39</f>
        <v>0</v>
      </c>
    </row>
    <row r="1778" spans="1:8" x14ac:dyDescent="0.2">
      <c r="A1778" s="409">
        <v>1777</v>
      </c>
      <c r="B1778" s="409" t="str">
        <f t="shared" si="40"/>
        <v>0-0--8.14-2</v>
      </c>
      <c r="C1778" s="410">
        <f>'1. General information'!$O$8</f>
        <v>0</v>
      </c>
      <c r="D1778" s="410">
        <f>'1. General information'!$O$10</f>
        <v>0</v>
      </c>
      <c r="E1778" s="410" t="s">
        <v>362</v>
      </c>
      <c r="F1778" s="411" t="s">
        <v>4065</v>
      </c>
      <c r="G1778" s="410" t="s">
        <v>4066</v>
      </c>
      <c r="H1778" s="413">
        <f>'8. Equipment and supplies'!$X$39</f>
        <v>0</v>
      </c>
    </row>
    <row r="1779" spans="1:8" x14ac:dyDescent="0.2">
      <c r="A1779" s="409">
        <v>1778</v>
      </c>
      <c r="B1779" s="409" t="str">
        <f t="shared" si="40"/>
        <v>0-0--8.14-3</v>
      </c>
      <c r="C1779" s="410">
        <f>'1. General information'!$O$8</f>
        <v>0</v>
      </c>
      <c r="D1779" s="410">
        <f>'1. General information'!$O$10</f>
        <v>0</v>
      </c>
      <c r="E1779" s="410" t="s">
        <v>362</v>
      </c>
      <c r="F1779" s="411" t="s">
        <v>4067</v>
      </c>
      <c r="G1779" s="410" t="s">
        <v>4068</v>
      </c>
      <c r="H1779" s="413">
        <f>'8. Equipment and supplies'!$AA$39</f>
        <v>0</v>
      </c>
    </row>
    <row r="1780" spans="1:8" x14ac:dyDescent="0.2">
      <c r="A1780" s="409">
        <v>1779</v>
      </c>
      <c r="B1780" s="409" t="str">
        <f t="shared" si="40"/>
        <v>0-0--8.15-1</v>
      </c>
      <c r="C1780" s="410">
        <f>'1. General information'!$O$8</f>
        <v>0</v>
      </c>
      <c r="D1780" s="410">
        <f>'1. General information'!$O$10</f>
        <v>0</v>
      </c>
      <c r="E1780" s="410" t="s">
        <v>362</v>
      </c>
      <c r="F1780" s="411" t="s">
        <v>4069</v>
      </c>
      <c r="G1780" s="410" t="s">
        <v>4070</v>
      </c>
      <c r="H1780" s="412">
        <f>'8. Equipment and supplies'!$U$40</f>
        <v>0</v>
      </c>
    </row>
    <row r="1781" spans="1:8" x14ac:dyDescent="0.2">
      <c r="A1781" s="409">
        <v>1780</v>
      </c>
      <c r="B1781" s="409" t="str">
        <f t="shared" si="40"/>
        <v>0-0--8.15-2</v>
      </c>
      <c r="C1781" s="410">
        <f>'1. General information'!$O$8</f>
        <v>0</v>
      </c>
      <c r="D1781" s="410">
        <f>'1. General information'!$O$10</f>
        <v>0</v>
      </c>
      <c r="E1781" s="410" t="s">
        <v>362</v>
      </c>
      <c r="F1781" s="411" t="s">
        <v>4071</v>
      </c>
      <c r="G1781" s="410" t="s">
        <v>4072</v>
      </c>
      <c r="H1781" s="412">
        <f>'8. Equipment and supplies'!$X$40</f>
        <v>0</v>
      </c>
    </row>
    <row r="1782" spans="1:8" x14ac:dyDescent="0.2">
      <c r="A1782" s="409">
        <v>1781</v>
      </c>
      <c r="B1782" s="409" t="str">
        <f t="shared" si="40"/>
        <v>0-0--8.15-3</v>
      </c>
      <c r="C1782" s="410">
        <f>'1. General information'!$O$8</f>
        <v>0</v>
      </c>
      <c r="D1782" s="410">
        <f>'1. General information'!$O$10</f>
        <v>0</v>
      </c>
      <c r="E1782" s="410" t="s">
        <v>362</v>
      </c>
      <c r="F1782" s="411" t="s">
        <v>4073</v>
      </c>
      <c r="G1782" s="410" t="s">
        <v>4074</v>
      </c>
      <c r="H1782" s="412">
        <f>'8. Equipment and supplies'!$AA$40</f>
        <v>0</v>
      </c>
    </row>
    <row r="1783" spans="1:8" x14ac:dyDescent="0.2">
      <c r="A1783" s="409">
        <v>1782</v>
      </c>
      <c r="B1783" s="409" t="str">
        <f t="shared" si="40"/>
        <v>0-0--8.16-1</v>
      </c>
      <c r="C1783" s="410">
        <f>'1. General information'!$O$8</f>
        <v>0</v>
      </c>
      <c r="D1783" s="410">
        <f>'1. General information'!$O$10</f>
        <v>0</v>
      </c>
      <c r="E1783" s="410" t="s">
        <v>362</v>
      </c>
      <c r="F1783" s="411" t="s">
        <v>4075</v>
      </c>
      <c r="G1783" s="410" t="s">
        <v>4076</v>
      </c>
      <c r="H1783" s="412">
        <f>'8. Equipment and supplies'!$U$41</f>
        <v>0</v>
      </c>
    </row>
    <row r="1784" spans="1:8" x14ac:dyDescent="0.2">
      <c r="A1784" s="409">
        <v>1783</v>
      </c>
      <c r="B1784" s="409" t="str">
        <f t="shared" si="40"/>
        <v>0-0--8.16-2</v>
      </c>
      <c r="C1784" s="410">
        <f>'1. General information'!$O$8</f>
        <v>0</v>
      </c>
      <c r="D1784" s="410">
        <f>'1. General information'!$O$10</f>
        <v>0</v>
      </c>
      <c r="E1784" s="410" t="s">
        <v>362</v>
      </c>
      <c r="F1784" s="411" t="s">
        <v>4077</v>
      </c>
      <c r="G1784" s="410" t="s">
        <v>4078</v>
      </c>
      <c r="H1784" s="412">
        <f>'8. Equipment and supplies'!$X$41</f>
        <v>0</v>
      </c>
    </row>
    <row r="1785" spans="1:8" x14ac:dyDescent="0.2">
      <c r="A1785" s="409">
        <v>1784</v>
      </c>
      <c r="B1785" s="409" t="str">
        <f t="shared" si="40"/>
        <v>0-0--8.16-3</v>
      </c>
      <c r="C1785" s="410">
        <f>'1. General information'!$O$8</f>
        <v>0</v>
      </c>
      <c r="D1785" s="410">
        <f>'1. General information'!$O$10</f>
        <v>0</v>
      </c>
      <c r="E1785" s="410" t="s">
        <v>362</v>
      </c>
      <c r="F1785" s="411" t="s">
        <v>4079</v>
      </c>
      <c r="G1785" s="410" t="s">
        <v>4080</v>
      </c>
      <c r="H1785" s="412">
        <f>'8. Equipment and supplies'!$AA$41</f>
        <v>0</v>
      </c>
    </row>
    <row r="1786" spans="1:8" x14ac:dyDescent="0.2">
      <c r="A1786" s="409">
        <v>1785</v>
      </c>
      <c r="B1786" s="409" t="str">
        <f t="shared" si="40"/>
        <v>0-0--8.17a</v>
      </c>
      <c r="C1786" s="410">
        <f>'1. General information'!$O$8</f>
        <v>0</v>
      </c>
      <c r="D1786" s="410">
        <f>'1. General information'!$O$10</f>
        <v>0</v>
      </c>
      <c r="E1786" s="410" t="s">
        <v>362</v>
      </c>
      <c r="F1786" s="411" t="s">
        <v>4081</v>
      </c>
      <c r="G1786" s="410" t="s">
        <v>4082</v>
      </c>
      <c r="H1786" s="410">
        <f>'8. Equipment and supplies'!$I$48</f>
        <v>0</v>
      </c>
    </row>
    <row r="1787" spans="1:8" x14ac:dyDescent="0.2">
      <c r="A1787" s="409">
        <v>1786</v>
      </c>
      <c r="B1787" s="409" t="str">
        <f t="shared" si="40"/>
        <v>0-0--8.18a</v>
      </c>
      <c r="C1787" s="410">
        <f>'1. General information'!$O$8</f>
        <v>0</v>
      </c>
      <c r="D1787" s="410">
        <f>'1. General information'!$O$10</f>
        <v>0</v>
      </c>
      <c r="E1787" s="410" t="s">
        <v>362</v>
      </c>
      <c r="F1787" s="411" t="s">
        <v>4083</v>
      </c>
      <c r="G1787" s="410" t="s">
        <v>4084</v>
      </c>
      <c r="H1787" s="410">
        <f>'8. Equipment and supplies'!$K$48</f>
        <v>0</v>
      </c>
    </row>
    <row r="1788" spans="1:8" x14ac:dyDescent="0.2">
      <c r="A1788" s="409">
        <v>1787</v>
      </c>
      <c r="B1788" s="409" t="str">
        <f t="shared" si="40"/>
        <v>0-0--8.19a</v>
      </c>
      <c r="C1788" s="410">
        <f>'1. General information'!$O$8</f>
        <v>0</v>
      </c>
      <c r="D1788" s="410">
        <f>'1. General information'!$O$10</f>
        <v>0</v>
      </c>
      <c r="E1788" s="410" t="s">
        <v>362</v>
      </c>
      <c r="F1788" s="411" t="s">
        <v>4085</v>
      </c>
      <c r="G1788" s="410" t="s">
        <v>4086</v>
      </c>
      <c r="H1788" s="426">
        <f>'8. Equipment and supplies'!$M$48</f>
        <v>0</v>
      </c>
    </row>
    <row r="1789" spans="1:8" x14ac:dyDescent="0.2">
      <c r="A1789" s="409">
        <v>1788</v>
      </c>
      <c r="B1789" s="409" t="str">
        <f t="shared" si="40"/>
        <v>0-0--8.20a</v>
      </c>
      <c r="C1789" s="410">
        <f>'1. General information'!$O$8</f>
        <v>0</v>
      </c>
      <c r="D1789" s="410">
        <f>'1. General information'!$O$10</f>
        <v>0</v>
      </c>
      <c r="E1789" s="410" t="s">
        <v>362</v>
      </c>
      <c r="F1789" s="411" t="s">
        <v>4087</v>
      </c>
      <c r="G1789" s="410" t="s">
        <v>4088</v>
      </c>
      <c r="H1789" s="410">
        <f>'8. Equipment and supplies'!$P$48</f>
        <v>0</v>
      </c>
    </row>
    <row r="1790" spans="1:8" x14ac:dyDescent="0.2">
      <c r="A1790" s="409">
        <v>1789</v>
      </c>
      <c r="B1790" s="409" t="str">
        <f t="shared" si="40"/>
        <v>0-0--8.21a</v>
      </c>
      <c r="C1790" s="410">
        <f>'1. General information'!$O$8</f>
        <v>0</v>
      </c>
      <c r="D1790" s="410">
        <f>'1. General information'!$O$10</f>
        <v>0</v>
      </c>
      <c r="E1790" s="410" t="s">
        <v>362</v>
      </c>
      <c r="F1790" s="411" t="s">
        <v>4089</v>
      </c>
      <c r="G1790" s="410" t="s">
        <v>4090</v>
      </c>
      <c r="H1790" s="412">
        <f>'8. Equipment and supplies'!$T$48</f>
        <v>0</v>
      </c>
    </row>
    <row r="1791" spans="1:8" x14ac:dyDescent="0.2">
      <c r="A1791" s="409">
        <v>1790</v>
      </c>
      <c r="B1791" s="409" t="str">
        <f t="shared" si="40"/>
        <v>0-0--8.22a</v>
      </c>
      <c r="C1791" s="410">
        <f>'1. General information'!$O$8</f>
        <v>0</v>
      </c>
      <c r="D1791" s="410">
        <f>'1. General information'!$O$10</f>
        <v>0</v>
      </c>
      <c r="E1791" s="410" t="s">
        <v>362</v>
      </c>
      <c r="F1791" s="411" t="s">
        <v>4091</v>
      </c>
      <c r="G1791" s="410" t="s">
        <v>4092</v>
      </c>
      <c r="H1791" s="412">
        <f>'8. Equipment and supplies'!$X$48</f>
        <v>0</v>
      </c>
    </row>
    <row r="1792" spans="1:8" x14ac:dyDescent="0.2">
      <c r="A1792" s="409">
        <v>1791</v>
      </c>
      <c r="B1792" s="409" t="str">
        <f t="shared" si="40"/>
        <v>0-0--8.23a</v>
      </c>
      <c r="C1792" s="410">
        <f>'1. General information'!$O$8</f>
        <v>0</v>
      </c>
      <c r="D1792" s="410">
        <f>'1. General information'!$O$10</f>
        <v>0</v>
      </c>
      <c r="E1792" s="410" t="s">
        <v>362</v>
      </c>
      <c r="F1792" s="411" t="s">
        <v>4093</v>
      </c>
      <c r="G1792" s="410" t="s">
        <v>4094</v>
      </c>
      <c r="H1792" s="413">
        <f>'8. Equipment and supplies'!$AA$48</f>
        <v>0</v>
      </c>
    </row>
    <row r="1793" spans="1:8" x14ac:dyDescent="0.2">
      <c r="A1793" s="409">
        <v>1792</v>
      </c>
      <c r="B1793" s="409" t="str">
        <f t="shared" si="40"/>
        <v>0-0--8.17b</v>
      </c>
      <c r="C1793" s="410">
        <f>'1. General information'!$O$8</f>
        <v>0</v>
      </c>
      <c r="D1793" s="410">
        <f>'1. General information'!$O$10</f>
        <v>0</v>
      </c>
      <c r="E1793" s="410" t="s">
        <v>362</v>
      </c>
      <c r="F1793" s="411" t="s">
        <v>4095</v>
      </c>
      <c r="G1793" s="410" t="s">
        <v>4096</v>
      </c>
      <c r="H1793" s="410">
        <f>'8. Equipment and supplies'!$I$49</f>
        <v>0</v>
      </c>
    </row>
    <row r="1794" spans="1:8" x14ac:dyDescent="0.2">
      <c r="A1794" s="409">
        <v>1793</v>
      </c>
      <c r="B1794" s="409" t="str">
        <f t="shared" si="40"/>
        <v>0-0--8.18b</v>
      </c>
      <c r="C1794" s="410">
        <f>'1. General information'!$O$8</f>
        <v>0</v>
      </c>
      <c r="D1794" s="410">
        <f>'1. General information'!$O$10</f>
        <v>0</v>
      </c>
      <c r="E1794" s="410" t="s">
        <v>362</v>
      </c>
      <c r="F1794" s="411" t="s">
        <v>4097</v>
      </c>
      <c r="G1794" s="410" t="s">
        <v>4098</v>
      </c>
      <c r="H1794" s="410">
        <f>'8. Equipment and supplies'!$K$49</f>
        <v>0</v>
      </c>
    </row>
    <row r="1795" spans="1:8" x14ac:dyDescent="0.2">
      <c r="A1795" s="409">
        <v>1794</v>
      </c>
      <c r="B1795" s="409" t="str">
        <f t="shared" si="40"/>
        <v>0-0--8.19b</v>
      </c>
      <c r="C1795" s="410">
        <f>'1. General information'!$O$8</f>
        <v>0</v>
      </c>
      <c r="D1795" s="410">
        <f>'1. General information'!$O$10</f>
        <v>0</v>
      </c>
      <c r="E1795" s="410" t="s">
        <v>362</v>
      </c>
      <c r="F1795" s="411" t="s">
        <v>4099</v>
      </c>
      <c r="G1795" s="410" t="s">
        <v>4100</v>
      </c>
      <c r="H1795" s="426">
        <f>'8. Equipment and supplies'!$M$49</f>
        <v>0</v>
      </c>
    </row>
    <row r="1796" spans="1:8" x14ac:dyDescent="0.2">
      <c r="A1796" s="409">
        <v>1795</v>
      </c>
      <c r="B1796" s="409" t="str">
        <f t="shared" si="40"/>
        <v>0-0--8.20b</v>
      </c>
      <c r="C1796" s="410">
        <f>'1. General information'!$O$8</f>
        <v>0</v>
      </c>
      <c r="D1796" s="410">
        <f>'1. General information'!$O$10</f>
        <v>0</v>
      </c>
      <c r="E1796" s="410" t="s">
        <v>362</v>
      </c>
      <c r="F1796" s="411" t="s">
        <v>4101</v>
      </c>
      <c r="G1796" s="410" t="s">
        <v>4102</v>
      </c>
      <c r="H1796" s="410">
        <f>'8. Equipment and supplies'!$P$49</f>
        <v>0</v>
      </c>
    </row>
    <row r="1797" spans="1:8" x14ac:dyDescent="0.2">
      <c r="A1797" s="409">
        <v>1796</v>
      </c>
      <c r="B1797" s="409" t="str">
        <f t="shared" si="40"/>
        <v>0-0--8.21b</v>
      </c>
      <c r="C1797" s="410">
        <f>'1. General information'!$O$8</f>
        <v>0</v>
      </c>
      <c r="D1797" s="410">
        <f>'1. General information'!$O$10</f>
        <v>0</v>
      </c>
      <c r="E1797" s="410" t="s">
        <v>362</v>
      </c>
      <c r="F1797" s="411" t="s">
        <v>4103</v>
      </c>
      <c r="G1797" s="410" t="s">
        <v>4104</v>
      </c>
      <c r="H1797" s="412">
        <f>'8. Equipment and supplies'!$T$49</f>
        <v>0</v>
      </c>
    </row>
    <row r="1798" spans="1:8" x14ac:dyDescent="0.2">
      <c r="A1798" s="409">
        <v>1797</v>
      </c>
      <c r="B1798" s="409" t="str">
        <f t="shared" si="40"/>
        <v>0-0--8.22b</v>
      </c>
      <c r="C1798" s="410">
        <f>'1. General information'!$O$8</f>
        <v>0</v>
      </c>
      <c r="D1798" s="410">
        <f>'1. General information'!$O$10</f>
        <v>0</v>
      </c>
      <c r="E1798" s="410" t="s">
        <v>362</v>
      </c>
      <c r="F1798" s="411" t="s">
        <v>4105</v>
      </c>
      <c r="G1798" s="410" t="s">
        <v>4106</v>
      </c>
      <c r="H1798" s="412">
        <f>'8. Equipment and supplies'!$X$49</f>
        <v>0</v>
      </c>
    </row>
    <row r="1799" spans="1:8" x14ac:dyDescent="0.2">
      <c r="A1799" s="409">
        <v>1798</v>
      </c>
      <c r="B1799" s="409" t="str">
        <f t="shared" si="40"/>
        <v>0-0--8.23b</v>
      </c>
      <c r="C1799" s="410">
        <f>'1. General information'!$O$8</f>
        <v>0</v>
      </c>
      <c r="D1799" s="410">
        <f>'1. General information'!$O$10</f>
        <v>0</v>
      </c>
      <c r="E1799" s="410" t="s">
        <v>362</v>
      </c>
      <c r="F1799" s="411" t="s">
        <v>4107</v>
      </c>
      <c r="G1799" s="410" t="s">
        <v>4108</v>
      </c>
      <c r="H1799" s="413">
        <f>'8. Equipment and supplies'!$AA$49</f>
        <v>0</v>
      </c>
    </row>
    <row r="1800" spans="1:8" x14ac:dyDescent="0.2">
      <c r="A1800" s="409">
        <v>1799</v>
      </c>
      <c r="B1800" s="409" t="str">
        <f t="shared" si="40"/>
        <v>0-0--8.17c</v>
      </c>
      <c r="C1800" s="410">
        <f>'1. General information'!$O$8</f>
        <v>0</v>
      </c>
      <c r="D1800" s="410">
        <f>'1. General information'!$O$10</f>
        <v>0</v>
      </c>
      <c r="E1800" s="410" t="s">
        <v>362</v>
      </c>
      <c r="F1800" s="411" t="s">
        <v>4109</v>
      </c>
      <c r="G1800" s="410" t="s">
        <v>4110</v>
      </c>
      <c r="H1800" s="410">
        <f>'8. Equipment and supplies'!$I$50</f>
        <v>0</v>
      </c>
    </row>
    <row r="1801" spans="1:8" x14ac:dyDescent="0.2">
      <c r="A1801" s="409">
        <v>1800</v>
      </c>
      <c r="B1801" s="409" t="str">
        <f t="shared" si="40"/>
        <v>0-0--8.18c</v>
      </c>
      <c r="C1801" s="410">
        <f>'1. General information'!$O$8</f>
        <v>0</v>
      </c>
      <c r="D1801" s="410">
        <f>'1. General information'!$O$10</f>
        <v>0</v>
      </c>
      <c r="E1801" s="410" t="s">
        <v>362</v>
      </c>
      <c r="F1801" s="411" t="s">
        <v>4111</v>
      </c>
      <c r="G1801" s="410" t="s">
        <v>4112</v>
      </c>
      <c r="H1801" s="410">
        <f>'8. Equipment and supplies'!$K$50</f>
        <v>0</v>
      </c>
    </row>
    <row r="1802" spans="1:8" x14ac:dyDescent="0.2">
      <c r="A1802" s="409">
        <v>1801</v>
      </c>
      <c r="B1802" s="409" t="str">
        <f t="shared" si="40"/>
        <v>0-0--8.19c</v>
      </c>
      <c r="C1802" s="410">
        <f>'1. General information'!$O$8</f>
        <v>0</v>
      </c>
      <c r="D1802" s="410">
        <f>'1. General information'!$O$10</f>
        <v>0</v>
      </c>
      <c r="E1802" s="410" t="s">
        <v>362</v>
      </c>
      <c r="F1802" s="411" t="s">
        <v>4113</v>
      </c>
      <c r="G1802" s="410" t="s">
        <v>4114</v>
      </c>
      <c r="H1802" s="426">
        <f>'8. Equipment and supplies'!$M$50</f>
        <v>0</v>
      </c>
    </row>
    <row r="1803" spans="1:8" x14ac:dyDescent="0.2">
      <c r="A1803" s="409">
        <v>1802</v>
      </c>
      <c r="B1803" s="409" t="str">
        <f t="shared" si="40"/>
        <v>0-0--8.20c</v>
      </c>
      <c r="C1803" s="410">
        <f>'1. General information'!$O$8</f>
        <v>0</v>
      </c>
      <c r="D1803" s="410">
        <f>'1. General information'!$O$10</f>
        <v>0</v>
      </c>
      <c r="E1803" s="410" t="s">
        <v>362</v>
      </c>
      <c r="F1803" s="411" t="s">
        <v>4115</v>
      </c>
      <c r="G1803" s="410" t="s">
        <v>4116</v>
      </c>
      <c r="H1803" s="410">
        <f>'8. Equipment and supplies'!$P$50</f>
        <v>0</v>
      </c>
    </row>
    <row r="1804" spans="1:8" x14ac:dyDescent="0.2">
      <c r="A1804" s="409">
        <v>1803</v>
      </c>
      <c r="B1804" s="409" t="str">
        <f t="shared" si="40"/>
        <v>0-0--8.21c</v>
      </c>
      <c r="C1804" s="410">
        <f>'1. General information'!$O$8</f>
        <v>0</v>
      </c>
      <c r="D1804" s="410">
        <f>'1. General information'!$O$10</f>
        <v>0</v>
      </c>
      <c r="E1804" s="410" t="s">
        <v>362</v>
      </c>
      <c r="F1804" s="411" t="s">
        <v>4117</v>
      </c>
      <c r="G1804" s="410" t="s">
        <v>4118</v>
      </c>
      <c r="H1804" s="412">
        <f>'8. Equipment and supplies'!$T$50</f>
        <v>0</v>
      </c>
    </row>
    <row r="1805" spans="1:8" x14ac:dyDescent="0.2">
      <c r="A1805" s="409">
        <v>1804</v>
      </c>
      <c r="B1805" s="409" t="str">
        <f t="shared" si="40"/>
        <v>0-0--8.22c</v>
      </c>
      <c r="C1805" s="410">
        <f>'1. General information'!$O$8</f>
        <v>0</v>
      </c>
      <c r="D1805" s="410">
        <f>'1. General information'!$O$10</f>
        <v>0</v>
      </c>
      <c r="E1805" s="410" t="s">
        <v>362</v>
      </c>
      <c r="F1805" s="411" t="s">
        <v>4119</v>
      </c>
      <c r="G1805" s="410" t="s">
        <v>4120</v>
      </c>
      <c r="H1805" s="412">
        <f>'8. Equipment and supplies'!$X$50</f>
        <v>0</v>
      </c>
    </row>
    <row r="1806" spans="1:8" x14ac:dyDescent="0.2">
      <c r="A1806" s="409">
        <v>1805</v>
      </c>
      <c r="B1806" s="409" t="str">
        <f t="shared" si="40"/>
        <v>0-0--8.23c</v>
      </c>
      <c r="C1806" s="410">
        <f>'1. General information'!$O$8</f>
        <v>0</v>
      </c>
      <c r="D1806" s="410">
        <f>'1. General information'!$O$10</f>
        <v>0</v>
      </c>
      <c r="E1806" s="410" t="s">
        <v>362</v>
      </c>
      <c r="F1806" s="411" t="s">
        <v>4121</v>
      </c>
      <c r="G1806" s="410" t="s">
        <v>4122</v>
      </c>
      <c r="H1806" s="413">
        <f>'8. Equipment and supplies'!$AA$50</f>
        <v>0</v>
      </c>
    </row>
    <row r="1807" spans="1:8" x14ac:dyDescent="0.2">
      <c r="A1807" s="409">
        <v>1806</v>
      </c>
      <c r="B1807" s="409" t="str">
        <f t="shared" si="40"/>
        <v>0-0--8.17d</v>
      </c>
      <c r="C1807" s="410">
        <f>'1. General information'!$O$8</f>
        <v>0</v>
      </c>
      <c r="D1807" s="410">
        <f>'1. General information'!$O$10</f>
        <v>0</v>
      </c>
      <c r="E1807" s="410" t="s">
        <v>362</v>
      </c>
      <c r="F1807" s="411" t="s">
        <v>4123</v>
      </c>
      <c r="G1807" s="410" t="s">
        <v>4124</v>
      </c>
      <c r="H1807" s="410">
        <f>'8. Equipment and supplies'!$I$51</f>
        <v>0</v>
      </c>
    </row>
    <row r="1808" spans="1:8" x14ac:dyDescent="0.2">
      <c r="A1808" s="409">
        <v>1807</v>
      </c>
      <c r="B1808" s="409" t="str">
        <f t="shared" si="40"/>
        <v>0-0--8.18d</v>
      </c>
      <c r="C1808" s="410">
        <f>'1. General information'!$O$8</f>
        <v>0</v>
      </c>
      <c r="D1808" s="410">
        <f>'1. General information'!$O$10</f>
        <v>0</v>
      </c>
      <c r="E1808" s="410" t="s">
        <v>362</v>
      </c>
      <c r="F1808" s="411" t="s">
        <v>4125</v>
      </c>
      <c r="G1808" s="410" t="s">
        <v>4126</v>
      </c>
      <c r="H1808" s="410">
        <f>'8. Equipment and supplies'!$K$51</f>
        <v>0</v>
      </c>
    </row>
    <row r="1809" spans="1:8" x14ac:dyDescent="0.2">
      <c r="A1809" s="409">
        <v>1808</v>
      </c>
      <c r="B1809" s="409" t="str">
        <f t="shared" si="40"/>
        <v>0-0--8.19d</v>
      </c>
      <c r="C1809" s="410">
        <f>'1. General information'!$O$8</f>
        <v>0</v>
      </c>
      <c r="D1809" s="410">
        <f>'1. General information'!$O$10</f>
        <v>0</v>
      </c>
      <c r="E1809" s="410" t="s">
        <v>362</v>
      </c>
      <c r="F1809" s="411" t="s">
        <v>4127</v>
      </c>
      <c r="G1809" s="410" t="s">
        <v>4128</v>
      </c>
      <c r="H1809" s="426">
        <f>'8. Equipment and supplies'!$M$51</f>
        <v>0</v>
      </c>
    </row>
    <row r="1810" spans="1:8" x14ac:dyDescent="0.2">
      <c r="A1810" s="409">
        <v>1809</v>
      </c>
      <c r="B1810" s="409" t="str">
        <f t="shared" si="40"/>
        <v>0-0--8.20d</v>
      </c>
      <c r="C1810" s="410">
        <f>'1. General information'!$O$8</f>
        <v>0</v>
      </c>
      <c r="D1810" s="410">
        <f>'1. General information'!$O$10</f>
        <v>0</v>
      </c>
      <c r="E1810" s="410" t="s">
        <v>362</v>
      </c>
      <c r="F1810" s="411" t="s">
        <v>4129</v>
      </c>
      <c r="G1810" s="410" t="s">
        <v>4130</v>
      </c>
      <c r="H1810" s="410">
        <f>'8. Equipment and supplies'!$P$51</f>
        <v>0</v>
      </c>
    </row>
    <row r="1811" spans="1:8" x14ac:dyDescent="0.2">
      <c r="A1811" s="409">
        <v>1810</v>
      </c>
      <c r="B1811" s="409" t="str">
        <f t="shared" si="40"/>
        <v>0-0--8.21d</v>
      </c>
      <c r="C1811" s="410">
        <f>'1. General information'!$O$8</f>
        <v>0</v>
      </c>
      <c r="D1811" s="410">
        <f>'1. General information'!$O$10</f>
        <v>0</v>
      </c>
      <c r="E1811" s="410" t="s">
        <v>362</v>
      </c>
      <c r="F1811" s="411" t="s">
        <v>4131</v>
      </c>
      <c r="G1811" s="410" t="s">
        <v>4132</v>
      </c>
      <c r="H1811" s="412">
        <f>'8. Equipment and supplies'!$T$51</f>
        <v>0</v>
      </c>
    </row>
    <row r="1812" spans="1:8" x14ac:dyDescent="0.2">
      <c r="A1812" s="409">
        <v>1811</v>
      </c>
      <c r="B1812" s="409" t="str">
        <f t="shared" si="40"/>
        <v>0-0--8.22d</v>
      </c>
      <c r="C1812" s="410">
        <f>'1. General information'!$O$8</f>
        <v>0</v>
      </c>
      <c r="D1812" s="410">
        <f>'1. General information'!$O$10</f>
        <v>0</v>
      </c>
      <c r="E1812" s="410" t="s">
        <v>362</v>
      </c>
      <c r="F1812" s="411" t="s">
        <v>4133</v>
      </c>
      <c r="G1812" s="410" t="s">
        <v>4134</v>
      </c>
      <c r="H1812" s="412">
        <f>'8. Equipment and supplies'!$X$51</f>
        <v>0</v>
      </c>
    </row>
    <row r="1813" spans="1:8" x14ac:dyDescent="0.2">
      <c r="A1813" s="409">
        <v>1812</v>
      </c>
      <c r="B1813" s="409" t="str">
        <f t="shared" si="40"/>
        <v>0-0--8.23d</v>
      </c>
      <c r="C1813" s="410">
        <f>'1. General information'!$O$8</f>
        <v>0</v>
      </c>
      <c r="D1813" s="410">
        <f>'1. General information'!$O$10</f>
        <v>0</v>
      </c>
      <c r="E1813" s="410" t="s">
        <v>362</v>
      </c>
      <c r="F1813" s="411" t="s">
        <v>4135</v>
      </c>
      <c r="G1813" s="410" t="s">
        <v>4136</v>
      </c>
      <c r="H1813" s="413">
        <f>'8. Equipment and supplies'!$AA$51</f>
        <v>0</v>
      </c>
    </row>
    <row r="1814" spans="1:8" x14ac:dyDescent="0.2">
      <c r="A1814" s="409">
        <v>1813</v>
      </c>
      <c r="B1814" s="409" t="str">
        <f t="shared" si="40"/>
        <v>0-0--8.17e</v>
      </c>
      <c r="C1814" s="410">
        <f>'1. General information'!$O$8</f>
        <v>0</v>
      </c>
      <c r="D1814" s="410">
        <f>'1. General information'!$O$10</f>
        <v>0</v>
      </c>
      <c r="E1814" s="410" t="s">
        <v>362</v>
      </c>
      <c r="F1814" s="411" t="s">
        <v>4137</v>
      </c>
      <c r="G1814" s="410" t="s">
        <v>4138</v>
      </c>
      <c r="H1814" s="410">
        <f>'8. Equipment and supplies'!$I$52</f>
        <v>0</v>
      </c>
    </row>
    <row r="1815" spans="1:8" x14ac:dyDescent="0.2">
      <c r="A1815" s="409">
        <v>1814</v>
      </c>
      <c r="B1815" s="409" t="str">
        <f t="shared" si="40"/>
        <v>0-0--8.18e</v>
      </c>
      <c r="C1815" s="410">
        <f>'1. General information'!$O$8</f>
        <v>0</v>
      </c>
      <c r="D1815" s="410">
        <f>'1. General information'!$O$10</f>
        <v>0</v>
      </c>
      <c r="E1815" s="410" t="s">
        <v>362</v>
      </c>
      <c r="F1815" s="411" t="s">
        <v>4139</v>
      </c>
      <c r="G1815" s="410" t="s">
        <v>4140</v>
      </c>
      <c r="H1815" s="410">
        <f>'8. Equipment and supplies'!$K$52</f>
        <v>0</v>
      </c>
    </row>
    <row r="1816" spans="1:8" x14ac:dyDescent="0.2">
      <c r="A1816" s="409">
        <v>1815</v>
      </c>
      <c r="B1816" s="409" t="str">
        <f t="shared" si="40"/>
        <v>0-0--8.19e</v>
      </c>
      <c r="C1816" s="410">
        <f>'1. General information'!$O$8</f>
        <v>0</v>
      </c>
      <c r="D1816" s="410">
        <f>'1. General information'!$O$10</f>
        <v>0</v>
      </c>
      <c r="E1816" s="410" t="s">
        <v>362</v>
      </c>
      <c r="F1816" s="411" t="s">
        <v>4141</v>
      </c>
      <c r="G1816" s="410" t="s">
        <v>4142</v>
      </c>
      <c r="H1816" s="426">
        <f>'8. Equipment and supplies'!$M$52</f>
        <v>0</v>
      </c>
    </row>
    <row r="1817" spans="1:8" x14ac:dyDescent="0.2">
      <c r="A1817" s="409">
        <v>1816</v>
      </c>
      <c r="B1817" s="409" t="str">
        <f t="shared" si="40"/>
        <v>0-0--8.20e</v>
      </c>
      <c r="C1817" s="410">
        <f>'1. General information'!$O$8</f>
        <v>0</v>
      </c>
      <c r="D1817" s="410">
        <f>'1. General information'!$O$10</f>
        <v>0</v>
      </c>
      <c r="E1817" s="410" t="s">
        <v>362</v>
      </c>
      <c r="F1817" s="411" t="s">
        <v>4143</v>
      </c>
      <c r="G1817" s="410" t="s">
        <v>4144</v>
      </c>
      <c r="H1817" s="410">
        <f>'8. Equipment and supplies'!$P$52</f>
        <v>0</v>
      </c>
    </row>
    <row r="1818" spans="1:8" x14ac:dyDescent="0.2">
      <c r="A1818" s="409">
        <v>1817</v>
      </c>
      <c r="B1818" s="409" t="str">
        <f t="shared" si="40"/>
        <v>0-0--8.21e</v>
      </c>
      <c r="C1818" s="410">
        <f>'1. General information'!$O$8</f>
        <v>0</v>
      </c>
      <c r="D1818" s="410">
        <f>'1. General information'!$O$10</f>
        <v>0</v>
      </c>
      <c r="E1818" s="410" t="s">
        <v>362</v>
      </c>
      <c r="F1818" s="411" t="s">
        <v>4145</v>
      </c>
      <c r="G1818" s="410" t="s">
        <v>4146</v>
      </c>
      <c r="H1818" s="412">
        <f>'8. Equipment and supplies'!$T$52</f>
        <v>0</v>
      </c>
    </row>
    <row r="1819" spans="1:8" x14ac:dyDescent="0.2">
      <c r="A1819" s="409">
        <v>1818</v>
      </c>
      <c r="B1819" s="409" t="str">
        <f t="shared" si="40"/>
        <v>0-0--8.22e</v>
      </c>
      <c r="C1819" s="410">
        <f>'1. General information'!$O$8</f>
        <v>0</v>
      </c>
      <c r="D1819" s="410">
        <f>'1. General information'!$O$10</f>
        <v>0</v>
      </c>
      <c r="E1819" s="410" t="s">
        <v>362</v>
      </c>
      <c r="F1819" s="411" t="s">
        <v>4147</v>
      </c>
      <c r="G1819" s="410" t="s">
        <v>4148</v>
      </c>
      <c r="H1819" s="412">
        <f>'8. Equipment and supplies'!$X$52</f>
        <v>0</v>
      </c>
    </row>
    <row r="1820" spans="1:8" x14ac:dyDescent="0.2">
      <c r="A1820" s="409">
        <v>1819</v>
      </c>
      <c r="B1820" s="409" t="str">
        <f t="shared" si="40"/>
        <v>0-0--8.23e</v>
      </c>
      <c r="C1820" s="410">
        <f>'1. General information'!$O$8</f>
        <v>0</v>
      </c>
      <c r="D1820" s="410">
        <f>'1. General information'!$O$10</f>
        <v>0</v>
      </c>
      <c r="E1820" s="410" t="s">
        <v>362</v>
      </c>
      <c r="F1820" s="411" t="s">
        <v>4149</v>
      </c>
      <c r="G1820" s="410" t="s">
        <v>4150</v>
      </c>
      <c r="H1820" s="413">
        <f>'8. Equipment and supplies'!$AA$52</f>
        <v>0</v>
      </c>
    </row>
    <row r="1821" spans="1:8" x14ac:dyDescent="0.2">
      <c r="A1821" s="409">
        <v>1820</v>
      </c>
      <c r="B1821" s="409" t="str">
        <f t="shared" si="40"/>
        <v>0-0--8.17f</v>
      </c>
      <c r="C1821" s="410">
        <f>'1. General information'!$O$8</f>
        <v>0</v>
      </c>
      <c r="D1821" s="410">
        <f>'1. General information'!$O$10</f>
        <v>0</v>
      </c>
      <c r="E1821" s="410" t="s">
        <v>362</v>
      </c>
      <c r="F1821" s="411" t="s">
        <v>4151</v>
      </c>
      <c r="G1821" s="410" t="s">
        <v>4152</v>
      </c>
      <c r="H1821" s="410">
        <f>'8. Equipment and supplies'!$I$53</f>
        <v>0</v>
      </c>
    </row>
    <row r="1822" spans="1:8" x14ac:dyDescent="0.2">
      <c r="A1822" s="409">
        <v>1821</v>
      </c>
      <c r="B1822" s="409" t="str">
        <f t="shared" si="40"/>
        <v>0-0--8.18f</v>
      </c>
      <c r="C1822" s="410">
        <f>'1. General information'!$O$8</f>
        <v>0</v>
      </c>
      <c r="D1822" s="410">
        <f>'1. General information'!$O$10</f>
        <v>0</v>
      </c>
      <c r="E1822" s="410" t="s">
        <v>362</v>
      </c>
      <c r="F1822" s="411" t="s">
        <v>4153</v>
      </c>
      <c r="G1822" s="410" t="s">
        <v>4154</v>
      </c>
      <c r="H1822" s="410">
        <f>'8. Equipment and supplies'!$K$53</f>
        <v>0</v>
      </c>
    </row>
    <row r="1823" spans="1:8" x14ac:dyDescent="0.2">
      <c r="A1823" s="409">
        <v>1822</v>
      </c>
      <c r="B1823" s="409" t="str">
        <f t="shared" si="40"/>
        <v>0-0--8.19f</v>
      </c>
      <c r="C1823" s="410">
        <f>'1. General information'!$O$8</f>
        <v>0</v>
      </c>
      <c r="D1823" s="410">
        <f>'1. General information'!$O$10</f>
        <v>0</v>
      </c>
      <c r="E1823" s="410" t="s">
        <v>362</v>
      </c>
      <c r="F1823" s="411" t="s">
        <v>4155</v>
      </c>
      <c r="G1823" s="410" t="s">
        <v>4156</v>
      </c>
      <c r="H1823" s="426">
        <f>'8. Equipment and supplies'!$M$53</f>
        <v>0</v>
      </c>
    </row>
    <row r="1824" spans="1:8" x14ac:dyDescent="0.2">
      <c r="A1824" s="409">
        <v>1823</v>
      </c>
      <c r="B1824" s="409" t="str">
        <f t="shared" si="40"/>
        <v>0-0--8.20f</v>
      </c>
      <c r="C1824" s="410">
        <f>'1. General information'!$O$8</f>
        <v>0</v>
      </c>
      <c r="D1824" s="410">
        <f>'1. General information'!$O$10</f>
        <v>0</v>
      </c>
      <c r="E1824" s="410" t="s">
        <v>362</v>
      </c>
      <c r="F1824" s="411" t="s">
        <v>4157</v>
      </c>
      <c r="G1824" s="410" t="s">
        <v>4158</v>
      </c>
      <c r="H1824" s="410">
        <f>'8. Equipment and supplies'!$P$53</f>
        <v>0</v>
      </c>
    </row>
    <row r="1825" spans="1:8" x14ac:dyDescent="0.2">
      <c r="A1825" s="409">
        <v>1824</v>
      </c>
      <c r="B1825" s="409" t="str">
        <f t="shared" si="40"/>
        <v>0-0--8.21f</v>
      </c>
      <c r="C1825" s="410">
        <f>'1. General information'!$O$8</f>
        <v>0</v>
      </c>
      <c r="D1825" s="410">
        <f>'1. General information'!$O$10</f>
        <v>0</v>
      </c>
      <c r="E1825" s="410" t="s">
        <v>362</v>
      </c>
      <c r="F1825" s="411" t="s">
        <v>4159</v>
      </c>
      <c r="G1825" s="410" t="s">
        <v>4160</v>
      </c>
      <c r="H1825" s="412">
        <f>'8. Equipment and supplies'!$T$53</f>
        <v>0</v>
      </c>
    </row>
    <row r="1826" spans="1:8" x14ac:dyDescent="0.2">
      <c r="A1826" s="409">
        <v>1825</v>
      </c>
      <c r="B1826" s="409" t="str">
        <f t="shared" si="40"/>
        <v>0-0--8.22f</v>
      </c>
      <c r="C1826" s="410">
        <f>'1. General information'!$O$8</f>
        <v>0</v>
      </c>
      <c r="D1826" s="410">
        <f>'1. General information'!$O$10</f>
        <v>0</v>
      </c>
      <c r="E1826" s="410" t="s">
        <v>362</v>
      </c>
      <c r="F1826" s="411" t="s">
        <v>4161</v>
      </c>
      <c r="G1826" s="410" t="s">
        <v>4162</v>
      </c>
      <c r="H1826" s="412">
        <f>'8. Equipment and supplies'!$X$53</f>
        <v>0</v>
      </c>
    </row>
    <row r="1827" spans="1:8" x14ac:dyDescent="0.2">
      <c r="A1827" s="409">
        <v>1826</v>
      </c>
      <c r="B1827" s="409" t="str">
        <f t="shared" ref="B1827:B1895" si="41">CONCATENATE(LEFT(C1827,2),"-",D1827,"-","-",F1827)</f>
        <v>0-0--8.23f</v>
      </c>
      <c r="C1827" s="410">
        <f>'1. General information'!$O$8</f>
        <v>0</v>
      </c>
      <c r="D1827" s="410">
        <f>'1. General information'!$O$10</f>
        <v>0</v>
      </c>
      <c r="E1827" s="410" t="s">
        <v>362</v>
      </c>
      <c r="F1827" s="411" t="s">
        <v>4163</v>
      </c>
      <c r="G1827" s="410" t="s">
        <v>4164</v>
      </c>
      <c r="H1827" s="413">
        <f>'8. Equipment and supplies'!$AA$53</f>
        <v>0</v>
      </c>
    </row>
    <row r="1828" spans="1:8" x14ac:dyDescent="0.2">
      <c r="A1828" s="409">
        <v>1827</v>
      </c>
      <c r="B1828" s="409" t="str">
        <f t="shared" si="41"/>
        <v>0-0--8.17g</v>
      </c>
      <c r="C1828" s="410">
        <f>'1. General information'!$O$8</f>
        <v>0</v>
      </c>
      <c r="D1828" s="410">
        <f>'1. General information'!$O$10</f>
        <v>0</v>
      </c>
      <c r="E1828" s="410" t="s">
        <v>362</v>
      </c>
      <c r="F1828" s="411" t="s">
        <v>4165</v>
      </c>
      <c r="G1828" s="410" t="s">
        <v>4166</v>
      </c>
      <c r="H1828" s="410">
        <f>'8. Equipment and supplies'!$I$54</f>
        <v>0</v>
      </c>
    </row>
    <row r="1829" spans="1:8" x14ac:dyDescent="0.2">
      <c r="A1829" s="409">
        <v>1828</v>
      </c>
      <c r="B1829" s="409" t="str">
        <f t="shared" si="41"/>
        <v>0-0--8.18g</v>
      </c>
      <c r="C1829" s="410">
        <f>'1. General information'!$O$8</f>
        <v>0</v>
      </c>
      <c r="D1829" s="410">
        <f>'1. General information'!$O$10</f>
        <v>0</v>
      </c>
      <c r="E1829" s="410" t="s">
        <v>362</v>
      </c>
      <c r="F1829" s="411" t="s">
        <v>4167</v>
      </c>
      <c r="G1829" s="410" t="s">
        <v>4168</v>
      </c>
      <c r="H1829" s="410">
        <f>'8. Equipment and supplies'!$K$54</f>
        <v>0</v>
      </c>
    </row>
    <row r="1830" spans="1:8" x14ac:dyDescent="0.2">
      <c r="A1830" s="409">
        <v>1829</v>
      </c>
      <c r="B1830" s="409" t="str">
        <f t="shared" si="41"/>
        <v>0-0--8.19g</v>
      </c>
      <c r="C1830" s="410">
        <f>'1. General information'!$O$8</f>
        <v>0</v>
      </c>
      <c r="D1830" s="410">
        <f>'1. General information'!$O$10</f>
        <v>0</v>
      </c>
      <c r="E1830" s="410" t="s">
        <v>362</v>
      </c>
      <c r="F1830" s="411" t="s">
        <v>4169</v>
      </c>
      <c r="G1830" s="410" t="s">
        <v>4170</v>
      </c>
      <c r="H1830" s="426">
        <f>'8. Equipment and supplies'!$M$54</f>
        <v>0</v>
      </c>
    </row>
    <row r="1831" spans="1:8" x14ac:dyDescent="0.2">
      <c r="A1831" s="409">
        <v>1830</v>
      </c>
      <c r="B1831" s="409" t="str">
        <f t="shared" si="41"/>
        <v>0-0--8.20g</v>
      </c>
      <c r="C1831" s="410">
        <f>'1. General information'!$O$8</f>
        <v>0</v>
      </c>
      <c r="D1831" s="410">
        <f>'1. General information'!$O$10</f>
        <v>0</v>
      </c>
      <c r="E1831" s="410" t="s">
        <v>362</v>
      </c>
      <c r="F1831" s="411" t="s">
        <v>4171</v>
      </c>
      <c r="G1831" s="410" t="s">
        <v>4172</v>
      </c>
      <c r="H1831" s="410">
        <f>'8. Equipment and supplies'!$P$54</f>
        <v>0</v>
      </c>
    </row>
    <row r="1832" spans="1:8" x14ac:dyDescent="0.2">
      <c r="A1832" s="409">
        <v>1831</v>
      </c>
      <c r="B1832" s="409" t="str">
        <f t="shared" si="41"/>
        <v>0-0--8.21g</v>
      </c>
      <c r="C1832" s="410">
        <f>'1. General information'!$O$8</f>
        <v>0</v>
      </c>
      <c r="D1832" s="410">
        <f>'1. General information'!$O$10</f>
        <v>0</v>
      </c>
      <c r="E1832" s="410" t="s">
        <v>362</v>
      </c>
      <c r="F1832" s="411" t="s">
        <v>4173</v>
      </c>
      <c r="G1832" s="410" t="s">
        <v>4174</v>
      </c>
      <c r="H1832" s="412">
        <f>'8. Equipment and supplies'!$T$54</f>
        <v>0</v>
      </c>
    </row>
    <row r="1833" spans="1:8" x14ac:dyDescent="0.2">
      <c r="A1833" s="409">
        <v>1832</v>
      </c>
      <c r="B1833" s="409" t="str">
        <f t="shared" si="41"/>
        <v>0-0--8.22g</v>
      </c>
      <c r="C1833" s="410">
        <f>'1. General information'!$O$8</f>
        <v>0</v>
      </c>
      <c r="D1833" s="410">
        <f>'1. General information'!$O$10</f>
        <v>0</v>
      </c>
      <c r="E1833" s="410" t="s">
        <v>362</v>
      </c>
      <c r="F1833" s="411" t="s">
        <v>4175</v>
      </c>
      <c r="G1833" s="410" t="s">
        <v>4176</v>
      </c>
      <c r="H1833" s="412">
        <f>'8. Equipment and supplies'!$X$54</f>
        <v>0</v>
      </c>
    </row>
    <row r="1834" spans="1:8" x14ac:dyDescent="0.2">
      <c r="A1834" s="409">
        <v>1833</v>
      </c>
      <c r="B1834" s="409" t="str">
        <f t="shared" si="41"/>
        <v>0-0--8.23g</v>
      </c>
      <c r="C1834" s="410">
        <f>'1. General information'!$O$8</f>
        <v>0</v>
      </c>
      <c r="D1834" s="410">
        <f>'1. General information'!$O$10</f>
        <v>0</v>
      </c>
      <c r="E1834" s="410" t="s">
        <v>362</v>
      </c>
      <c r="F1834" s="411" t="s">
        <v>4177</v>
      </c>
      <c r="G1834" s="410" t="s">
        <v>4178</v>
      </c>
      <c r="H1834" s="413">
        <f>'8. Equipment and supplies'!$AA$54</f>
        <v>0</v>
      </c>
    </row>
    <row r="1835" spans="1:8" x14ac:dyDescent="0.2">
      <c r="A1835" s="409">
        <v>1834</v>
      </c>
      <c r="B1835" s="409" t="str">
        <f t="shared" si="41"/>
        <v>0-0--8.17h</v>
      </c>
      <c r="C1835" s="410">
        <f>'1. General information'!$O$8</f>
        <v>0</v>
      </c>
      <c r="D1835" s="410">
        <f>'1. General information'!$O$10</f>
        <v>0</v>
      </c>
      <c r="E1835" s="410" t="s">
        <v>362</v>
      </c>
      <c r="F1835" s="411" t="s">
        <v>4179</v>
      </c>
      <c r="G1835" s="410" t="s">
        <v>4180</v>
      </c>
      <c r="H1835" s="410">
        <f>'8. Equipment and supplies'!$I$55</f>
        <v>0</v>
      </c>
    </row>
    <row r="1836" spans="1:8" x14ac:dyDescent="0.2">
      <c r="A1836" s="409">
        <v>1835</v>
      </c>
      <c r="B1836" s="409" t="str">
        <f t="shared" si="41"/>
        <v>0-0--8.18h</v>
      </c>
      <c r="C1836" s="410">
        <f>'1. General information'!$O$8</f>
        <v>0</v>
      </c>
      <c r="D1836" s="410">
        <f>'1. General information'!$O$10</f>
        <v>0</v>
      </c>
      <c r="E1836" s="410" t="s">
        <v>362</v>
      </c>
      <c r="F1836" s="411" t="s">
        <v>4181</v>
      </c>
      <c r="G1836" s="410" t="s">
        <v>4182</v>
      </c>
      <c r="H1836" s="410">
        <f>'8. Equipment and supplies'!$K$55</f>
        <v>0</v>
      </c>
    </row>
    <row r="1837" spans="1:8" x14ac:dyDescent="0.2">
      <c r="A1837" s="409">
        <v>1836</v>
      </c>
      <c r="B1837" s="409" t="str">
        <f t="shared" si="41"/>
        <v>0-0--8.19h</v>
      </c>
      <c r="C1837" s="410">
        <f>'1. General information'!$O$8</f>
        <v>0</v>
      </c>
      <c r="D1837" s="410">
        <f>'1. General information'!$O$10</f>
        <v>0</v>
      </c>
      <c r="E1837" s="410" t="s">
        <v>362</v>
      </c>
      <c r="F1837" s="411" t="s">
        <v>4183</v>
      </c>
      <c r="G1837" s="410" t="s">
        <v>4184</v>
      </c>
      <c r="H1837" s="426">
        <f>'8. Equipment and supplies'!$M$55</f>
        <v>0</v>
      </c>
    </row>
    <row r="1838" spans="1:8" x14ac:dyDescent="0.2">
      <c r="A1838" s="409">
        <v>1837</v>
      </c>
      <c r="B1838" s="409" t="str">
        <f t="shared" si="41"/>
        <v>0-0--8.20h</v>
      </c>
      <c r="C1838" s="410">
        <f>'1. General information'!$O$8</f>
        <v>0</v>
      </c>
      <c r="D1838" s="410">
        <f>'1. General information'!$O$10</f>
        <v>0</v>
      </c>
      <c r="E1838" s="410" t="s">
        <v>362</v>
      </c>
      <c r="F1838" s="411" t="s">
        <v>4185</v>
      </c>
      <c r="G1838" s="410" t="s">
        <v>4186</v>
      </c>
      <c r="H1838" s="410">
        <f>'8. Equipment and supplies'!$P$55</f>
        <v>0</v>
      </c>
    </row>
    <row r="1839" spans="1:8" x14ac:dyDescent="0.2">
      <c r="A1839" s="409">
        <v>1838</v>
      </c>
      <c r="B1839" s="409" t="str">
        <f t="shared" si="41"/>
        <v>0-0--8.21h</v>
      </c>
      <c r="C1839" s="410">
        <f>'1. General information'!$O$8</f>
        <v>0</v>
      </c>
      <c r="D1839" s="410">
        <f>'1. General information'!$O$10</f>
        <v>0</v>
      </c>
      <c r="E1839" s="410" t="s">
        <v>362</v>
      </c>
      <c r="F1839" s="411" t="s">
        <v>4187</v>
      </c>
      <c r="G1839" s="410" t="s">
        <v>4188</v>
      </c>
      <c r="H1839" s="412">
        <f>'8. Equipment and supplies'!$T$55</f>
        <v>0</v>
      </c>
    </row>
    <row r="1840" spans="1:8" x14ac:dyDescent="0.2">
      <c r="A1840" s="409">
        <v>1839</v>
      </c>
      <c r="B1840" s="409" t="str">
        <f t="shared" si="41"/>
        <v>0-0--8.22h</v>
      </c>
      <c r="C1840" s="410">
        <f>'1. General information'!$O$8</f>
        <v>0</v>
      </c>
      <c r="D1840" s="410">
        <f>'1. General information'!$O$10</f>
        <v>0</v>
      </c>
      <c r="E1840" s="410" t="s">
        <v>362</v>
      </c>
      <c r="F1840" s="411" t="s">
        <v>4189</v>
      </c>
      <c r="G1840" s="410" t="s">
        <v>4190</v>
      </c>
      <c r="H1840" s="412">
        <f>'8. Equipment and supplies'!$X$55</f>
        <v>0</v>
      </c>
    </row>
    <row r="1841" spans="1:8" x14ac:dyDescent="0.2">
      <c r="A1841" s="409">
        <v>1840</v>
      </c>
      <c r="B1841" s="409" t="str">
        <f t="shared" si="41"/>
        <v>0-0--8.23h</v>
      </c>
      <c r="C1841" s="410">
        <f>'1. General information'!$O$8</f>
        <v>0</v>
      </c>
      <c r="D1841" s="410">
        <f>'1. General information'!$O$10</f>
        <v>0</v>
      </c>
      <c r="E1841" s="410" t="s">
        <v>362</v>
      </c>
      <c r="F1841" s="411" t="s">
        <v>4191</v>
      </c>
      <c r="G1841" s="410" t="s">
        <v>4192</v>
      </c>
      <c r="H1841" s="413">
        <f>'8. Equipment and supplies'!$AA$55</f>
        <v>0</v>
      </c>
    </row>
    <row r="1842" spans="1:8" x14ac:dyDescent="0.2">
      <c r="A1842" s="409">
        <v>1841</v>
      </c>
      <c r="B1842" s="409" t="str">
        <f t="shared" si="41"/>
        <v>0-0--8.17i</v>
      </c>
      <c r="C1842" s="410">
        <f>'1. General information'!$O$8</f>
        <v>0</v>
      </c>
      <c r="D1842" s="410">
        <f>'1. General information'!$O$10</f>
        <v>0</v>
      </c>
      <c r="E1842" s="410" t="s">
        <v>362</v>
      </c>
      <c r="F1842" s="411" t="s">
        <v>4193</v>
      </c>
      <c r="G1842" s="410" t="s">
        <v>4194</v>
      </c>
      <c r="H1842" s="410">
        <f>'8. Equipment and supplies'!$I$56</f>
        <v>0</v>
      </c>
    </row>
    <row r="1843" spans="1:8" x14ac:dyDescent="0.2">
      <c r="A1843" s="409">
        <v>1842</v>
      </c>
      <c r="B1843" s="409" t="str">
        <f t="shared" si="41"/>
        <v>0-0--8.18i</v>
      </c>
      <c r="C1843" s="410">
        <f>'1. General information'!$O$8</f>
        <v>0</v>
      </c>
      <c r="D1843" s="410">
        <f>'1. General information'!$O$10</f>
        <v>0</v>
      </c>
      <c r="E1843" s="410" t="s">
        <v>362</v>
      </c>
      <c r="F1843" s="411" t="s">
        <v>4195</v>
      </c>
      <c r="G1843" s="410" t="s">
        <v>4196</v>
      </c>
      <c r="H1843" s="410">
        <f>'8. Equipment and supplies'!$K$56</f>
        <v>0</v>
      </c>
    </row>
    <row r="1844" spans="1:8" x14ac:dyDescent="0.2">
      <c r="A1844" s="409">
        <v>1843</v>
      </c>
      <c r="B1844" s="409" t="str">
        <f t="shared" si="41"/>
        <v>0-0--8.19i</v>
      </c>
      <c r="C1844" s="410">
        <f>'1. General information'!$O$8</f>
        <v>0</v>
      </c>
      <c r="D1844" s="410">
        <f>'1. General information'!$O$10</f>
        <v>0</v>
      </c>
      <c r="E1844" s="410" t="s">
        <v>362</v>
      </c>
      <c r="F1844" s="411" t="s">
        <v>4197</v>
      </c>
      <c r="G1844" s="410" t="s">
        <v>4198</v>
      </c>
      <c r="H1844" s="426">
        <f>'8. Equipment and supplies'!$M$56</f>
        <v>0</v>
      </c>
    </row>
    <row r="1845" spans="1:8" x14ac:dyDescent="0.2">
      <c r="A1845" s="409">
        <v>1844</v>
      </c>
      <c r="B1845" s="409" t="str">
        <f t="shared" si="41"/>
        <v>0-0--8.20i</v>
      </c>
      <c r="C1845" s="410">
        <f>'1. General information'!$O$8</f>
        <v>0</v>
      </c>
      <c r="D1845" s="410">
        <f>'1. General information'!$O$10</f>
        <v>0</v>
      </c>
      <c r="E1845" s="410" t="s">
        <v>362</v>
      </c>
      <c r="F1845" s="411" t="s">
        <v>4199</v>
      </c>
      <c r="G1845" s="410" t="s">
        <v>4200</v>
      </c>
      <c r="H1845" s="410">
        <f>'8. Equipment and supplies'!$P$56</f>
        <v>0</v>
      </c>
    </row>
    <row r="1846" spans="1:8" x14ac:dyDescent="0.2">
      <c r="A1846" s="409">
        <v>1845</v>
      </c>
      <c r="B1846" s="409" t="str">
        <f t="shared" si="41"/>
        <v>0-0--8.21i</v>
      </c>
      <c r="C1846" s="410">
        <f>'1. General information'!$O$8</f>
        <v>0</v>
      </c>
      <c r="D1846" s="410">
        <f>'1. General information'!$O$10</f>
        <v>0</v>
      </c>
      <c r="E1846" s="410" t="s">
        <v>362</v>
      </c>
      <c r="F1846" s="411" t="s">
        <v>4201</v>
      </c>
      <c r="G1846" s="410" t="s">
        <v>4202</v>
      </c>
      <c r="H1846" s="412">
        <f>'8. Equipment and supplies'!$T$56</f>
        <v>0</v>
      </c>
    </row>
    <row r="1847" spans="1:8" x14ac:dyDescent="0.2">
      <c r="A1847" s="409">
        <v>1846</v>
      </c>
      <c r="B1847" s="409" t="str">
        <f t="shared" si="41"/>
        <v>0-0--8.22i</v>
      </c>
      <c r="C1847" s="410">
        <f>'1. General information'!$O$8</f>
        <v>0</v>
      </c>
      <c r="D1847" s="410">
        <f>'1. General information'!$O$10</f>
        <v>0</v>
      </c>
      <c r="E1847" s="410" t="s">
        <v>362</v>
      </c>
      <c r="F1847" s="411" t="s">
        <v>4203</v>
      </c>
      <c r="G1847" s="410" t="s">
        <v>4204</v>
      </c>
      <c r="H1847" s="412">
        <f>'8. Equipment and supplies'!$X$56</f>
        <v>0</v>
      </c>
    </row>
    <row r="1848" spans="1:8" x14ac:dyDescent="0.2">
      <c r="A1848" s="409">
        <v>1847</v>
      </c>
      <c r="B1848" s="409" t="str">
        <f t="shared" si="41"/>
        <v>0-0--8.23i</v>
      </c>
      <c r="C1848" s="410">
        <f>'1. General information'!$O$8</f>
        <v>0</v>
      </c>
      <c r="D1848" s="410">
        <f>'1. General information'!$O$10</f>
        <v>0</v>
      </c>
      <c r="E1848" s="410" t="s">
        <v>362</v>
      </c>
      <c r="F1848" s="411" t="s">
        <v>4205</v>
      </c>
      <c r="G1848" s="410" t="s">
        <v>4206</v>
      </c>
      <c r="H1848" s="413">
        <f>'8. Equipment and supplies'!$AA$56</f>
        <v>0</v>
      </c>
    </row>
    <row r="1849" spans="1:8" x14ac:dyDescent="0.2">
      <c r="A1849" s="409">
        <v>1848</v>
      </c>
      <c r="B1849" s="409" t="str">
        <f t="shared" si="41"/>
        <v>0-0--8.24a</v>
      </c>
      <c r="C1849" s="410">
        <f>'1. General information'!$O$8</f>
        <v>0</v>
      </c>
      <c r="D1849" s="410">
        <f>'1. General information'!$O$10</f>
        <v>0</v>
      </c>
      <c r="E1849" s="410" t="s">
        <v>362</v>
      </c>
      <c r="F1849" s="411" t="s">
        <v>4207</v>
      </c>
      <c r="G1849" s="410" t="s">
        <v>4208</v>
      </c>
      <c r="H1849" s="418">
        <f>'8. Equipment and supplies'!$P$60</f>
        <v>0</v>
      </c>
    </row>
    <row r="1850" spans="1:8" x14ac:dyDescent="0.2">
      <c r="A1850" s="409">
        <v>1849</v>
      </c>
      <c r="B1850" s="409" t="str">
        <f t="shared" si="41"/>
        <v>0-0--8.24b1</v>
      </c>
      <c r="C1850" s="410">
        <f>'1. General information'!$O$8</f>
        <v>0</v>
      </c>
      <c r="D1850" s="410">
        <f>'1. General information'!$O$10</f>
        <v>0</v>
      </c>
      <c r="E1850" s="410" t="s">
        <v>362</v>
      </c>
      <c r="F1850" s="411" t="s">
        <v>4605</v>
      </c>
      <c r="G1850" s="410" t="s">
        <v>4604</v>
      </c>
      <c r="H1850" s="418">
        <f>'8. Equipment and supplies'!P61</f>
        <v>0</v>
      </c>
    </row>
    <row r="1851" spans="1:8" x14ac:dyDescent="0.2">
      <c r="A1851" s="409">
        <v>1850</v>
      </c>
      <c r="B1851" s="409" t="str">
        <f t="shared" ref="B1851:B1853" si="42">CONCATENATE(LEFT(C1851,2),"-",D1851,"-","-",F1851)</f>
        <v>0-0--8.24b2</v>
      </c>
      <c r="C1851" s="410">
        <f>'1. General information'!$O$8</f>
        <v>0</v>
      </c>
      <c r="D1851" s="410">
        <f>'1. General information'!$O$10</f>
        <v>0</v>
      </c>
      <c r="E1851" s="410" t="s">
        <v>362</v>
      </c>
      <c r="F1851" s="411" t="s">
        <v>4606</v>
      </c>
      <c r="G1851" s="410" t="s">
        <v>4686</v>
      </c>
      <c r="H1851" s="418">
        <f>'8. Equipment and supplies'!P62</f>
        <v>0</v>
      </c>
    </row>
    <row r="1852" spans="1:8" x14ac:dyDescent="0.2">
      <c r="A1852" s="409">
        <v>1851</v>
      </c>
      <c r="B1852" s="409" t="str">
        <f t="shared" si="42"/>
        <v>0-0--8.24b3</v>
      </c>
      <c r="C1852" s="410">
        <f>'1. General information'!$O$8</f>
        <v>0</v>
      </c>
      <c r="D1852" s="410">
        <f>'1. General information'!$O$10</f>
        <v>0</v>
      </c>
      <c r="E1852" s="410" t="s">
        <v>362</v>
      </c>
      <c r="F1852" s="411" t="s">
        <v>4607</v>
      </c>
      <c r="G1852" s="410" t="s">
        <v>4687</v>
      </c>
      <c r="H1852" s="418">
        <f>'8. Equipment and supplies'!P63</f>
        <v>0</v>
      </c>
    </row>
    <row r="1853" spans="1:8" x14ac:dyDescent="0.2">
      <c r="A1853" s="409">
        <v>1852</v>
      </c>
      <c r="B1853" s="409" t="str">
        <f t="shared" si="42"/>
        <v>0-0--8.24b4</v>
      </c>
      <c r="C1853" s="410">
        <f>'1. General information'!$O$8</f>
        <v>0</v>
      </c>
      <c r="D1853" s="410">
        <f>'1. General information'!$O$10</f>
        <v>0</v>
      </c>
      <c r="E1853" s="410" t="s">
        <v>362</v>
      </c>
      <c r="F1853" s="411" t="s">
        <v>4608</v>
      </c>
      <c r="G1853" s="410" t="s">
        <v>4688</v>
      </c>
      <c r="H1853" s="418">
        <f>'8. Equipment and supplies'!P64</f>
        <v>0</v>
      </c>
    </row>
    <row r="1854" spans="1:8" x14ac:dyDescent="0.2">
      <c r="A1854" s="409">
        <v>1853</v>
      </c>
      <c r="B1854" s="409" t="str">
        <f t="shared" si="41"/>
        <v>0-0--8.25a-C1</v>
      </c>
      <c r="C1854" s="410">
        <f>'1. General information'!$O$8</f>
        <v>0</v>
      </c>
      <c r="D1854" s="410">
        <f>'1. General information'!$O$10</f>
        <v>0</v>
      </c>
      <c r="E1854" s="410" t="s">
        <v>362</v>
      </c>
      <c r="F1854" s="411" t="s">
        <v>4209</v>
      </c>
      <c r="G1854" s="410" t="s">
        <v>4210</v>
      </c>
      <c r="H1854" s="413">
        <f>'8. Equipment and supplies'!$O$67</f>
        <v>0</v>
      </c>
    </row>
    <row r="1855" spans="1:8" x14ac:dyDescent="0.2">
      <c r="A1855" s="409">
        <v>1854</v>
      </c>
      <c r="B1855" s="409" t="str">
        <f t="shared" si="41"/>
        <v>0-0--8.25a-C2</v>
      </c>
      <c r="C1855" s="410">
        <f>'1. General information'!$O$8</f>
        <v>0</v>
      </c>
      <c r="D1855" s="410">
        <f>'1. General information'!$O$10</f>
        <v>0</v>
      </c>
      <c r="E1855" s="410" t="s">
        <v>362</v>
      </c>
      <c r="F1855" s="411" t="s">
        <v>4211</v>
      </c>
      <c r="G1855" s="410" t="s">
        <v>4212</v>
      </c>
      <c r="H1855" s="413">
        <f>'8. Equipment and supplies'!$T$67</f>
        <v>0</v>
      </c>
    </row>
    <row r="1856" spans="1:8" x14ac:dyDescent="0.2">
      <c r="A1856" s="409">
        <v>1855</v>
      </c>
      <c r="B1856" s="409" t="str">
        <f t="shared" si="41"/>
        <v>0-0--8.25a-C3</v>
      </c>
      <c r="C1856" s="410">
        <f>'1. General information'!$O$8</f>
        <v>0</v>
      </c>
      <c r="D1856" s="410">
        <f>'1. General information'!$O$10</f>
        <v>0</v>
      </c>
      <c r="E1856" s="410" t="s">
        <v>362</v>
      </c>
      <c r="F1856" s="411" t="s">
        <v>4213</v>
      </c>
      <c r="G1856" s="410" t="s">
        <v>4214</v>
      </c>
      <c r="H1856" s="413">
        <f>'8. Equipment and supplies'!$X$67</f>
        <v>0</v>
      </c>
    </row>
    <row r="1857" spans="1:8" x14ac:dyDescent="0.2">
      <c r="A1857" s="409">
        <v>1856</v>
      </c>
      <c r="B1857" s="409" t="str">
        <f t="shared" si="41"/>
        <v>0-0--8.25a-C4</v>
      </c>
      <c r="C1857" s="410">
        <f>'1. General information'!$O$8</f>
        <v>0</v>
      </c>
      <c r="D1857" s="410">
        <f>'1. General information'!$O$10</f>
        <v>0</v>
      </c>
      <c r="E1857" s="410" t="s">
        <v>362</v>
      </c>
      <c r="F1857" s="411" t="s">
        <v>4215</v>
      </c>
      <c r="G1857" s="410" t="s">
        <v>4216</v>
      </c>
      <c r="H1857" s="412">
        <f>'8. Equipment and supplies'!$Z$67</f>
        <v>0</v>
      </c>
    </row>
    <row r="1858" spans="1:8" x14ac:dyDescent="0.2">
      <c r="A1858" s="409">
        <v>1857</v>
      </c>
      <c r="B1858" s="409" t="str">
        <f t="shared" si="41"/>
        <v>0-0--8.25b-C1</v>
      </c>
      <c r="C1858" s="410">
        <f>'1. General information'!$O$8</f>
        <v>0</v>
      </c>
      <c r="D1858" s="410">
        <f>'1. General information'!$O$10</f>
        <v>0</v>
      </c>
      <c r="E1858" s="410" t="s">
        <v>362</v>
      </c>
      <c r="F1858" s="411" t="s">
        <v>4217</v>
      </c>
      <c r="G1858" s="410" t="s">
        <v>4218</v>
      </c>
      <c r="H1858" s="413">
        <f>'8. Equipment and supplies'!$O$68</f>
        <v>0</v>
      </c>
    </row>
    <row r="1859" spans="1:8" x14ac:dyDescent="0.2">
      <c r="A1859" s="409">
        <v>1858</v>
      </c>
      <c r="B1859" s="409" t="str">
        <f t="shared" si="41"/>
        <v>0-0--8.25b-C2</v>
      </c>
      <c r="C1859" s="410">
        <f>'1. General information'!$O$8</f>
        <v>0</v>
      </c>
      <c r="D1859" s="410">
        <f>'1. General information'!$O$10</f>
        <v>0</v>
      </c>
      <c r="E1859" s="410" t="s">
        <v>362</v>
      </c>
      <c r="F1859" s="411" t="s">
        <v>4219</v>
      </c>
      <c r="G1859" s="410" t="s">
        <v>4220</v>
      </c>
      <c r="H1859" s="413">
        <f>'8. Equipment and supplies'!$T$68</f>
        <v>0</v>
      </c>
    </row>
    <row r="1860" spans="1:8" x14ac:dyDescent="0.2">
      <c r="A1860" s="409">
        <v>1859</v>
      </c>
      <c r="B1860" s="409" t="str">
        <f t="shared" si="41"/>
        <v>0-0--8.25b-C3</v>
      </c>
      <c r="C1860" s="410">
        <f>'1. General information'!$O$8</f>
        <v>0</v>
      </c>
      <c r="D1860" s="410">
        <f>'1. General information'!$O$10</f>
        <v>0</v>
      </c>
      <c r="E1860" s="410" t="s">
        <v>362</v>
      </c>
      <c r="F1860" s="411" t="s">
        <v>4221</v>
      </c>
      <c r="G1860" s="410" t="s">
        <v>4222</v>
      </c>
      <c r="H1860" s="413">
        <f>'8. Equipment and supplies'!$X$68</f>
        <v>0</v>
      </c>
    </row>
    <row r="1861" spans="1:8" x14ac:dyDescent="0.2">
      <c r="A1861" s="409">
        <v>1860</v>
      </c>
      <c r="B1861" s="409" t="str">
        <f t="shared" si="41"/>
        <v>0-0--8.25b-C4</v>
      </c>
      <c r="C1861" s="410">
        <f>'1. General information'!$O$8</f>
        <v>0</v>
      </c>
      <c r="D1861" s="410">
        <f>'1. General information'!$O$10</f>
        <v>0</v>
      </c>
      <c r="E1861" s="410" t="s">
        <v>362</v>
      </c>
      <c r="F1861" s="411" t="s">
        <v>4223</v>
      </c>
      <c r="G1861" s="410" t="s">
        <v>4224</v>
      </c>
      <c r="H1861" s="412">
        <f>'8. Equipment and supplies'!$Z$68</f>
        <v>0</v>
      </c>
    </row>
    <row r="1862" spans="1:8" x14ac:dyDescent="0.2">
      <c r="A1862" s="409">
        <v>1861</v>
      </c>
      <c r="B1862" s="409" t="str">
        <f t="shared" si="41"/>
        <v>0-0--8.26a-C1</v>
      </c>
      <c r="C1862" s="410">
        <f>'1. General information'!$O$8</f>
        <v>0</v>
      </c>
      <c r="D1862" s="410">
        <f>'1. General information'!$O$10</f>
        <v>0</v>
      </c>
      <c r="E1862" s="410" t="s">
        <v>362</v>
      </c>
      <c r="F1862" s="411" t="s">
        <v>4225</v>
      </c>
      <c r="G1862" s="410" t="s">
        <v>4226</v>
      </c>
      <c r="H1862" s="413">
        <f>'8. Equipment and supplies'!$O$69</f>
        <v>0</v>
      </c>
    </row>
    <row r="1863" spans="1:8" x14ac:dyDescent="0.2">
      <c r="A1863" s="409">
        <v>1862</v>
      </c>
      <c r="B1863" s="409" t="str">
        <f t="shared" si="41"/>
        <v>0-0--8.26a-C2</v>
      </c>
      <c r="C1863" s="410">
        <f>'1. General information'!$O$8</f>
        <v>0</v>
      </c>
      <c r="D1863" s="410">
        <f>'1. General information'!$O$10</f>
        <v>0</v>
      </c>
      <c r="E1863" s="410" t="s">
        <v>362</v>
      </c>
      <c r="F1863" s="411" t="s">
        <v>4227</v>
      </c>
      <c r="G1863" s="410" t="s">
        <v>4228</v>
      </c>
      <c r="H1863" s="413">
        <f>'8. Equipment and supplies'!$T$69</f>
        <v>0</v>
      </c>
    </row>
    <row r="1864" spans="1:8" x14ac:dyDescent="0.2">
      <c r="A1864" s="409">
        <v>1863</v>
      </c>
      <c r="B1864" s="409" t="str">
        <f t="shared" si="41"/>
        <v>0-0--8.26a-C3</v>
      </c>
      <c r="C1864" s="410">
        <f>'1. General information'!$O$8</f>
        <v>0</v>
      </c>
      <c r="D1864" s="410">
        <f>'1. General information'!$O$10</f>
        <v>0</v>
      </c>
      <c r="E1864" s="410" t="s">
        <v>362</v>
      </c>
      <c r="F1864" s="411" t="s">
        <v>4229</v>
      </c>
      <c r="G1864" s="410" t="s">
        <v>4230</v>
      </c>
      <c r="H1864" s="413">
        <f>'8. Equipment and supplies'!$X$69</f>
        <v>0</v>
      </c>
    </row>
    <row r="1865" spans="1:8" x14ac:dyDescent="0.2">
      <c r="A1865" s="409">
        <v>1864</v>
      </c>
      <c r="B1865" s="409" t="str">
        <f t="shared" si="41"/>
        <v>0-0--8.26a-C4</v>
      </c>
      <c r="C1865" s="410">
        <f>'1. General information'!$O$8</f>
        <v>0</v>
      </c>
      <c r="D1865" s="410">
        <f>'1. General information'!$O$10</f>
        <v>0</v>
      </c>
      <c r="E1865" s="410" t="s">
        <v>362</v>
      </c>
      <c r="F1865" s="411" t="s">
        <v>4231</v>
      </c>
      <c r="G1865" s="410" t="s">
        <v>4232</v>
      </c>
      <c r="H1865" s="412">
        <f>'8. Equipment and supplies'!$Z$69</f>
        <v>0</v>
      </c>
    </row>
    <row r="1866" spans="1:8" x14ac:dyDescent="0.2">
      <c r="A1866" s="409">
        <v>1865</v>
      </c>
      <c r="B1866" s="409" t="str">
        <f t="shared" si="41"/>
        <v>0-0--8.26b-C1</v>
      </c>
      <c r="C1866" s="410">
        <f>'1. General information'!$O$8</f>
        <v>0</v>
      </c>
      <c r="D1866" s="410">
        <f>'1. General information'!$O$10</f>
        <v>0</v>
      </c>
      <c r="E1866" s="410" t="s">
        <v>362</v>
      </c>
      <c r="F1866" s="411" t="s">
        <v>4233</v>
      </c>
      <c r="G1866" s="410" t="s">
        <v>4234</v>
      </c>
      <c r="H1866" s="413">
        <f>'8. Equipment and supplies'!$O$70</f>
        <v>0</v>
      </c>
    </row>
    <row r="1867" spans="1:8" x14ac:dyDescent="0.2">
      <c r="A1867" s="409">
        <v>1866</v>
      </c>
      <c r="B1867" s="409" t="str">
        <f t="shared" si="41"/>
        <v>0-0--8.26b-C2</v>
      </c>
      <c r="C1867" s="410">
        <f>'1. General information'!$O$8</f>
        <v>0</v>
      </c>
      <c r="D1867" s="410">
        <f>'1. General information'!$O$10</f>
        <v>0</v>
      </c>
      <c r="E1867" s="410" t="s">
        <v>362</v>
      </c>
      <c r="F1867" s="411" t="s">
        <v>4235</v>
      </c>
      <c r="G1867" s="410" t="s">
        <v>4236</v>
      </c>
      <c r="H1867" s="413">
        <f>'8. Equipment and supplies'!$T$70</f>
        <v>0</v>
      </c>
    </row>
    <row r="1868" spans="1:8" x14ac:dyDescent="0.2">
      <c r="A1868" s="409">
        <v>1867</v>
      </c>
      <c r="B1868" s="409" t="str">
        <f t="shared" si="41"/>
        <v>0-0--8.26b-C3</v>
      </c>
      <c r="C1868" s="410">
        <f>'1. General information'!$O$8</f>
        <v>0</v>
      </c>
      <c r="D1868" s="410">
        <f>'1. General information'!$O$10</f>
        <v>0</v>
      </c>
      <c r="E1868" s="410" t="s">
        <v>362</v>
      </c>
      <c r="F1868" s="411" t="s">
        <v>4237</v>
      </c>
      <c r="G1868" s="410" t="s">
        <v>4238</v>
      </c>
      <c r="H1868" s="413">
        <f>'8. Equipment and supplies'!$X$70</f>
        <v>0</v>
      </c>
    </row>
    <row r="1869" spans="1:8" x14ac:dyDescent="0.2">
      <c r="A1869" s="409">
        <v>1868</v>
      </c>
      <c r="B1869" s="409" t="str">
        <f t="shared" si="41"/>
        <v>0-0--8.26b-C4</v>
      </c>
      <c r="C1869" s="410">
        <f>'1. General information'!$O$8</f>
        <v>0</v>
      </c>
      <c r="D1869" s="410">
        <f>'1. General information'!$O$10</f>
        <v>0</v>
      </c>
      <c r="E1869" s="410" t="s">
        <v>362</v>
      </c>
      <c r="F1869" s="411" t="s">
        <v>4239</v>
      </c>
      <c r="G1869" s="410" t="s">
        <v>4240</v>
      </c>
      <c r="H1869" s="412">
        <f>'8. Equipment and supplies'!$Z$70</f>
        <v>0</v>
      </c>
    </row>
    <row r="1870" spans="1:8" x14ac:dyDescent="0.2">
      <c r="A1870" s="409">
        <v>1869</v>
      </c>
      <c r="B1870" s="409" t="str">
        <f t="shared" si="41"/>
        <v>0-0--8.99</v>
      </c>
      <c r="C1870" s="410">
        <f>'1. General information'!$O$8</f>
        <v>0</v>
      </c>
      <c r="D1870" s="410">
        <f>'1. General information'!$O$10</f>
        <v>0</v>
      </c>
      <c r="E1870" s="410" t="s">
        <v>362</v>
      </c>
      <c r="F1870" s="411">
        <v>8.99</v>
      </c>
      <c r="G1870" s="410" t="s">
        <v>4241</v>
      </c>
      <c r="H1870" s="412">
        <f>'8. Equipment and supplies'!$B$73</f>
        <v>0</v>
      </c>
    </row>
    <row r="1871" spans="1:8" x14ac:dyDescent="0.2">
      <c r="A1871" s="409">
        <v>1870</v>
      </c>
      <c r="B1871" s="409" t="str">
        <f t="shared" si="41"/>
        <v>0-0--9.01a</v>
      </c>
      <c r="C1871" s="410">
        <f>'1. General information'!$O$8</f>
        <v>0</v>
      </c>
      <c r="D1871" s="410">
        <f>'1. General information'!$O$10</f>
        <v>0</v>
      </c>
      <c r="E1871" s="410" t="s">
        <v>363</v>
      </c>
      <c r="F1871" s="411" t="s">
        <v>4242</v>
      </c>
      <c r="G1871" s="410" t="s">
        <v>4243</v>
      </c>
      <c r="H1871" s="412">
        <f>IF('9. Per diem and other expenses'!$F$11="",'9. Per diem and other expenses'!$F$12*'9. Per diem and other expenses'!$F$13,'9. Per diem and other expenses'!$F$11)</f>
        <v>0</v>
      </c>
    </row>
    <row r="1872" spans="1:8" x14ac:dyDescent="0.2">
      <c r="A1872" s="409">
        <v>1871</v>
      </c>
      <c r="B1872" s="409" t="str">
        <f t="shared" si="41"/>
        <v>0-0--9.01b</v>
      </c>
      <c r="C1872" s="410">
        <f>'1. General information'!$O$8</f>
        <v>0</v>
      </c>
      <c r="D1872" s="410">
        <f>'1. General information'!$O$10</f>
        <v>0</v>
      </c>
      <c r="E1872" s="410" t="s">
        <v>363</v>
      </c>
      <c r="F1872" s="411" t="s">
        <v>4244</v>
      </c>
      <c r="G1872" s="410" t="s">
        <v>4245</v>
      </c>
      <c r="H1872" s="412">
        <f>IF('9. Per diem and other expenses'!$H$11="",'9. Per diem and other expenses'!$H$12*'9. Per diem and other expenses'!$H$13,'9. Per diem and other expenses'!$H$11)</f>
        <v>0</v>
      </c>
    </row>
    <row r="1873" spans="1:8" x14ac:dyDescent="0.2">
      <c r="A1873" s="409">
        <v>1872</v>
      </c>
      <c r="B1873" s="409" t="str">
        <f t="shared" si="41"/>
        <v>0-0--9.01c</v>
      </c>
      <c r="C1873" s="410">
        <f>'1. General information'!$O$8</f>
        <v>0</v>
      </c>
      <c r="D1873" s="410">
        <f>'1. General information'!$O$10</f>
        <v>0</v>
      </c>
      <c r="E1873" s="410" t="s">
        <v>363</v>
      </c>
      <c r="F1873" s="411" t="s">
        <v>4246</v>
      </c>
      <c r="G1873" s="410" t="s">
        <v>4247</v>
      </c>
      <c r="H1873" s="412">
        <f>IF('9. Per diem and other expenses'!$I$11="",'9. Per diem and other expenses'!$I$12*'9. Per diem and other expenses'!$I$13,'9. Per diem and other expenses'!$I$11)</f>
        <v>0</v>
      </c>
    </row>
    <row r="1874" spans="1:8" x14ac:dyDescent="0.2">
      <c r="A1874" s="409">
        <v>1873</v>
      </c>
      <c r="B1874" s="409" t="str">
        <f t="shared" si="41"/>
        <v>0-0--9.01d</v>
      </c>
      <c r="C1874" s="410">
        <f>'1. General information'!$O$8</f>
        <v>0</v>
      </c>
      <c r="D1874" s="410">
        <f>'1. General information'!$O$10</f>
        <v>0</v>
      </c>
      <c r="E1874" s="410" t="s">
        <v>363</v>
      </c>
      <c r="F1874" s="411" t="s">
        <v>4248</v>
      </c>
      <c r="G1874" s="410" t="s">
        <v>4249</v>
      </c>
      <c r="H1874" s="412">
        <f>IF('9. Per diem and other expenses'!$J$11="",'9. Per diem and other expenses'!$J$12*'9. Per diem and other expenses'!$J$13,'9. Per diem and other expenses'!$J$11)</f>
        <v>0</v>
      </c>
    </row>
    <row r="1875" spans="1:8" x14ac:dyDescent="0.2">
      <c r="A1875" s="409">
        <v>1874</v>
      </c>
      <c r="B1875" s="409" t="str">
        <f t="shared" si="41"/>
        <v>0-0--9.01e</v>
      </c>
      <c r="C1875" s="410">
        <f>'1. General information'!$O$8</f>
        <v>0</v>
      </c>
      <c r="D1875" s="410">
        <f>'1. General information'!$O$10</f>
        <v>0</v>
      </c>
      <c r="E1875" s="410" t="s">
        <v>363</v>
      </c>
      <c r="F1875" s="411" t="s">
        <v>4250</v>
      </c>
      <c r="G1875" s="410" t="s">
        <v>4251</v>
      </c>
      <c r="H1875" s="412">
        <f>IF('9. Per diem and other expenses'!$L$11="",'9. Per diem and other expenses'!$L$12*'9. Per diem and other expenses'!$L$13,'9. Per diem and other expenses'!$L$11)</f>
        <v>0</v>
      </c>
    </row>
    <row r="1876" spans="1:8" x14ac:dyDescent="0.2">
      <c r="A1876" s="409">
        <v>1875</v>
      </c>
      <c r="B1876" s="409" t="str">
        <f t="shared" si="41"/>
        <v>0-0--9.01f</v>
      </c>
      <c r="C1876" s="410">
        <f>'1. General information'!$O$8</f>
        <v>0</v>
      </c>
      <c r="D1876" s="410">
        <f>'1. General information'!$O$10</f>
        <v>0</v>
      </c>
      <c r="E1876" s="410" t="s">
        <v>363</v>
      </c>
      <c r="F1876" s="411" t="s">
        <v>4252</v>
      </c>
      <c r="G1876" s="410" t="s">
        <v>4253</v>
      </c>
      <c r="H1876" s="412">
        <f>IF('9. Per diem and other expenses'!$N$11="",'9. Per diem and other expenses'!$N$12*'9. Per diem and other expenses'!$N$13,'9. Per diem and other expenses'!$N$11)</f>
        <v>0</v>
      </c>
    </row>
    <row r="1877" spans="1:8" x14ac:dyDescent="0.2">
      <c r="A1877" s="409">
        <v>1876</v>
      </c>
      <c r="B1877" s="409" t="str">
        <f t="shared" si="41"/>
        <v>0-0--9.01g</v>
      </c>
      <c r="C1877" s="410">
        <f>'1. General information'!$O$8</f>
        <v>0</v>
      </c>
      <c r="D1877" s="410">
        <f>'1. General information'!$O$10</f>
        <v>0</v>
      </c>
      <c r="E1877" s="410" t="s">
        <v>363</v>
      </c>
      <c r="F1877" s="411" t="s">
        <v>4254</v>
      </c>
      <c r="G1877" s="410" t="s">
        <v>4255</v>
      </c>
      <c r="H1877" s="412">
        <f>IF('9. Per diem and other expenses'!$O$11="",'9. Per diem and other expenses'!$O$12*'9. Per diem and other expenses'!$O$13,'9. Per diem and other expenses'!$O$11)</f>
        <v>0</v>
      </c>
    </row>
    <row r="1878" spans="1:8" x14ac:dyDescent="0.2">
      <c r="A1878" s="409">
        <v>1877</v>
      </c>
      <c r="B1878" s="409" t="str">
        <f t="shared" si="41"/>
        <v>0-0--9.01h</v>
      </c>
      <c r="C1878" s="410">
        <f>'1. General information'!$O$8</f>
        <v>0</v>
      </c>
      <c r="D1878" s="410">
        <f>'1. General information'!$O$10</f>
        <v>0</v>
      </c>
      <c r="E1878" s="410" t="s">
        <v>363</v>
      </c>
      <c r="F1878" s="411" t="s">
        <v>4256</v>
      </c>
      <c r="G1878" s="410" t="s">
        <v>4257</v>
      </c>
      <c r="H1878" s="412">
        <f>IF('9. Per diem and other expenses'!$P$11="",'9. Per diem and other expenses'!$P$12*'9. Per diem and other expenses'!$P$13,'9. Per diem and other expenses'!$P$11)</f>
        <v>0</v>
      </c>
    </row>
    <row r="1879" spans="1:8" x14ac:dyDescent="0.2">
      <c r="A1879" s="409">
        <v>1878</v>
      </c>
      <c r="B1879" s="409" t="str">
        <f t="shared" si="41"/>
        <v>0-0--9.01i</v>
      </c>
      <c r="C1879" s="410">
        <f>'1. General information'!$O$8</f>
        <v>0</v>
      </c>
      <c r="D1879" s="410">
        <f>'1. General information'!$O$10</f>
        <v>0</v>
      </c>
      <c r="E1879" s="410" t="s">
        <v>363</v>
      </c>
      <c r="F1879" s="411" t="s">
        <v>4258</v>
      </c>
      <c r="G1879" s="410" t="s">
        <v>4259</v>
      </c>
      <c r="H1879" s="412">
        <f>IF('9. Per diem and other expenses'!$Q$11="",'9. Per diem and other expenses'!$Q$12*'9. Per diem and other expenses'!$Q$13,'9. Per diem and other expenses'!$Q$11)</f>
        <v>0</v>
      </c>
    </row>
    <row r="1880" spans="1:8" x14ac:dyDescent="0.2">
      <c r="A1880" s="409">
        <v>1879</v>
      </c>
      <c r="B1880" s="409" t="str">
        <f t="shared" ref="B1880" si="43">CONCATENATE(LEFT(C1880,2),"-",D1880,"-","-",F1880)</f>
        <v>0-0--9.01j</v>
      </c>
      <c r="C1880" s="410">
        <f>'1. General information'!$O$8</f>
        <v>0</v>
      </c>
      <c r="D1880" s="410">
        <f>'1. General information'!$O$10</f>
        <v>0</v>
      </c>
      <c r="E1880" s="410" t="s">
        <v>363</v>
      </c>
      <c r="F1880" s="411" t="s">
        <v>4567</v>
      </c>
      <c r="G1880" s="410" t="s">
        <v>4568</v>
      </c>
      <c r="H1880" s="412">
        <f>IF('9. Per diem and other expenses'!$R$11="",'9. Per diem and other expenses'!$R$12*'9. Per diem and other expenses'!$R$13,'9. Per diem and other expenses'!$R$11)</f>
        <v>0</v>
      </c>
    </row>
    <row r="1881" spans="1:8" x14ac:dyDescent="0.2">
      <c r="A1881" s="409">
        <v>1880</v>
      </c>
      <c r="B1881" s="409" t="str">
        <f t="shared" si="41"/>
        <v>0-0--9.04a</v>
      </c>
      <c r="C1881" s="410">
        <f>'1. General information'!$O$8</f>
        <v>0</v>
      </c>
      <c r="D1881" s="410">
        <f>'1. General information'!$O$10</f>
        <v>0</v>
      </c>
      <c r="E1881" s="410" t="s">
        <v>363</v>
      </c>
      <c r="F1881" s="411" t="s">
        <v>277</v>
      </c>
      <c r="G1881" s="410" t="s">
        <v>4260</v>
      </c>
      <c r="H1881" s="412">
        <f>'9. Per diem and other expenses'!$F$14</f>
        <v>0</v>
      </c>
    </row>
    <row r="1882" spans="1:8" x14ac:dyDescent="0.2">
      <c r="A1882" s="409">
        <v>1881</v>
      </c>
      <c r="B1882" s="409" t="str">
        <f t="shared" si="41"/>
        <v>0-0--9.04b</v>
      </c>
      <c r="C1882" s="410">
        <f>'1. General information'!$O$8</f>
        <v>0</v>
      </c>
      <c r="D1882" s="410">
        <f>'1. General information'!$O$10</f>
        <v>0</v>
      </c>
      <c r="E1882" s="410" t="s">
        <v>363</v>
      </c>
      <c r="F1882" s="411" t="s">
        <v>4261</v>
      </c>
      <c r="G1882" s="410" t="s">
        <v>4262</v>
      </c>
      <c r="H1882" s="412">
        <f>'9. Per diem and other expenses'!$H$14</f>
        <v>0</v>
      </c>
    </row>
    <row r="1883" spans="1:8" x14ac:dyDescent="0.2">
      <c r="A1883" s="409">
        <v>1882</v>
      </c>
      <c r="B1883" s="409" t="str">
        <f t="shared" si="41"/>
        <v>0-0--9.04c</v>
      </c>
      <c r="C1883" s="410">
        <f>'1. General information'!$O$8</f>
        <v>0</v>
      </c>
      <c r="D1883" s="410">
        <f>'1. General information'!$O$10</f>
        <v>0</v>
      </c>
      <c r="E1883" s="410" t="s">
        <v>363</v>
      </c>
      <c r="F1883" s="411" t="s">
        <v>4263</v>
      </c>
      <c r="G1883" s="410" t="s">
        <v>4264</v>
      </c>
      <c r="H1883" s="412">
        <f>'9. Per diem and other expenses'!$I$14</f>
        <v>0</v>
      </c>
    </row>
    <row r="1884" spans="1:8" x14ac:dyDescent="0.2">
      <c r="A1884" s="409">
        <v>1883</v>
      </c>
      <c r="B1884" s="409" t="str">
        <f t="shared" si="41"/>
        <v>0-0--9.04d</v>
      </c>
      <c r="C1884" s="410">
        <f>'1. General information'!$O$8</f>
        <v>0</v>
      </c>
      <c r="D1884" s="410">
        <f>'1. General information'!$O$10</f>
        <v>0</v>
      </c>
      <c r="E1884" s="410" t="s">
        <v>363</v>
      </c>
      <c r="F1884" s="411" t="s">
        <v>4265</v>
      </c>
      <c r="G1884" s="410" t="s">
        <v>4266</v>
      </c>
      <c r="H1884" s="412">
        <f>'9. Per diem and other expenses'!$J$14</f>
        <v>0</v>
      </c>
    </row>
    <row r="1885" spans="1:8" x14ac:dyDescent="0.2">
      <c r="A1885" s="409">
        <v>1884</v>
      </c>
      <c r="B1885" s="409" t="str">
        <f t="shared" si="41"/>
        <v>0-0--9.04e</v>
      </c>
      <c r="C1885" s="410">
        <f>'1. General information'!$O$8</f>
        <v>0</v>
      </c>
      <c r="D1885" s="410">
        <f>'1. General information'!$O$10</f>
        <v>0</v>
      </c>
      <c r="E1885" s="410" t="s">
        <v>363</v>
      </c>
      <c r="F1885" s="411" t="s">
        <v>4267</v>
      </c>
      <c r="G1885" s="410" t="s">
        <v>4268</v>
      </c>
      <c r="H1885" s="412">
        <f>'9. Per diem and other expenses'!$L$14</f>
        <v>0</v>
      </c>
    </row>
    <row r="1886" spans="1:8" x14ac:dyDescent="0.2">
      <c r="A1886" s="409">
        <v>1885</v>
      </c>
      <c r="B1886" s="409" t="str">
        <f t="shared" si="41"/>
        <v>0-0--9.04f</v>
      </c>
      <c r="C1886" s="410">
        <f>'1. General information'!$O$8</f>
        <v>0</v>
      </c>
      <c r="D1886" s="410">
        <f>'1. General information'!$O$10</f>
        <v>0</v>
      </c>
      <c r="E1886" s="410" t="s">
        <v>363</v>
      </c>
      <c r="F1886" s="411" t="s">
        <v>4269</v>
      </c>
      <c r="G1886" s="410" t="s">
        <v>4270</v>
      </c>
      <c r="H1886" s="412">
        <f>'9. Per diem and other expenses'!$N$14</f>
        <v>0</v>
      </c>
    </row>
    <row r="1887" spans="1:8" x14ac:dyDescent="0.2">
      <c r="A1887" s="409">
        <v>1886</v>
      </c>
      <c r="B1887" s="409" t="str">
        <f t="shared" si="41"/>
        <v>0-0--9.04g</v>
      </c>
      <c r="C1887" s="410">
        <f>'1. General information'!$O$8</f>
        <v>0</v>
      </c>
      <c r="D1887" s="410">
        <f>'1. General information'!$O$10</f>
        <v>0</v>
      </c>
      <c r="E1887" s="410" t="s">
        <v>363</v>
      </c>
      <c r="F1887" s="411" t="s">
        <v>4271</v>
      </c>
      <c r="G1887" s="410" t="s">
        <v>4272</v>
      </c>
      <c r="H1887" s="412">
        <f>'9. Per diem and other expenses'!$O$14</f>
        <v>0</v>
      </c>
    </row>
    <row r="1888" spans="1:8" x14ac:dyDescent="0.2">
      <c r="A1888" s="409">
        <v>1887</v>
      </c>
      <c r="B1888" s="409" t="str">
        <f t="shared" si="41"/>
        <v>0-0--9.04h</v>
      </c>
      <c r="C1888" s="410">
        <f>'1. General information'!$O$8</f>
        <v>0</v>
      </c>
      <c r="D1888" s="410">
        <f>'1. General information'!$O$10</f>
        <v>0</v>
      </c>
      <c r="E1888" s="410" t="s">
        <v>363</v>
      </c>
      <c r="F1888" s="411" t="s">
        <v>4273</v>
      </c>
      <c r="G1888" s="410" t="s">
        <v>4274</v>
      </c>
      <c r="H1888" s="412">
        <f>'9. Per diem and other expenses'!$P$14</f>
        <v>0</v>
      </c>
    </row>
    <row r="1889" spans="1:8" x14ac:dyDescent="0.2">
      <c r="A1889" s="409">
        <v>1888</v>
      </c>
      <c r="B1889" s="409" t="str">
        <f t="shared" si="41"/>
        <v>0-0--9.04i</v>
      </c>
      <c r="C1889" s="410">
        <f>'1. General information'!$O$8</f>
        <v>0</v>
      </c>
      <c r="D1889" s="410">
        <f>'1. General information'!$O$10</f>
        <v>0</v>
      </c>
      <c r="E1889" s="410" t="s">
        <v>363</v>
      </c>
      <c r="F1889" s="411" t="s">
        <v>4275</v>
      </c>
      <c r="G1889" s="410" t="s">
        <v>4276</v>
      </c>
      <c r="H1889" s="412">
        <f>'9. Per diem and other expenses'!$Q$14</f>
        <v>0</v>
      </c>
    </row>
    <row r="1890" spans="1:8" x14ac:dyDescent="0.2">
      <c r="A1890" s="409">
        <v>1889</v>
      </c>
      <c r="B1890" s="409" t="str">
        <f t="shared" ref="B1890" si="44">CONCATENATE(LEFT(C1890,2),"-",D1890,"-","-",F1890)</f>
        <v>0-0--9.04j</v>
      </c>
      <c r="C1890" s="410">
        <f>'1. General information'!$O$8</f>
        <v>0</v>
      </c>
      <c r="D1890" s="410">
        <f>'1. General information'!$O$10</f>
        <v>0</v>
      </c>
      <c r="E1890" s="410" t="s">
        <v>363</v>
      </c>
      <c r="F1890" s="411" t="s">
        <v>4569</v>
      </c>
      <c r="G1890" s="410" t="s">
        <v>4570</v>
      </c>
      <c r="H1890" s="412">
        <f>'9. Per diem and other expenses'!$R$14</f>
        <v>0</v>
      </c>
    </row>
    <row r="1891" spans="1:8" x14ac:dyDescent="0.2">
      <c r="A1891" s="409">
        <v>1890</v>
      </c>
      <c r="B1891" s="409" t="str">
        <f t="shared" si="41"/>
        <v>0-0--9.04aa</v>
      </c>
      <c r="C1891" s="410">
        <f>'1. General information'!$O$8</f>
        <v>0</v>
      </c>
      <c r="D1891" s="410">
        <f>'1. General information'!$O$10</f>
        <v>0</v>
      </c>
      <c r="E1891" s="410" t="s">
        <v>363</v>
      </c>
      <c r="F1891" s="411" t="s">
        <v>4277</v>
      </c>
      <c r="G1891" s="410" t="s">
        <v>4278</v>
      </c>
      <c r="H1891" s="412">
        <f>'9. Per diem and other expenses'!$F$15</f>
        <v>0</v>
      </c>
    </row>
    <row r="1892" spans="1:8" x14ac:dyDescent="0.2">
      <c r="A1892" s="409">
        <v>1891</v>
      </c>
      <c r="B1892" s="409" t="str">
        <f t="shared" si="41"/>
        <v>0-0--9.04ab</v>
      </c>
      <c r="C1892" s="410">
        <f>'1. General information'!$O$8</f>
        <v>0</v>
      </c>
      <c r="D1892" s="410">
        <f>'1. General information'!$O$10</f>
        <v>0</v>
      </c>
      <c r="E1892" s="410" t="s">
        <v>363</v>
      </c>
      <c r="F1892" s="411" t="s">
        <v>4279</v>
      </c>
      <c r="G1892" s="410" t="s">
        <v>4280</v>
      </c>
      <c r="H1892" s="412">
        <f>'9. Per diem and other expenses'!$H$15</f>
        <v>0</v>
      </c>
    </row>
    <row r="1893" spans="1:8" x14ac:dyDescent="0.2">
      <c r="A1893" s="409">
        <v>1892</v>
      </c>
      <c r="B1893" s="409" t="str">
        <f t="shared" si="41"/>
        <v>0-0--9.04ac</v>
      </c>
      <c r="C1893" s="410">
        <f>'1. General information'!$O$8</f>
        <v>0</v>
      </c>
      <c r="D1893" s="410">
        <f>'1. General information'!$O$10</f>
        <v>0</v>
      </c>
      <c r="E1893" s="410" t="s">
        <v>363</v>
      </c>
      <c r="F1893" s="411" t="s">
        <v>4281</v>
      </c>
      <c r="G1893" s="410" t="s">
        <v>4282</v>
      </c>
      <c r="H1893" s="412">
        <f>'9. Per diem and other expenses'!$I$15</f>
        <v>0</v>
      </c>
    </row>
    <row r="1894" spans="1:8" x14ac:dyDescent="0.2">
      <c r="A1894" s="409">
        <v>1893</v>
      </c>
      <c r="B1894" s="409" t="str">
        <f t="shared" si="41"/>
        <v>0-0--9.04ad</v>
      </c>
      <c r="C1894" s="410">
        <f>'1. General information'!$O$8</f>
        <v>0</v>
      </c>
      <c r="D1894" s="410">
        <f>'1. General information'!$O$10</f>
        <v>0</v>
      </c>
      <c r="E1894" s="410" t="s">
        <v>363</v>
      </c>
      <c r="F1894" s="411" t="s">
        <v>4283</v>
      </c>
      <c r="G1894" s="410" t="s">
        <v>4284</v>
      </c>
      <c r="H1894" s="412">
        <f>'9. Per diem and other expenses'!$J$15</f>
        <v>0</v>
      </c>
    </row>
    <row r="1895" spans="1:8" x14ac:dyDescent="0.2">
      <c r="A1895" s="409">
        <v>1894</v>
      </c>
      <c r="B1895" s="409" t="str">
        <f t="shared" si="41"/>
        <v>0-0--9.04ae</v>
      </c>
      <c r="C1895" s="410">
        <f>'1. General information'!$O$8</f>
        <v>0</v>
      </c>
      <c r="D1895" s="410">
        <f>'1. General information'!$O$10</f>
        <v>0</v>
      </c>
      <c r="E1895" s="410" t="s">
        <v>363</v>
      </c>
      <c r="F1895" s="411" t="s">
        <v>4285</v>
      </c>
      <c r="G1895" s="410" t="s">
        <v>4286</v>
      </c>
      <c r="H1895" s="412">
        <f>'9. Per diem and other expenses'!$L$15</f>
        <v>0</v>
      </c>
    </row>
    <row r="1896" spans="1:8" x14ac:dyDescent="0.2">
      <c r="A1896" s="409">
        <v>1895</v>
      </c>
      <c r="B1896" s="409" t="str">
        <f t="shared" ref="B1896:B1929" si="45">CONCATENATE(LEFT(C1896,2),"-",D1896,"-","-",F1896)</f>
        <v>0-0--9.04af</v>
      </c>
      <c r="C1896" s="410">
        <f>'1. General information'!$O$8</f>
        <v>0</v>
      </c>
      <c r="D1896" s="410">
        <f>'1. General information'!$O$10</f>
        <v>0</v>
      </c>
      <c r="E1896" s="410" t="s">
        <v>363</v>
      </c>
      <c r="F1896" s="411" t="s">
        <v>4287</v>
      </c>
      <c r="G1896" s="410" t="s">
        <v>4288</v>
      </c>
      <c r="H1896" s="412">
        <f>'9. Per diem and other expenses'!$N$15</f>
        <v>0</v>
      </c>
    </row>
    <row r="1897" spans="1:8" x14ac:dyDescent="0.2">
      <c r="A1897" s="409">
        <v>1896</v>
      </c>
      <c r="B1897" s="409" t="str">
        <f t="shared" si="45"/>
        <v>0-0--9.04ag</v>
      </c>
      <c r="C1897" s="410">
        <f>'1. General information'!$O$8</f>
        <v>0</v>
      </c>
      <c r="D1897" s="410">
        <f>'1. General information'!$O$10</f>
        <v>0</v>
      </c>
      <c r="E1897" s="410" t="s">
        <v>363</v>
      </c>
      <c r="F1897" s="411" t="s">
        <v>4289</v>
      </c>
      <c r="G1897" s="410" t="s">
        <v>4290</v>
      </c>
      <c r="H1897" s="412">
        <f>'9. Per diem and other expenses'!$O$15</f>
        <v>0</v>
      </c>
    </row>
    <row r="1898" spans="1:8" x14ac:dyDescent="0.2">
      <c r="A1898" s="409">
        <v>1897</v>
      </c>
      <c r="B1898" s="409" t="str">
        <f t="shared" si="45"/>
        <v>0-0--9.04ah</v>
      </c>
      <c r="C1898" s="410">
        <f>'1. General information'!$O$8</f>
        <v>0</v>
      </c>
      <c r="D1898" s="410">
        <f>'1. General information'!$O$10</f>
        <v>0</v>
      </c>
      <c r="E1898" s="410" t="s">
        <v>363</v>
      </c>
      <c r="F1898" s="411" t="s">
        <v>4291</v>
      </c>
      <c r="G1898" s="410" t="s">
        <v>4292</v>
      </c>
      <c r="H1898" s="412">
        <f>'9. Per diem and other expenses'!$P$15</f>
        <v>0</v>
      </c>
    </row>
    <row r="1899" spans="1:8" x14ac:dyDescent="0.2">
      <c r="A1899" s="409">
        <v>1898</v>
      </c>
      <c r="B1899" s="409" t="str">
        <f t="shared" si="45"/>
        <v>0-0--9.04ai</v>
      </c>
      <c r="C1899" s="410">
        <f>'1. General information'!$O$8</f>
        <v>0</v>
      </c>
      <c r="D1899" s="410">
        <f>'1. General information'!$O$10</f>
        <v>0</v>
      </c>
      <c r="E1899" s="410" t="s">
        <v>363</v>
      </c>
      <c r="F1899" s="411" t="s">
        <v>4293</v>
      </c>
      <c r="G1899" s="410" t="s">
        <v>4294</v>
      </c>
      <c r="H1899" s="412">
        <f>'9. Per diem and other expenses'!$Q$15</f>
        <v>0</v>
      </c>
    </row>
    <row r="1900" spans="1:8" x14ac:dyDescent="0.2">
      <c r="A1900" s="409">
        <v>1899</v>
      </c>
      <c r="B1900" s="409" t="str">
        <f t="shared" ref="B1900" si="46">CONCATENATE(LEFT(C1900,2),"-",D1900,"-","-",F1900)</f>
        <v>0-0--9.04aj</v>
      </c>
      <c r="C1900" s="410">
        <f>'1. General information'!$O$8</f>
        <v>0</v>
      </c>
      <c r="D1900" s="410">
        <f>'1. General information'!$O$10</f>
        <v>0</v>
      </c>
      <c r="E1900" s="410" t="s">
        <v>363</v>
      </c>
      <c r="F1900" s="411" t="s">
        <v>4571</v>
      </c>
      <c r="G1900" s="410" t="s">
        <v>4572</v>
      </c>
      <c r="H1900" s="412">
        <f>'9. Per diem and other expenses'!$R$15</f>
        <v>0</v>
      </c>
    </row>
    <row r="1901" spans="1:8" x14ac:dyDescent="0.2">
      <c r="A1901" s="409">
        <v>1900</v>
      </c>
      <c r="B1901" s="409" t="str">
        <f t="shared" si="45"/>
        <v>0-0--9.05</v>
      </c>
      <c r="C1901" s="410">
        <f>'1. General information'!$O$8</f>
        <v>0</v>
      </c>
      <c r="D1901" s="410">
        <f>'1. General information'!$O$10</f>
        <v>0</v>
      </c>
      <c r="E1901" s="410" t="s">
        <v>363</v>
      </c>
      <c r="F1901" s="411">
        <v>9.0500000000000007</v>
      </c>
      <c r="G1901" s="410" t="s">
        <v>4295</v>
      </c>
      <c r="H1901" s="412">
        <f>'9. Per diem and other expenses'!$I$18</f>
        <v>0</v>
      </c>
    </row>
    <row r="1902" spans="1:8" x14ac:dyDescent="0.2">
      <c r="A1902" s="409">
        <v>1901</v>
      </c>
      <c r="B1902" s="409" t="str">
        <f t="shared" si="45"/>
        <v>0-0--9.05a</v>
      </c>
      <c r="C1902" s="410">
        <f>'1. General information'!$O$8</f>
        <v>0</v>
      </c>
      <c r="D1902" s="410">
        <f>'1. General information'!$O$10</f>
        <v>0</v>
      </c>
      <c r="E1902" s="410" t="s">
        <v>363</v>
      </c>
      <c r="F1902" s="411" t="s">
        <v>297</v>
      </c>
      <c r="G1902" s="410" t="s">
        <v>4296</v>
      </c>
      <c r="H1902" s="412">
        <f>'9. Per diem and other expenses'!$I$19</f>
        <v>0</v>
      </c>
    </row>
    <row r="1903" spans="1:8" x14ac:dyDescent="0.2">
      <c r="A1903" s="409">
        <v>1902</v>
      </c>
      <c r="B1903" s="409" t="str">
        <f t="shared" si="45"/>
        <v>0-0--9.06</v>
      </c>
      <c r="C1903" s="410">
        <f>'1. General information'!$O$8</f>
        <v>0</v>
      </c>
      <c r="D1903" s="410">
        <f>'1. General information'!$O$10</f>
        <v>0</v>
      </c>
      <c r="E1903" s="410" t="s">
        <v>363</v>
      </c>
      <c r="F1903" s="411">
        <v>9.06</v>
      </c>
      <c r="G1903" s="410" t="s">
        <v>4297</v>
      </c>
      <c r="H1903" s="413">
        <f>'9. Per diem and other expenses'!$I$20</f>
        <v>0</v>
      </c>
    </row>
    <row r="1904" spans="1:8" x14ac:dyDescent="0.2">
      <c r="A1904" s="409">
        <v>1903</v>
      </c>
      <c r="B1904" s="409" t="str">
        <f t="shared" ref="B1904:B1906" si="47">CONCATENATE(LEFT(C1904,2),"-",D1904,"-","-",F1904)</f>
        <v>0-0--9.06a</v>
      </c>
      <c r="C1904" s="410">
        <f>'1. General information'!$O$8</f>
        <v>0</v>
      </c>
      <c r="D1904" s="410">
        <f>'1. General information'!$O$10</f>
        <v>0</v>
      </c>
      <c r="E1904" s="410" t="s">
        <v>363</v>
      </c>
      <c r="F1904" s="411" t="s">
        <v>4772</v>
      </c>
      <c r="G1904" s="410" t="s">
        <v>4775</v>
      </c>
      <c r="H1904" s="413">
        <f>'9. Per diem and other expenses'!R18</f>
        <v>0</v>
      </c>
    </row>
    <row r="1905" spans="1:8" x14ac:dyDescent="0.2">
      <c r="A1905" s="409">
        <v>1904</v>
      </c>
      <c r="B1905" s="409" t="str">
        <f t="shared" si="47"/>
        <v>0-0--9.06b</v>
      </c>
      <c r="C1905" s="410">
        <f>'1. General information'!$O$8</f>
        <v>0</v>
      </c>
      <c r="D1905" s="410">
        <f>'1. General information'!$O$10</f>
        <v>0</v>
      </c>
      <c r="E1905" s="410" t="s">
        <v>363</v>
      </c>
      <c r="F1905" s="411" t="s">
        <v>4773</v>
      </c>
      <c r="G1905" s="410" t="s">
        <v>4776</v>
      </c>
      <c r="H1905" s="413">
        <f>'9. Per diem and other expenses'!R19</f>
        <v>0</v>
      </c>
    </row>
    <row r="1906" spans="1:8" x14ac:dyDescent="0.2">
      <c r="A1906" s="409">
        <v>1905</v>
      </c>
      <c r="B1906" s="409" t="str">
        <f t="shared" si="47"/>
        <v>0-0--9.06c</v>
      </c>
      <c r="C1906" s="410">
        <f>'1. General information'!$O$8</f>
        <v>0</v>
      </c>
      <c r="D1906" s="410">
        <f>'1. General information'!$O$10</f>
        <v>0</v>
      </c>
      <c r="E1906" s="410" t="s">
        <v>363</v>
      </c>
      <c r="F1906" s="411" t="s">
        <v>4774</v>
      </c>
      <c r="G1906" s="410" t="s">
        <v>4777</v>
      </c>
      <c r="H1906" s="413">
        <f>'9. Per diem and other expenses'!R20</f>
        <v>0</v>
      </c>
    </row>
    <row r="1907" spans="1:8" x14ac:dyDescent="0.2">
      <c r="A1907" s="409">
        <v>1906</v>
      </c>
      <c r="B1907" s="409" t="str">
        <f t="shared" si="45"/>
        <v>0-0--9.07</v>
      </c>
      <c r="C1907" s="410">
        <f>'1. General information'!$O$8</f>
        <v>0</v>
      </c>
      <c r="D1907" s="410">
        <f>'1. General information'!$O$10</f>
        <v>0</v>
      </c>
      <c r="E1907" s="410" t="s">
        <v>363</v>
      </c>
      <c r="F1907" s="411">
        <v>9.07</v>
      </c>
      <c r="G1907" s="410" t="s">
        <v>4298</v>
      </c>
      <c r="H1907" s="413">
        <f>'9. Per diem and other expenses'!$J$23</f>
        <v>0</v>
      </c>
    </row>
    <row r="1908" spans="1:8" x14ac:dyDescent="0.2">
      <c r="A1908" s="409">
        <v>1907</v>
      </c>
      <c r="B1908" s="409" t="str">
        <f t="shared" si="45"/>
        <v>0-0--9.08</v>
      </c>
      <c r="C1908" s="410">
        <f>'1. General information'!$O$8</f>
        <v>0</v>
      </c>
      <c r="D1908" s="410">
        <f>'1. General information'!$O$10</f>
        <v>0</v>
      </c>
      <c r="E1908" s="410" t="s">
        <v>363</v>
      </c>
      <c r="F1908" s="411">
        <v>9.08</v>
      </c>
      <c r="G1908" s="410" t="s">
        <v>4299</v>
      </c>
      <c r="H1908" s="412">
        <f>'9. Per diem and other expenses'!$J$24</f>
        <v>0</v>
      </c>
    </row>
    <row r="1909" spans="1:8" x14ac:dyDescent="0.2">
      <c r="A1909" s="409">
        <v>1908</v>
      </c>
      <c r="B1909" s="409" t="str">
        <f t="shared" si="45"/>
        <v>0-0--9.08a</v>
      </c>
      <c r="C1909" s="410">
        <f>'1. General information'!$O$8</f>
        <v>0</v>
      </c>
      <c r="D1909" s="410">
        <f>'1. General information'!$O$10</f>
        <v>0</v>
      </c>
      <c r="E1909" s="410" t="s">
        <v>363</v>
      </c>
      <c r="F1909" s="411" t="s">
        <v>407</v>
      </c>
      <c r="G1909" s="410" t="s">
        <v>4300</v>
      </c>
      <c r="H1909" s="412">
        <f>'9. Per diem and other expenses'!$J$25</f>
        <v>0</v>
      </c>
    </row>
    <row r="1910" spans="1:8" x14ac:dyDescent="0.2">
      <c r="A1910" s="409">
        <v>1909</v>
      </c>
      <c r="B1910" s="409" t="str">
        <f t="shared" si="45"/>
        <v>0-0--9.09</v>
      </c>
      <c r="C1910" s="410">
        <f>'1. General information'!$O$8</f>
        <v>0</v>
      </c>
      <c r="D1910" s="410">
        <f>'1. General information'!$O$10</f>
        <v>0</v>
      </c>
      <c r="E1910" s="410" t="s">
        <v>363</v>
      </c>
      <c r="F1910" s="411">
        <v>9.09</v>
      </c>
      <c r="G1910" s="410" t="s">
        <v>4301</v>
      </c>
      <c r="H1910" s="413">
        <f>'9. Per diem and other expenses'!J28</f>
        <v>0</v>
      </c>
    </row>
    <row r="1911" spans="1:8" x14ac:dyDescent="0.2">
      <c r="A1911" s="409">
        <v>1910</v>
      </c>
      <c r="B1911" s="409" t="str">
        <f t="shared" si="45"/>
        <v>0-0--9.1</v>
      </c>
      <c r="C1911" s="410">
        <f>'1. General information'!$O$8</f>
        <v>0</v>
      </c>
      <c r="D1911" s="410">
        <f>'1. General information'!$O$10</f>
        <v>0</v>
      </c>
      <c r="E1911" s="410" t="s">
        <v>363</v>
      </c>
      <c r="F1911" s="411">
        <v>9.1</v>
      </c>
      <c r="G1911" s="410" t="s">
        <v>4302</v>
      </c>
      <c r="H1911" s="413">
        <f>'9. Per diem and other expenses'!J29</f>
        <v>0</v>
      </c>
    </row>
    <row r="1912" spans="1:8" x14ac:dyDescent="0.2">
      <c r="A1912" s="409">
        <v>1911</v>
      </c>
      <c r="B1912" s="409" t="str">
        <f t="shared" si="45"/>
        <v>0-0--9.11</v>
      </c>
      <c r="C1912" s="410">
        <f>'1. General information'!$O$8</f>
        <v>0</v>
      </c>
      <c r="D1912" s="410">
        <f>'1. General information'!$O$10</f>
        <v>0</v>
      </c>
      <c r="E1912" s="410" t="s">
        <v>363</v>
      </c>
      <c r="F1912" s="427" t="s">
        <v>4303</v>
      </c>
      <c r="G1912" s="410" t="s">
        <v>4304</v>
      </c>
      <c r="H1912" s="413">
        <f>'9. Per diem and other expenses'!J30</f>
        <v>0</v>
      </c>
    </row>
    <row r="1913" spans="1:8" x14ac:dyDescent="0.2">
      <c r="A1913" s="409">
        <v>1912</v>
      </c>
      <c r="B1913" s="409" t="str">
        <f t="shared" si="45"/>
        <v>0-0--9.12a-C1</v>
      </c>
      <c r="C1913" s="410">
        <f>'1. General information'!$O$8</f>
        <v>0</v>
      </c>
      <c r="D1913" s="410">
        <f>'1. General information'!$O$10</f>
        <v>0</v>
      </c>
      <c r="E1913" s="410" t="s">
        <v>363</v>
      </c>
      <c r="F1913" s="411" t="s">
        <v>4305</v>
      </c>
      <c r="G1913" s="410" t="s">
        <v>4306</v>
      </c>
      <c r="H1913" s="413">
        <f>'9. Per diem and other expenses'!$I$33</f>
        <v>0</v>
      </c>
    </row>
    <row r="1914" spans="1:8" x14ac:dyDescent="0.2">
      <c r="A1914" s="409">
        <v>1913</v>
      </c>
      <c r="B1914" s="409" t="str">
        <f t="shared" si="45"/>
        <v>0-0--9.12a-C2</v>
      </c>
      <c r="C1914" s="410">
        <f>'1. General information'!$O$8</f>
        <v>0</v>
      </c>
      <c r="D1914" s="410">
        <f>'1. General information'!$O$10</f>
        <v>0</v>
      </c>
      <c r="E1914" s="410" t="s">
        <v>363</v>
      </c>
      <c r="F1914" s="411" t="s">
        <v>4307</v>
      </c>
      <c r="G1914" s="410" t="s">
        <v>4308</v>
      </c>
      <c r="H1914" s="413">
        <f>'9. Per diem and other expenses'!$K$33</f>
        <v>0</v>
      </c>
    </row>
    <row r="1915" spans="1:8" x14ac:dyDescent="0.2">
      <c r="A1915" s="409">
        <v>1914</v>
      </c>
      <c r="B1915" s="409" t="str">
        <f t="shared" si="45"/>
        <v>0-0--9.12a-C3</v>
      </c>
      <c r="C1915" s="410">
        <f>'1. General information'!$O$8</f>
        <v>0</v>
      </c>
      <c r="D1915" s="410">
        <f>'1. General information'!$O$10</f>
        <v>0</v>
      </c>
      <c r="E1915" s="410" t="s">
        <v>363</v>
      </c>
      <c r="F1915" s="411" t="s">
        <v>4309</v>
      </c>
      <c r="G1915" s="410" t="s">
        <v>4310</v>
      </c>
      <c r="H1915" s="413">
        <f>'9. Per diem and other expenses'!$O$33</f>
        <v>0</v>
      </c>
    </row>
    <row r="1916" spans="1:8" x14ac:dyDescent="0.2">
      <c r="A1916" s="409">
        <v>1915</v>
      </c>
      <c r="B1916" s="409" t="str">
        <f t="shared" si="45"/>
        <v>0-0--9.12a-C4</v>
      </c>
      <c r="C1916" s="410">
        <f>'1. General information'!$O$8</f>
        <v>0</v>
      </c>
      <c r="D1916" s="410">
        <f>'1. General information'!$O$10</f>
        <v>0</v>
      </c>
      <c r="E1916" s="410" t="s">
        <v>363</v>
      </c>
      <c r="F1916" s="411" t="s">
        <v>4311</v>
      </c>
      <c r="G1916" s="410" t="s">
        <v>4312</v>
      </c>
      <c r="H1916" s="413">
        <f>'9. Per diem and other expenses'!$Q$33</f>
        <v>0</v>
      </c>
    </row>
    <row r="1917" spans="1:8" x14ac:dyDescent="0.2">
      <c r="A1917" s="409">
        <v>1916</v>
      </c>
      <c r="B1917" s="409" t="str">
        <f t="shared" si="45"/>
        <v>0-0--9.12b-C1</v>
      </c>
      <c r="C1917" s="410">
        <f>'1. General information'!$O$8</f>
        <v>0</v>
      </c>
      <c r="D1917" s="410">
        <f>'1. General information'!$O$10</f>
        <v>0</v>
      </c>
      <c r="E1917" s="410" t="s">
        <v>363</v>
      </c>
      <c r="F1917" s="411" t="s">
        <v>4313</v>
      </c>
      <c r="G1917" s="410" t="s">
        <v>4314</v>
      </c>
      <c r="H1917" s="413">
        <f>'9. Per diem and other expenses'!$I$34</f>
        <v>0</v>
      </c>
    </row>
    <row r="1918" spans="1:8" x14ac:dyDescent="0.2">
      <c r="A1918" s="409">
        <v>1917</v>
      </c>
      <c r="B1918" s="409" t="str">
        <f t="shared" si="45"/>
        <v>0-0--9.12b-C2</v>
      </c>
      <c r="C1918" s="410">
        <f>'1. General information'!$O$8</f>
        <v>0</v>
      </c>
      <c r="D1918" s="410">
        <f>'1. General information'!$O$10</f>
        <v>0</v>
      </c>
      <c r="E1918" s="410" t="s">
        <v>363</v>
      </c>
      <c r="F1918" s="411" t="s">
        <v>4315</v>
      </c>
      <c r="G1918" s="410" t="s">
        <v>4316</v>
      </c>
      <c r="H1918" s="413">
        <f>'9. Per diem and other expenses'!$K$34</f>
        <v>0</v>
      </c>
    </row>
    <row r="1919" spans="1:8" x14ac:dyDescent="0.2">
      <c r="A1919" s="409">
        <v>1918</v>
      </c>
      <c r="B1919" s="409" t="str">
        <f t="shared" si="45"/>
        <v>0-0--9.12b-C3</v>
      </c>
      <c r="C1919" s="410">
        <f>'1. General information'!$O$8</f>
        <v>0</v>
      </c>
      <c r="D1919" s="410">
        <f>'1. General information'!$O$10</f>
        <v>0</v>
      </c>
      <c r="E1919" s="410" t="s">
        <v>363</v>
      </c>
      <c r="F1919" s="411" t="s">
        <v>4317</v>
      </c>
      <c r="G1919" s="410" t="s">
        <v>4318</v>
      </c>
      <c r="H1919" s="413">
        <f>'9. Per diem and other expenses'!$O$34</f>
        <v>0</v>
      </c>
    </row>
    <row r="1920" spans="1:8" x14ac:dyDescent="0.2">
      <c r="A1920" s="409">
        <v>1919</v>
      </c>
      <c r="B1920" s="409" t="str">
        <f t="shared" si="45"/>
        <v>0-0--9.12b-C4</v>
      </c>
      <c r="C1920" s="410">
        <f>'1. General information'!$O$8</f>
        <v>0</v>
      </c>
      <c r="D1920" s="410">
        <f>'1. General information'!$O$10</f>
        <v>0</v>
      </c>
      <c r="E1920" s="410" t="s">
        <v>363</v>
      </c>
      <c r="F1920" s="411" t="s">
        <v>4319</v>
      </c>
      <c r="G1920" s="410" t="s">
        <v>4320</v>
      </c>
      <c r="H1920" s="413">
        <f>'9. Per diem and other expenses'!$Q$34</f>
        <v>0</v>
      </c>
    </row>
    <row r="1921" spans="1:8" x14ac:dyDescent="0.2">
      <c r="A1921" s="409">
        <v>1920</v>
      </c>
      <c r="B1921" s="409" t="str">
        <f t="shared" si="45"/>
        <v>0-0--9.13a-C1</v>
      </c>
      <c r="C1921" s="410">
        <f>'1. General information'!$O$8</f>
        <v>0</v>
      </c>
      <c r="D1921" s="410">
        <f>'1. General information'!$O$10</f>
        <v>0</v>
      </c>
      <c r="E1921" s="410" t="s">
        <v>363</v>
      </c>
      <c r="F1921" s="411" t="s">
        <v>4321</v>
      </c>
      <c r="G1921" s="410" t="s">
        <v>4322</v>
      </c>
      <c r="H1921" s="413">
        <f>'9. Per diem and other expenses'!$I$35</f>
        <v>0</v>
      </c>
    </row>
    <row r="1922" spans="1:8" x14ac:dyDescent="0.2">
      <c r="A1922" s="409">
        <v>1921</v>
      </c>
      <c r="B1922" s="409" t="str">
        <f t="shared" si="45"/>
        <v>0-0--9.13a-C2</v>
      </c>
      <c r="C1922" s="410">
        <f>'1. General information'!$O$8</f>
        <v>0</v>
      </c>
      <c r="D1922" s="410">
        <f>'1. General information'!$O$10</f>
        <v>0</v>
      </c>
      <c r="E1922" s="410" t="s">
        <v>363</v>
      </c>
      <c r="F1922" s="411" t="s">
        <v>4323</v>
      </c>
      <c r="G1922" s="410" t="s">
        <v>4324</v>
      </c>
      <c r="H1922" s="413">
        <f>'9. Per diem and other expenses'!$K$35</f>
        <v>0</v>
      </c>
    </row>
    <row r="1923" spans="1:8" x14ac:dyDescent="0.2">
      <c r="A1923" s="409">
        <v>1922</v>
      </c>
      <c r="B1923" s="409" t="str">
        <f t="shared" si="45"/>
        <v>0-0--9.13a-C3</v>
      </c>
      <c r="C1923" s="410">
        <f>'1. General information'!$O$8</f>
        <v>0</v>
      </c>
      <c r="D1923" s="410">
        <f>'1. General information'!$O$10</f>
        <v>0</v>
      </c>
      <c r="E1923" s="410" t="s">
        <v>363</v>
      </c>
      <c r="F1923" s="411" t="s">
        <v>4325</v>
      </c>
      <c r="G1923" s="410" t="s">
        <v>4326</v>
      </c>
      <c r="H1923" s="413">
        <f>'9. Per diem and other expenses'!$O$35</f>
        <v>0</v>
      </c>
    </row>
    <row r="1924" spans="1:8" x14ac:dyDescent="0.2">
      <c r="A1924" s="409">
        <v>1923</v>
      </c>
      <c r="B1924" s="409" t="str">
        <f t="shared" si="45"/>
        <v>0-0--9.13a-C4</v>
      </c>
      <c r="C1924" s="410">
        <f>'1. General information'!$O$8</f>
        <v>0</v>
      </c>
      <c r="D1924" s="410">
        <f>'1. General information'!$O$10</f>
        <v>0</v>
      </c>
      <c r="E1924" s="410" t="s">
        <v>363</v>
      </c>
      <c r="F1924" s="411" t="s">
        <v>4327</v>
      </c>
      <c r="G1924" s="410" t="s">
        <v>4328</v>
      </c>
      <c r="H1924" s="413">
        <f>'9. Per diem and other expenses'!$Q$35</f>
        <v>0</v>
      </c>
    </row>
    <row r="1925" spans="1:8" x14ac:dyDescent="0.2">
      <c r="A1925" s="409">
        <v>1924</v>
      </c>
      <c r="B1925" s="409" t="str">
        <f t="shared" si="45"/>
        <v>0-0--9.13b-C1</v>
      </c>
      <c r="C1925" s="410">
        <f>'1. General information'!$O$8</f>
        <v>0</v>
      </c>
      <c r="D1925" s="410">
        <f>'1. General information'!$O$10</f>
        <v>0</v>
      </c>
      <c r="E1925" s="410" t="s">
        <v>363</v>
      </c>
      <c r="F1925" s="411" t="s">
        <v>4329</v>
      </c>
      <c r="G1925" s="410" t="s">
        <v>4330</v>
      </c>
      <c r="H1925" s="413">
        <f>'9. Per diem and other expenses'!$I$36</f>
        <v>0</v>
      </c>
    </row>
    <row r="1926" spans="1:8" x14ac:dyDescent="0.2">
      <c r="A1926" s="409">
        <v>1925</v>
      </c>
      <c r="B1926" s="409" t="str">
        <f t="shared" si="45"/>
        <v>0-0--9.13b-C2</v>
      </c>
      <c r="C1926" s="410">
        <f>'1. General information'!$O$8</f>
        <v>0</v>
      </c>
      <c r="D1926" s="410">
        <f>'1. General information'!$O$10</f>
        <v>0</v>
      </c>
      <c r="E1926" s="410" t="s">
        <v>363</v>
      </c>
      <c r="F1926" s="411" t="s">
        <v>4331</v>
      </c>
      <c r="G1926" s="410" t="s">
        <v>4332</v>
      </c>
      <c r="H1926" s="413">
        <f>'9. Per diem and other expenses'!$K$36</f>
        <v>0</v>
      </c>
    </row>
    <row r="1927" spans="1:8" x14ac:dyDescent="0.2">
      <c r="A1927" s="409">
        <v>1926</v>
      </c>
      <c r="B1927" s="409" t="str">
        <f t="shared" si="45"/>
        <v>0-0--9.13b-C3</v>
      </c>
      <c r="C1927" s="410">
        <f>'1. General information'!$O$8</f>
        <v>0</v>
      </c>
      <c r="D1927" s="410">
        <f>'1. General information'!$O$10</f>
        <v>0</v>
      </c>
      <c r="E1927" s="410" t="s">
        <v>363</v>
      </c>
      <c r="F1927" s="411" t="s">
        <v>4333</v>
      </c>
      <c r="G1927" s="410" t="s">
        <v>4334</v>
      </c>
      <c r="H1927" s="413">
        <f>'9. Per diem and other expenses'!$O$36</f>
        <v>0</v>
      </c>
    </row>
    <row r="1928" spans="1:8" x14ac:dyDescent="0.2">
      <c r="A1928" s="409">
        <v>1927</v>
      </c>
      <c r="B1928" s="409" t="str">
        <f t="shared" si="45"/>
        <v>0-0--9.13b-C4</v>
      </c>
      <c r="C1928" s="410">
        <f>'1. General information'!$O$8</f>
        <v>0</v>
      </c>
      <c r="D1928" s="410">
        <f>'1. General information'!$O$10</f>
        <v>0</v>
      </c>
      <c r="E1928" s="410" t="s">
        <v>363</v>
      </c>
      <c r="F1928" s="411" t="s">
        <v>4335</v>
      </c>
      <c r="G1928" s="410" t="s">
        <v>4336</v>
      </c>
      <c r="H1928" s="413">
        <f>'9. Per diem and other expenses'!$Q$36</f>
        <v>0</v>
      </c>
    </row>
    <row r="1929" spans="1:8" ht="81.75" customHeight="1" x14ac:dyDescent="0.2">
      <c r="A1929" s="409">
        <v>1928</v>
      </c>
      <c r="B1929" s="409" t="str">
        <f t="shared" si="45"/>
        <v>0-0--9.99</v>
      </c>
      <c r="C1929" s="410">
        <f>'1. General information'!$O$8</f>
        <v>0</v>
      </c>
      <c r="D1929" s="410">
        <f>'1. General information'!$O$10</f>
        <v>0</v>
      </c>
      <c r="E1929" s="410" t="s">
        <v>363</v>
      </c>
      <c r="F1929" s="411">
        <v>9.99</v>
      </c>
      <c r="G1929" s="410" t="s">
        <v>4337</v>
      </c>
      <c r="H1929" s="412">
        <f>'9. Per diem and other expenses'!B39</f>
        <v>0</v>
      </c>
    </row>
  </sheetData>
  <phoneticPr fontId="87"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6E738-1A2C-40DD-85CC-CBE1CC25AE6C}">
  <sheetPr>
    <tabColor theme="7" tint="0.39997558519241921"/>
  </sheetPr>
  <dimension ref="B2:AI167"/>
  <sheetViews>
    <sheetView showGridLines="0" topLeftCell="A61" zoomScale="85" zoomScaleNormal="85" workbookViewId="0">
      <selection activeCell="D77" sqref="D77"/>
    </sheetView>
  </sheetViews>
  <sheetFormatPr defaultColWidth="8.85546875" defaultRowHeight="12.75" x14ac:dyDescent="0.2"/>
  <cols>
    <col min="1" max="1" width="2.140625" customWidth="1"/>
    <col min="2" max="2" width="44" customWidth="1"/>
    <col min="3" max="3" width="43.85546875" customWidth="1"/>
    <col min="4" max="4" width="27" customWidth="1"/>
    <col min="5" max="5" width="29.42578125" customWidth="1"/>
    <col min="6" max="6" width="48.85546875" customWidth="1"/>
    <col min="7" max="7" width="26" customWidth="1"/>
    <col min="8" max="8" width="22.7109375" customWidth="1"/>
    <col min="9" max="9" width="22.85546875" customWidth="1"/>
    <col min="10" max="10" width="24.7109375" customWidth="1"/>
    <col min="11" max="11" width="28.7109375" customWidth="1"/>
    <col min="12" max="12" width="21.140625" customWidth="1"/>
    <col min="13" max="13" width="21.7109375" customWidth="1"/>
    <col min="14" max="14" width="23.5703125" bestFit="1" customWidth="1"/>
    <col min="15" max="15" width="19.42578125" bestFit="1" customWidth="1"/>
    <col min="16" max="16" width="18" bestFit="1" customWidth="1"/>
    <col min="17" max="17" width="26.85546875" bestFit="1" customWidth="1"/>
    <col min="18" max="18" width="18.85546875" bestFit="1" customWidth="1"/>
    <col min="19" max="19" width="23" bestFit="1" customWidth="1"/>
    <col min="20" max="20" width="27.140625" bestFit="1" customWidth="1"/>
    <col min="21" max="21" width="24.140625" customWidth="1"/>
    <col min="22" max="22" width="19.42578125" customWidth="1"/>
    <col min="23" max="23" width="20.42578125" customWidth="1"/>
    <col min="24" max="24" width="18" customWidth="1"/>
    <col min="25" max="26" width="16" customWidth="1"/>
    <col min="27" max="27" width="18" customWidth="1"/>
    <col min="28" max="28" width="21.140625" customWidth="1"/>
    <col min="29" max="29" width="19" customWidth="1"/>
    <col min="30" max="30" width="13.85546875" customWidth="1"/>
    <col min="31" max="31" width="17.85546875" customWidth="1"/>
    <col min="32" max="33" width="14.85546875" customWidth="1"/>
    <col min="34" max="34" width="13.5703125" customWidth="1"/>
    <col min="35" max="35" width="14.5703125" customWidth="1"/>
    <col min="36" max="37" width="12.7109375" customWidth="1"/>
    <col min="38" max="38" width="12" customWidth="1"/>
    <col min="39" max="39" width="12.140625" customWidth="1"/>
    <col min="40" max="40" width="14.85546875" customWidth="1"/>
  </cols>
  <sheetData>
    <row r="2" spans="2:6" ht="15" x14ac:dyDescent="0.25">
      <c r="B2" s="19" t="s">
        <v>557</v>
      </c>
    </row>
    <row r="3" spans="2:6" ht="15" x14ac:dyDescent="0.25">
      <c r="B3" s="19"/>
    </row>
    <row r="4" spans="2:6" ht="14.25" x14ac:dyDescent="0.2">
      <c r="B4" s="8" t="s">
        <v>4743</v>
      </c>
    </row>
    <row r="5" spans="2:6" x14ac:dyDescent="0.2">
      <c r="B5" s="241" t="s">
        <v>558</v>
      </c>
      <c r="C5" s="241" t="s">
        <v>559</v>
      </c>
      <c r="D5" s="241" t="s">
        <v>560</v>
      </c>
      <c r="E5" s="190"/>
    </row>
    <row r="6" spans="2:6" x14ac:dyDescent="0.2">
      <c r="B6" s="242" t="s">
        <v>561</v>
      </c>
      <c r="C6" s="243" t="s">
        <v>562</v>
      </c>
      <c r="D6" s="269">
        <f>_xlfn.DAYS(DATE('3. Campaign information'!R18+1,1,1),DATE('3. Campaign information'!R18,1,1))</f>
        <v>366</v>
      </c>
    </row>
    <row r="7" spans="2:6" x14ac:dyDescent="0.2">
      <c r="B7" s="242" t="s">
        <v>561</v>
      </c>
      <c r="C7" s="243" t="s">
        <v>563</v>
      </c>
      <c r="D7" s="269">
        <f>NETWORKDAYS(DATE('3. Campaign information'!R18,1,1),DATE('3. Campaign information'!R18+1,1,1))</f>
        <v>262</v>
      </c>
      <c r="E7" s="244"/>
    </row>
    <row r="8" spans="2:6" x14ac:dyDescent="0.2">
      <c r="B8" s="243" t="s">
        <v>561</v>
      </c>
      <c r="C8" s="243" t="s">
        <v>564</v>
      </c>
      <c r="D8" s="269">
        <f>D6*24</f>
        <v>8784</v>
      </c>
    </row>
    <row r="9" spans="2:6" x14ac:dyDescent="0.2">
      <c r="B9" s="242" t="s">
        <v>561</v>
      </c>
      <c r="C9" s="243" t="s">
        <v>565</v>
      </c>
      <c r="D9" s="455">
        <f>D7*D28</f>
        <v>0</v>
      </c>
      <c r="F9" s="2"/>
    </row>
    <row r="10" spans="2:6" x14ac:dyDescent="0.2">
      <c r="B10" s="242" t="s">
        <v>561</v>
      </c>
      <c r="C10" s="243" t="s">
        <v>566</v>
      </c>
      <c r="D10" s="455" t="e">
        <f>INDEX('0e. Support language'!$E$20:$E$31,MATCH('3. Campaign information'!$P18,'0e. Support language'!$D$20:$D$31,0))</f>
        <v>#N/A</v>
      </c>
      <c r="F10" s="2"/>
    </row>
    <row r="11" spans="2:6" x14ac:dyDescent="0.2">
      <c r="B11" s="242" t="s">
        <v>561</v>
      </c>
      <c r="C11" s="243" t="s">
        <v>567</v>
      </c>
      <c r="D11" s="455" t="e">
        <f>_xlfn.DAYS(DATE('3. Campaign information'!R18,D10+1,1),DATE('3. Campaign information'!R18,D10,1))</f>
        <v>#N/A</v>
      </c>
      <c r="F11" s="2"/>
    </row>
    <row r="12" spans="2:6" x14ac:dyDescent="0.2">
      <c r="B12" s="242" t="s">
        <v>561</v>
      </c>
      <c r="C12" s="243" t="s">
        <v>568</v>
      </c>
      <c r="D12" s="270" t="e">
        <f>D21/D11</f>
        <v>#N/A</v>
      </c>
      <c r="F12" s="2"/>
    </row>
    <row r="13" spans="2:6" x14ac:dyDescent="0.2">
      <c r="B13" s="242" t="s">
        <v>561</v>
      </c>
      <c r="C13" s="243" t="s">
        <v>569</v>
      </c>
      <c r="D13" s="270">
        <f>D21/D6</f>
        <v>0</v>
      </c>
      <c r="F13" s="2"/>
    </row>
    <row r="14" spans="2:6" x14ac:dyDescent="0.2">
      <c r="B14" s="242" t="s">
        <v>561</v>
      </c>
      <c r="C14" s="243" t="s">
        <v>570</v>
      </c>
      <c r="D14" s="270">
        <f>D21/D7</f>
        <v>0</v>
      </c>
      <c r="F14" s="465"/>
    </row>
    <row r="15" spans="2:6" x14ac:dyDescent="0.2">
      <c r="B15" s="242" t="s">
        <v>458</v>
      </c>
      <c r="C15" s="243" t="s">
        <v>571</v>
      </c>
      <c r="D15" s="456" t="e">
        <f>INDEX('A. All data'!$H$2:$H$4059,MATCH('A. All data'!F11,'A. All data'!$F$2:$F$4059,0))</f>
        <v>#N/A</v>
      </c>
      <c r="E15" s="246"/>
      <c r="F15" s="2"/>
    </row>
    <row r="16" spans="2:6" x14ac:dyDescent="0.2">
      <c r="B16" s="242" t="s">
        <v>458</v>
      </c>
      <c r="C16" s="243" t="s">
        <v>572</v>
      </c>
      <c r="D16" s="456" t="e">
        <f>INDEX('A. All data'!$H$2:$H$4059,MATCH('A. All data'!F12,'A. All data'!$F$2:$F$4059,0))</f>
        <v>#N/A</v>
      </c>
      <c r="F16" s="465"/>
    </row>
    <row r="17" spans="2:10" x14ac:dyDescent="0.2">
      <c r="B17" s="242" t="s">
        <v>458</v>
      </c>
      <c r="C17" s="243" t="s">
        <v>573</v>
      </c>
      <c r="D17" s="269">
        <f>'3. Campaign information'!T19</f>
        <v>0</v>
      </c>
      <c r="F17" s="2"/>
    </row>
    <row r="18" spans="2:10" x14ac:dyDescent="0.2">
      <c r="B18" s="242" t="s">
        <v>458</v>
      </c>
      <c r="C18" s="243" t="s">
        <v>574</v>
      </c>
      <c r="D18" s="269" t="e">
        <f>'A. All data'!H11-'A. All data'!H10</f>
        <v>#N/A</v>
      </c>
      <c r="E18" s="246"/>
      <c r="F18" s="2"/>
    </row>
    <row r="19" spans="2:10" x14ac:dyDescent="0.2">
      <c r="B19" s="242" t="s">
        <v>458</v>
      </c>
      <c r="C19" s="243" t="s">
        <v>575</v>
      </c>
      <c r="D19" s="269" t="e">
        <f>NETWORKDAYS('B. Intermediate calculations'!D15-30,'B. Intermediate calculations'!D15-1)</f>
        <v>#N/A</v>
      </c>
      <c r="E19" s="247"/>
      <c r="F19" s="465"/>
    </row>
    <row r="20" spans="2:10" x14ac:dyDescent="0.2">
      <c r="B20" s="242" t="s">
        <v>458</v>
      </c>
      <c r="C20" s="243" t="s">
        <v>576</v>
      </c>
      <c r="D20" s="269" t="e">
        <f>D19*'6. Staff time'!$AC$8</f>
        <v>#N/A</v>
      </c>
      <c r="E20" s="246"/>
      <c r="F20" s="2"/>
    </row>
    <row r="21" spans="2:10" x14ac:dyDescent="0.2">
      <c r="B21" s="242" t="s">
        <v>458</v>
      </c>
      <c r="C21" s="243" t="s">
        <v>577</v>
      </c>
      <c r="D21" s="269">
        <f>'3. Campaign information'!T19</f>
        <v>0</v>
      </c>
      <c r="E21" s="246"/>
      <c r="F21" s="2"/>
    </row>
    <row r="22" spans="2:10" x14ac:dyDescent="0.2">
      <c r="B22" s="242" t="s">
        <v>458</v>
      </c>
      <c r="C22" s="243" t="s">
        <v>578</v>
      </c>
      <c r="D22" s="269" t="e">
        <f>NETWORKDAYS(D15,D16)</f>
        <v>#N/A</v>
      </c>
      <c r="E22" s="246"/>
      <c r="F22" s="2"/>
    </row>
    <row r="23" spans="2:10" x14ac:dyDescent="0.2">
      <c r="B23" s="242" t="s">
        <v>458</v>
      </c>
      <c r="C23" s="243" t="s">
        <v>579</v>
      </c>
      <c r="D23" s="269" t="e">
        <f>D22*'6. Staff time'!AC8</f>
        <v>#N/A</v>
      </c>
      <c r="E23" s="246"/>
    </row>
    <row r="24" spans="2:10" x14ac:dyDescent="0.2">
      <c r="B24" s="242" t="s">
        <v>458</v>
      </c>
      <c r="C24" s="243" t="s">
        <v>580</v>
      </c>
      <c r="D24" s="269" t="e">
        <f>'A. All data'!H13-'A. All data'!H12</f>
        <v>#N/A</v>
      </c>
      <c r="E24" s="246"/>
    </row>
    <row r="25" spans="2:10" x14ac:dyDescent="0.2">
      <c r="B25" s="242" t="s">
        <v>458</v>
      </c>
      <c r="C25" s="243" t="s">
        <v>581</v>
      </c>
      <c r="D25" s="269" t="e">
        <f>NETWORKDAYS(D16+1,D16+30)</f>
        <v>#N/A</v>
      </c>
      <c r="E25" s="247"/>
      <c r="F25" s="248"/>
    </row>
    <row r="26" spans="2:10" x14ac:dyDescent="0.2">
      <c r="B26" s="242" t="s">
        <v>458</v>
      </c>
      <c r="C26" s="243" t="s">
        <v>582</v>
      </c>
      <c r="D26" s="269" t="e">
        <f>D25*'6. Staff time'!AC8</f>
        <v>#N/A</v>
      </c>
      <c r="E26" s="246"/>
    </row>
    <row r="27" spans="2:10" x14ac:dyDescent="0.2">
      <c r="B27" s="242" t="s">
        <v>458</v>
      </c>
      <c r="C27" s="243" t="s">
        <v>583</v>
      </c>
      <c r="D27" s="457">
        <f>D9/12</f>
        <v>0</v>
      </c>
    </row>
    <row r="28" spans="2:10" x14ac:dyDescent="0.2">
      <c r="B28" s="242" t="s">
        <v>458</v>
      </c>
      <c r="C28" s="243" t="s">
        <v>584</v>
      </c>
      <c r="D28" s="458">
        <f>'6. Staff time'!AC8</f>
        <v>0</v>
      </c>
    </row>
    <row r="29" spans="2:10" x14ac:dyDescent="0.2">
      <c r="B29" s="242" t="s">
        <v>458</v>
      </c>
      <c r="C29" s="243" t="s">
        <v>585</v>
      </c>
      <c r="D29" s="459">
        <f>SUM('6. Staff time'!I47:AB71)</f>
        <v>0</v>
      </c>
    </row>
    <row r="30" spans="2:10" x14ac:dyDescent="0.2">
      <c r="B30" s="242" t="s">
        <v>402</v>
      </c>
      <c r="C30" s="242" t="s">
        <v>586</v>
      </c>
      <c r="E30" s="250"/>
      <c r="F30" s="251"/>
      <c r="G30" s="252"/>
      <c r="I30" s="253"/>
      <c r="J30" s="253"/>
    </row>
    <row r="31" spans="2:10" x14ac:dyDescent="0.2">
      <c r="B31" s="242" t="s">
        <v>362</v>
      </c>
      <c r="C31" s="242" t="s">
        <v>587</v>
      </c>
      <c r="E31" s="250"/>
      <c r="F31" s="251"/>
      <c r="G31" s="254"/>
      <c r="I31" s="253"/>
      <c r="J31" s="253"/>
    </row>
    <row r="32" spans="2:10" x14ac:dyDescent="0.2">
      <c r="D32" s="255"/>
      <c r="E32" s="250"/>
      <c r="I32" s="253"/>
      <c r="J32" s="253"/>
    </row>
    <row r="33" spans="2:10" x14ac:dyDescent="0.2">
      <c r="B33" s="952" t="s">
        <v>4744</v>
      </c>
      <c r="C33" s="952"/>
      <c r="D33" s="250"/>
      <c r="E33" s="250"/>
      <c r="I33" s="253"/>
      <c r="J33" s="253"/>
    </row>
    <row r="34" spans="2:10" x14ac:dyDescent="0.2">
      <c r="B34" s="256" t="str">
        <f>CONCATENATE('0a. Country information'!F27, " - intervention weight")</f>
        <v>Yellow Fever - intervention weight</v>
      </c>
      <c r="C34" s="257" t="str">
        <f>IFERROR('3. Campaign information'!J39/SUM('3. Campaign information'!J39:J42),"Need to input doses delivered")</f>
        <v>Need to input doses delivered</v>
      </c>
    </row>
    <row r="35" spans="2:10" x14ac:dyDescent="0.2">
      <c r="B35" s="256" t="str">
        <f>CONCATENATE('0a. Country information'!F28, " - intervention weight")</f>
        <v>Meningitis A - intervention weight</v>
      </c>
      <c r="C35" s="257" t="str">
        <f>IFERROR('3. Campaign information'!J40/SUM('3. Campaign information'!J39:J42),"Need to input doses delivered")</f>
        <v>Need to input doses delivered</v>
      </c>
    </row>
    <row r="36" spans="2:10" x14ac:dyDescent="0.2">
      <c r="D36" s="255"/>
      <c r="E36" s="250"/>
      <c r="F36" s="253"/>
      <c r="I36" s="253"/>
      <c r="J36" s="253"/>
    </row>
    <row r="37" spans="2:10" x14ac:dyDescent="0.2">
      <c r="B37" s="953" t="s">
        <v>4759</v>
      </c>
      <c r="C37" s="953"/>
      <c r="D37" s="253"/>
      <c r="I37" s="253"/>
      <c r="J37" s="253"/>
    </row>
    <row r="38" spans="2:10" x14ac:dyDescent="0.2">
      <c r="B38" s="258" t="str">
        <f>'0a. Country information'!F27</f>
        <v>Yellow Fever</v>
      </c>
      <c r="C38" s="259">
        <f>'0c. Unit costs'!$G$21*'3. Campaign information'!J39</f>
        <v>0</v>
      </c>
      <c r="D38" s="253"/>
      <c r="I38" s="253"/>
      <c r="J38" s="253"/>
    </row>
    <row r="39" spans="2:10" x14ac:dyDescent="0.2">
      <c r="B39" s="258" t="str">
        <f>'0a. Country information'!F28</f>
        <v>Meningitis A</v>
      </c>
      <c r="C39" s="259">
        <f>'0c. Unit costs'!$G$22*'3. Campaign information'!J40</f>
        <v>0</v>
      </c>
      <c r="D39" s="253"/>
      <c r="I39" s="253"/>
      <c r="J39" s="253"/>
    </row>
    <row r="40" spans="2:10" x14ac:dyDescent="0.2">
      <c r="B40" s="256" t="str">
        <f>CONCATENATE('0a. Country information'!F27, " as % of total")</f>
        <v>Yellow Fever as % of total</v>
      </c>
      <c r="C40" s="257" t="str">
        <f>IFERROR(C38/SUM(C38:C39), "Need to input doses delivered")</f>
        <v>Need to input doses delivered</v>
      </c>
      <c r="D40" s="253"/>
      <c r="E40" s="260"/>
      <c r="F40" s="253"/>
      <c r="I40" s="253"/>
      <c r="J40" s="253"/>
    </row>
    <row r="41" spans="2:10" x14ac:dyDescent="0.2">
      <c r="B41" s="256" t="str">
        <f>CONCATENATE('0a. Country information'!F28, " as % of total")</f>
        <v>Meningitis A as % of total</v>
      </c>
      <c r="C41" s="257" t="str">
        <f>IFERROR(C39/SUM(C38:C39), "Need to input doses delivered")</f>
        <v>Need to input doses delivered</v>
      </c>
      <c r="D41" s="253"/>
      <c r="E41" s="260"/>
      <c r="F41" s="253"/>
      <c r="G41" s="261"/>
      <c r="H41" s="261"/>
      <c r="I41" s="253"/>
      <c r="J41" s="253"/>
    </row>
    <row r="42" spans="2:10" x14ac:dyDescent="0.2">
      <c r="D42" s="262"/>
      <c r="E42" s="260"/>
    </row>
    <row r="43" spans="2:10" x14ac:dyDescent="0.2">
      <c r="B43" s="241" t="s">
        <v>4760</v>
      </c>
      <c r="C43" s="241" t="s">
        <v>560</v>
      </c>
      <c r="D43" s="262"/>
      <c r="E43" s="260"/>
    </row>
    <row r="44" spans="2:10" x14ac:dyDescent="0.2">
      <c r="B44" s="242" t="s">
        <v>589</v>
      </c>
      <c r="C44" s="263">
        <f>IFERROR(('9. Per diem and other expenses'!R19/30)*'3. Campaign information'!T19,0)</f>
        <v>0</v>
      </c>
      <c r="D44" s="262"/>
      <c r="E44" s="260"/>
    </row>
    <row r="45" spans="2:10" x14ac:dyDescent="0.2">
      <c r="B45" s="242" t="s">
        <v>590</v>
      </c>
      <c r="C45" s="264">
        <f>'9. Per diem and other expenses'!R18-'B. Intermediate calculations'!C44</f>
        <v>0</v>
      </c>
      <c r="D45" s="262"/>
      <c r="E45" s="260"/>
    </row>
    <row r="46" spans="2:10" x14ac:dyDescent="0.2">
      <c r="B46" s="243" t="s">
        <v>4453</v>
      </c>
      <c r="C46" s="243">
        <f>IFERROR(('9. Per diem and other expenses'!R20/'9. Per diem and other expenses'!R19),0)</f>
        <v>0</v>
      </c>
      <c r="D46" s="262"/>
      <c r="E46" s="260"/>
    </row>
    <row r="47" spans="2:10" x14ac:dyDescent="0.2">
      <c r="D47" s="262"/>
      <c r="E47" s="260"/>
    </row>
    <row r="48" spans="2:10" x14ac:dyDescent="0.2">
      <c r="B48" s="265" t="s">
        <v>4761</v>
      </c>
      <c r="C48" s="265"/>
      <c r="D48" s="266"/>
    </row>
    <row r="49" spans="2:16" x14ac:dyDescent="0.2">
      <c r="B49" s="268" t="s">
        <v>591</v>
      </c>
      <c r="C49" s="241" t="s">
        <v>33</v>
      </c>
      <c r="D49" s="241" t="s">
        <v>356</v>
      </c>
      <c r="E49" s="241" t="s">
        <v>29</v>
      </c>
      <c r="F49" s="241" t="s">
        <v>96</v>
      </c>
      <c r="G49" s="241" t="s">
        <v>5</v>
      </c>
      <c r="H49" s="241" t="s">
        <v>22</v>
      </c>
      <c r="I49" s="241" t="s">
        <v>30</v>
      </c>
      <c r="J49" s="241" t="s">
        <v>97</v>
      </c>
      <c r="K49" s="241" t="s">
        <v>28</v>
      </c>
    </row>
    <row r="50" spans="2:16" x14ac:dyDescent="0.2">
      <c r="B50" s="269" t="s">
        <v>594</v>
      </c>
      <c r="C50" s="245" t="e">
        <f>(SUM('6. Staff time'!$I$47:$J$71)+SUM('6. Staff time'!$I$16:$J$40))/(SUM('6. Staff time'!$I$47:$Z$71)+SUM('6. Staff time'!$I$16:$J$40))</f>
        <v>#DIV/0!</v>
      </c>
      <c r="D50" s="245" t="e">
        <f>SUM('6. Staff time'!$K$47:$M$71)/(SUM('6. Staff time'!$I$47:$Z$71)+SUM('6. Staff time'!$I$16:$J$40))</f>
        <v>#DIV/0!</v>
      </c>
      <c r="E50" s="245" t="e">
        <f>SUM('6. Staff time'!$N$47:$O$71)/(SUM('6. Staff time'!$I$47:$Z$71)+SUM('6. Staff time'!$I$16:$J$40))</f>
        <v>#DIV/0!</v>
      </c>
      <c r="F50" s="245" t="e">
        <f>SUM('6. Staff time'!$P$47:$Q$71)/(SUM('6. Staff time'!$I$47:$Z$71)+SUM('6. Staff time'!$I$16:$J$40))</f>
        <v>#DIV/0!</v>
      </c>
      <c r="G50" s="245" t="e">
        <f>SUM('6. Staff time'!$R$47:$S$71)/(SUM('6. Staff time'!$I$47:$Z$71)+SUM('6. Staff time'!$I$16:$J$40))</f>
        <v>#DIV/0!</v>
      </c>
      <c r="H50" s="245" t="e">
        <f>SUM('6. Staff time'!$T$47:$U$71)/(SUM('6. Staff time'!$I$47:$Z$71)+SUM('6. Staff time'!$I$16:$J$40))</f>
        <v>#DIV/0!</v>
      </c>
      <c r="I50" s="245" t="e">
        <f>SUM('6. Staff time'!$V$47:$W$71)/(SUM('6. Staff time'!$I$47:$Z$71)+SUM('6. Staff time'!$I$16:$J$40))</f>
        <v>#DIV/0!</v>
      </c>
      <c r="J50" s="245" t="e">
        <f>SUM('6. Staff time'!$X$47:$Y$71)/(SUM('6. Staff time'!$I$47:$Z$71)+SUM('6. Staff time'!$I$16:$J$40))</f>
        <v>#DIV/0!</v>
      </c>
      <c r="K50" s="245" t="e">
        <f>SUM('6. Staff time'!$Z$47:$Z$71)/(SUM('6. Staff time'!$I$47:$Z$71)+SUM('6. Staff time'!$I$16:$J$40))</f>
        <v>#DIV/0!</v>
      </c>
    </row>
    <row r="51" spans="2:16" x14ac:dyDescent="0.2">
      <c r="B51" s="270" t="s">
        <v>595</v>
      </c>
      <c r="C51" s="267" t="e">
        <f>'9. Per diem and other expenses'!$R$11*'B. Intermediate calculations'!C50</f>
        <v>#DIV/0!</v>
      </c>
      <c r="D51" s="267" t="e">
        <f>'9. Per diem and other expenses'!$R$11*'B. Intermediate calculations'!D50</f>
        <v>#DIV/0!</v>
      </c>
      <c r="E51" s="267" t="e">
        <f>'9. Per diem and other expenses'!$R$11*'B. Intermediate calculations'!E50</f>
        <v>#DIV/0!</v>
      </c>
      <c r="F51" s="267" t="e">
        <f>'9. Per diem and other expenses'!$R$11*'B. Intermediate calculations'!F50</f>
        <v>#DIV/0!</v>
      </c>
      <c r="G51" s="267" t="e">
        <f>'9. Per diem and other expenses'!$R$11*'B. Intermediate calculations'!G50</f>
        <v>#DIV/0!</v>
      </c>
      <c r="H51" s="267" t="e">
        <f>'9. Per diem and other expenses'!$R$11*'B. Intermediate calculations'!H50</f>
        <v>#DIV/0!</v>
      </c>
      <c r="I51" s="267" t="e">
        <f>'9. Per diem and other expenses'!$R$11*'B. Intermediate calculations'!I50</f>
        <v>#DIV/0!</v>
      </c>
      <c r="J51" s="267" t="e">
        <f>'9. Per diem and other expenses'!$R$11*'B. Intermediate calculations'!J50</f>
        <v>#DIV/0!</v>
      </c>
      <c r="K51" s="267" t="e">
        <f>'9. Per diem and other expenses'!$R$11*'B. Intermediate calculations'!K50</f>
        <v>#DIV/0!</v>
      </c>
    </row>
    <row r="52" spans="2:16" x14ac:dyDescent="0.2">
      <c r="B52" s="271"/>
      <c r="C52" s="272"/>
      <c r="D52" s="272"/>
      <c r="E52" s="272"/>
      <c r="F52" s="272"/>
      <c r="G52" s="272"/>
      <c r="H52" s="272"/>
      <c r="I52" s="272"/>
      <c r="J52" s="272"/>
      <c r="K52" s="272"/>
    </row>
    <row r="53" spans="2:16" x14ac:dyDescent="0.2">
      <c r="B53" s="504" t="s">
        <v>4762</v>
      </c>
      <c r="C53" s="272"/>
      <c r="D53" s="272"/>
      <c r="E53" s="272"/>
      <c r="F53" s="272"/>
      <c r="G53" s="272"/>
      <c r="H53" s="272"/>
      <c r="I53" s="272"/>
      <c r="J53" s="272"/>
      <c r="K53" s="272"/>
    </row>
    <row r="54" spans="2:16" x14ac:dyDescent="0.2">
      <c r="B54" s="954" t="s">
        <v>596</v>
      </c>
      <c r="C54" s="954"/>
      <c r="D54" s="272"/>
      <c r="E54" s="272"/>
      <c r="F54" s="272"/>
      <c r="G54" s="272"/>
      <c r="H54" s="272"/>
      <c r="I54" s="272"/>
      <c r="J54" s="272"/>
      <c r="K54" s="272"/>
    </row>
    <row r="55" spans="2:16" ht="30.75" customHeight="1" x14ac:dyDescent="0.2">
      <c r="B55" s="273" t="s">
        <v>597</v>
      </c>
      <c r="C55" s="274" t="s">
        <v>80</v>
      </c>
      <c r="D55" s="275"/>
      <c r="E55" s="2"/>
      <c r="F55" s="272"/>
      <c r="G55" s="272"/>
      <c r="H55" s="272"/>
      <c r="I55" s="272"/>
      <c r="J55" s="272"/>
      <c r="K55" s="272"/>
    </row>
    <row r="56" spans="2:16" ht="30.75" customHeight="1" x14ac:dyDescent="0.2">
      <c r="B56" s="276" t="s">
        <v>598</v>
      </c>
      <c r="C56" s="277"/>
      <c r="D56" s="278"/>
      <c r="E56" s="2"/>
      <c r="F56" s="272"/>
      <c r="G56" s="272"/>
      <c r="H56" s="272"/>
      <c r="I56" s="272"/>
      <c r="J56" s="272"/>
      <c r="K56" s="272"/>
    </row>
    <row r="57" spans="2:16" x14ac:dyDescent="0.2">
      <c r="B57" s="272"/>
      <c r="C57" s="272"/>
      <c r="D57" s="272"/>
      <c r="E57" s="272"/>
      <c r="F57" s="272"/>
      <c r="G57" s="272"/>
      <c r="H57" s="272"/>
      <c r="I57" s="272"/>
      <c r="J57" s="272"/>
      <c r="K57" s="272"/>
      <c r="L57" s="272"/>
      <c r="M57" s="272"/>
    </row>
    <row r="58" spans="2:16" ht="14.25" x14ac:dyDescent="0.2">
      <c r="B58" s="265" t="s">
        <v>4763</v>
      </c>
      <c r="D58" s="266"/>
      <c r="M58" s="272"/>
      <c r="N58" s="8"/>
      <c r="P58" s="8"/>
    </row>
    <row r="59" spans="2:16" ht="14.25" x14ac:dyDescent="0.2">
      <c r="B59" s="241" t="s">
        <v>33</v>
      </c>
      <c r="C59" s="241" t="s">
        <v>356</v>
      </c>
      <c r="D59" s="241" t="s">
        <v>29</v>
      </c>
      <c r="E59" s="241" t="s">
        <v>96</v>
      </c>
      <c r="F59" s="241" t="s">
        <v>5</v>
      </c>
      <c r="G59" s="241" t="s">
        <v>22</v>
      </c>
      <c r="H59" s="241" t="s">
        <v>30</v>
      </c>
      <c r="I59" s="241" t="s">
        <v>97</v>
      </c>
      <c r="J59" s="241" t="s">
        <v>28</v>
      </c>
      <c r="K59" s="8"/>
      <c r="M59" s="8"/>
    </row>
    <row r="60" spans="2:16" ht="14.25" x14ac:dyDescent="0.2">
      <c r="B60" s="279" t="e">
        <f>(SUM('6. Staff time'!$I$47:$J$71)+SUM('6. Staff time'!$I$16:$J$40))/(SUM('6. Staff time'!$I$47:$Z$71)+SUM('6. Staff time'!$I$16:$J$40)-SUM('6. Staff time'!X47:Y71))</f>
        <v>#DIV/0!</v>
      </c>
      <c r="C60" s="279" t="e">
        <f>SUM('6. Staff time'!$K$47:$M$71)/(SUM('6. Staff time'!$I$47:$Z$71)+SUM('6. Staff time'!$I$16:$J$40)-SUM('6. Staff time'!X47:Y71))</f>
        <v>#DIV/0!</v>
      </c>
      <c r="D60" s="279" t="e">
        <f>SUM('6. Staff time'!$N$47:$O$71)/(SUM('6. Staff time'!$I$47:$Z$71)+SUM('6. Staff time'!$I$16:$J$40)-SUM('6. Staff time'!X47:Y71))</f>
        <v>#DIV/0!</v>
      </c>
      <c r="E60" s="279" t="e">
        <f>SUM('6. Staff time'!$P$47:$Q$71)/(SUM('6. Staff time'!$I$47:$Z$71)+SUM('6. Staff time'!$I$16:$J$40)-SUM('6. Staff time'!X47:Y71))</f>
        <v>#DIV/0!</v>
      </c>
      <c r="F60" s="279" t="e">
        <f>SUM('6. Staff time'!$R$47:$S$71)/(SUM('6. Staff time'!$I$47:$Z$71)+SUM('6. Staff time'!$I$16:$J$40)-SUM('6. Staff time'!X47:Y71))</f>
        <v>#DIV/0!</v>
      </c>
      <c r="G60" s="279" t="e">
        <f>SUM('6. Staff time'!$T$47:$U$71)/(SUM('6. Staff time'!$I$47:$Z$71)+SUM('6. Staff time'!$I$16:$J$40)-SUM('6. Staff time'!X47:Y71))</f>
        <v>#DIV/0!</v>
      </c>
      <c r="H60" s="279" t="e">
        <f>SUM('6. Staff time'!$V$47:$W$71)/(SUM('6. Staff time'!$I$47:$Z$71)+SUM('6. Staff time'!$I$16:$J$40)-SUM('6. Staff time'!X47:Y71))</f>
        <v>#DIV/0!</v>
      </c>
      <c r="I60" s="279">
        <v>0</v>
      </c>
      <c r="J60" s="279" t="e">
        <f>SUM('6. Staff time'!$Z$47:$Z$71)/(SUM('6. Staff time'!$I$47:$Z$71)+SUM('6. Staff time'!$I$16:$J$40)-SUM('6. Staff time'!X47:Y71))</f>
        <v>#DIV/0!</v>
      </c>
      <c r="K60" s="8"/>
      <c r="M60" s="8"/>
    </row>
    <row r="61" spans="2:16" ht="14.25" x14ac:dyDescent="0.2">
      <c r="B61" s="272"/>
      <c r="C61" s="272"/>
      <c r="D61" s="272"/>
      <c r="E61" s="272"/>
      <c r="F61" s="272"/>
      <c r="G61" s="272"/>
      <c r="H61" s="272"/>
      <c r="I61" s="272"/>
      <c r="J61" s="272"/>
      <c r="K61" s="272"/>
      <c r="L61" s="272"/>
      <c r="M61" s="272"/>
      <c r="N61" s="8"/>
      <c r="P61" s="8"/>
    </row>
    <row r="62" spans="2:16" ht="14.25" x14ac:dyDescent="0.2">
      <c r="B62" s="504" t="s">
        <v>4764</v>
      </c>
      <c r="C62" s="272"/>
      <c r="D62" s="272"/>
      <c r="E62" s="272"/>
      <c r="F62" s="272"/>
      <c r="G62" s="272"/>
      <c r="H62" s="272"/>
      <c r="I62" s="272"/>
      <c r="J62" s="272"/>
      <c r="K62" s="272"/>
      <c r="L62" s="272"/>
      <c r="M62" s="272"/>
      <c r="N62" s="8"/>
      <c r="P62" s="8"/>
    </row>
    <row r="63" spans="2:16" ht="14.25" x14ac:dyDescent="0.2">
      <c r="B63" s="280" t="s">
        <v>621</v>
      </c>
      <c r="C63" s="280" t="s">
        <v>8</v>
      </c>
      <c r="D63" s="280" t="s">
        <v>6</v>
      </c>
      <c r="E63" s="280" t="s">
        <v>7</v>
      </c>
      <c r="F63" s="280" t="s">
        <v>85</v>
      </c>
      <c r="G63" s="280" t="s">
        <v>86</v>
      </c>
      <c r="H63" s="280" t="s">
        <v>87</v>
      </c>
      <c r="I63" s="280" t="s">
        <v>88</v>
      </c>
      <c r="J63" s="280" t="s">
        <v>89</v>
      </c>
      <c r="K63" s="280" t="s">
        <v>91</v>
      </c>
      <c r="L63" s="280" t="s">
        <v>92</v>
      </c>
      <c r="M63" s="272"/>
      <c r="N63" s="8"/>
      <c r="P63" s="8"/>
    </row>
    <row r="64" spans="2:16" ht="14.25" x14ac:dyDescent="0.2">
      <c r="B64" s="285" t="s">
        <v>356</v>
      </c>
      <c r="C64" s="286">
        <f>IF('7. Vehicles and transport'!J26&lt;&gt;"", IFERROR(('7. Vehicles and transport'!$J$25/COUNTA('7. Vehicles and transport'!$J$26:$J$34))+'7. Vehicles and transport'!J26,0),0)</f>
        <v>0</v>
      </c>
      <c r="D64" s="286">
        <f>IF('7. Vehicles and transport'!K26&lt;&gt;"",IFERROR(('7. Vehicles and transport'!$K$25/COUNTA('7. Vehicles and transport'!$K$26:$K$34))+'7. Vehicles and transport'!K26,0),0)</f>
        <v>0</v>
      </c>
      <c r="E64" s="286">
        <f>IF('7. Vehicles and transport'!L26&lt;&gt;"",IFERROR(('7. Vehicles and transport'!$L$25/COUNTA('7. Vehicles and transport'!$L$26:$L$34))+'7. Vehicles and transport'!L26,0),0)</f>
        <v>0</v>
      </c>
      <c r="F64" s="286">
        <f>IF('7. Vehicles and transport'!M26&lt;&gt;"",IFERROR(('7. Vehicles and transport'!$M$25/COUNTA('7. Vehicles and transport'!$M$26:$M$34))+'7. Vehicles and transport'!M26,0),0)</f>
        <v>0</v>
      </c>
      <c r="G64" s="286">
        <f>IF('7. Vehicles and transport'!N26&lt;&gt;"",IFERROR(('7. Vehicles and transport'!$N$25/COUNTA('7. Vehicles and transport'!$N$26:$N$34))+'7. Vehicles and transport'!N26,0),0)</f>
        <v>0</v>
      </c>
      <c r="H64" s="286">
        <f>IF('7. Vehicles and transport'!O26&lt;&gt;"",IFERROR(('7. Vehicles and transport'!$O$25/COUNTA('7. Vehicles and transport'!$O$26:$O$34))+'7. Vehicles and transport'!O26,0),0)</f>
        <v>0</v>
      </c>
      <c r="I64" s="286">
        <f>IF('7. Vehicles and transport'!P26&lt;&gt;"",IFERROR(('7. Vehicles and transport'!$P$25/COUNTA('7. Vehicles and transport'!$P$26:$P$34))+'7. Vehicles and transport'!P26,0),0)</f>
        <v>0</v>
      </c>
      <c r="J64" s="286">
        <f>IF('7. Vehicles and transport'!Q26&lt;&gt;"",IFERROR(('7. Vehicles and transport'!$Q$25/COUNTA('7. Vehicles and transport'!$Q$26:$Q$34))+'7. Vehicles and transport'!Q26,0),0)</f>
        <v>0</v>
      </c>
      <c r="K64" s="286">
        <f>IF('7. Vehicles and transport'!R26&lt;&gt;"",IFERROR(('7. Vehicles and transport'!$R$25/COUNTA('7. Vehicles and transport'!$R$26:$R$34))+'7. Vehicles and transport'!R26,0),0)</f>
        <v>0</v>
      </c>
      <c r="L64" s="286">
        <f>IF('7. Vehicles and transport'!S26&lt;&gt;"",IFERROR(('7. Vehicles and transport'!$S$25/COUNTA('7. Vehicles and transport'!$S$26:$S$34))+'7. Vehicles and transport'!S26,0),0)</f>
        <v>0</v>
      </c>
      <c r="N64" s="8"/>
      <c r="P64" s="8"/>
    </row>
    <row r="65" spans="2:16" ht="14.25" x14ac:dyDescent="0.2">
      <c r="B65" s="285" t="s">
        <v>29</v>
      </c>
      <c r="C65" s="286">
        <f>IF('7. Vehicles and transport'!J27&lt;&gt;"", IFERROR(('7. Vehicles and transport'!$J$25/COUNTA('7. Vehicles and transport'!$J$26:$J$34))+'7. Vehicles and transport'!J27,0),0)</f>
        <v>0</v>
      </c>
      <c r="D65" s="286">
        <f>IF('7. Vehicles and transport'!K27&lt;&gt;"",IFERROR(('7. Vehicles and transport'!$K$25/COUNTA('7. Vehicles and transport'!$K$26:$K$34))+'7. Vehicles and transport'!K27,0),0)</f>
        <v>0</v>
      </c>
      <c r="E65" s="286">
        <f>IF('7. Vehicles and transport'!L27&lt;&gt;"",IFERROR(('7. Vehicles and transport'!$L$25/COUNTA('7. Vehicles and transport'!$L$26:$L$34))+'7. Vehicles and transport'!L27,0),0)</f>
        <v>0</v>
      </c>
      <c r="F65" s="286">
        <f>IF('7. Vehicles and transport'!M27&lt;&gt;"",IFERROR(('7. Vehicles and transport'!$M$25/COUNTA('7. Vehicles and transport'!$M$26:$M$34))+'7. Vehicles and transport'!M27,0),0)</f>
        <v>0</v>
      </c>
      <c r="G65" s="286">
        <f>IF('7. Vehicles and transport'!N27&lt;&gt;"",IFERROR(('7. Vehicles and transport'!$N$25/COUNTA('7. Vehicles and transport'!$N$26:$N$34))+'7. Vehicles and transport'!N27,0),0)</f>
        <v>0</v>
      </c>
      <c r="H65" s="286">
        <f>IF('7. Vehicles and transport'!O27&lt;&gt;"",IFERROR(('7. Vehicles and transport'!$O$25/COUNTA('7. Vehicles and transport'!$O$26:$O$34))+'7. Vehicles and transport'!O27,0),0)</f>
        <v>0</v>
      </c>
      <c r="I65" s="286">
        <f>IF('7. Vehicles and transport'!P27&lt;&gt;"",IFERROR(('7. Vehicles and transport'!$P$25/COUNTA('7. Vehicles and transport'!$P$26:$P$34))+'7. Vehicles and transport'!P27,0),0)</f>
        <v>0</v>
      </c>
      <c r="J65" s="286">
        <f>IF('7. Vehicles and transport'!Q27&lt;&gt;"",IFERROR(('7. Vehicles and transport'!$Q$25/COUNTA('7. Vehicles and transport'!$Q$26:$Q$34))+'7. Vehicles and transport'!Q27,0),0)</f>
        <v>0</v>
      </c>
      <c r="K65" s="286">
        <f>IF('7. Vehicles and transport'!R27&lt;&gt;"",IFERROR(('7. Vehicles and transport'!$R$25/COUNTA('7. Vehicles and transport'!$R$26:$R$34))+'7. Vehicles and transport'!R27,0),0)</f>
        <v>0</v>
      </c>
      <c r="L65" s="286">
        <f>IF('7. Vehicles and transport'!S27&lt;&gt;"",IFERROR(('7. Vehicles and transport'!$S$25/COUNTA('7. Vehicles and transport'!$S$26:$S$34))+'7. Vehicles and transport'!S27,0),0)</f>
        <v>0</v>
      </c>
      <c r="N65" s="8"/>
      <c r="P65" s="8"/>
    </row>
    <row r="66" spans="2:16" ht="14.25" x14ac:dyDescent="0.2">
      <c r="B66" s="285" t="s">
        <v>96</v>
      </c>
      <c r="C66" s="286">
        <f>IF('7. Vehicles and transport'!J28&lt;&gt;"", IFERROR(('7. Vehicles and transport'!$J$25/COUNTA('7. Vehicles and transport'!$J$26:$J$34))+'7. Vehicles and transport'!J28,0),0)</f>
        <v>0</v>
      </c>
      <c r="D66" s="286">
        <f>IF('7. Vehicles and transport'!K28&lt;&gt;"",IFERROR(('7. Vehicles and transport'!$K$25/COUNTA('7. Vehicles and transport'!$K$26:$K$34))+'7. Vehicles and transport'!K28,0),0)</f>
        <v>0</v>
      </c>
      <c r="E66" s="286">
        <f>IF('7. Vehicles and transport'!L28&lt;&gt;"",IFERROR(('7. Vehicles and transport'!$L$25/COUNTA('7. Vehicles and transport'!$L$26:$L$34))+'7. Vehicles and transport'!L28,0),0)</f>
        <v>0</v>
      </c>
      <c r="F66" s="286">
        <f>IF('7. Vehicles and transport'!M28&lt;&gt;"",IFERROR(('7. Vehicles and transport'!$M$25/COUNTA('7. Vehicles and transport'!$M$26:$M$34))+'7. Vehicles and transport'!M28,0),0)</f>
        <v>0</v>
      </c>
      <c r="G66" s="286">
        <f>IF('7. Vehicles and transport'!N28&lt;&gt;"",IFERROR(('7. Vehicles and transport'!$N$25/COUNTA('7. Vehicles and transport'!$N$26:$N$34))+'7. Vehicles and transport'!N28,0),0)</f>
        <v>0</v>
      </c>
      <c r="H66" s="286">
        <f>IF('7. Vehicles and transport'!O28&lt;&gt;"",IFERROR(('7. Vehicles and transport'!$O$25/COUNTA('7. Vehicles and transport'!$O$26:$O$34))+'7. Vehicles and transport'!O28,0),0)</f>
        <v>0</v>
      </c>
      <c r="I66" s="286">
        <f>IF('7. Vehicles and transport'!P28&lt;&gt;"",IFERROR(('7. Vehicles and transport'!$P$25/COUNTA('7. Vehicles and transport'!$P$26:$P$34))+'7. Vehicles and transport'!P28,0),0)</f>
        <v>0</v>
      </c>
      <c r="J66" s="286">
        <f>IF('7. Vehicles and transport'!Q28&lt;&gt;"",IFERROR(('7. Vehicles and transport'!$Q$25/COUNTA('7. Vehicles and transport'!$Q$26:$Q$34))+'7. Vehicles and transport'!Q28,0),0)</f>
        <v>0</v>
      </c>
      <c r="K66" s="286">
        <f>IF('7. Vehicles and transport'!R28&lt;&gt;"",IFERROR(('7. Vehicles and transport'!$R$25/COUNTA('7. Vehicles and transport'!$R$26:$R$34))+'7. Vehicles and transport'!R28,0),0)</f>
        <v>0</v>
      </c>
      <c r="L66" s="286">
        <f>IF('7. Vehicles and transport'!S28&lt;&gt;"",IFERROR(('7. Vehicles and transport'!$S$25/COUNTA('7. Vehicles and transport'!$S$26:$S$34))+'7. Vehicles and transport'!S28,0),0)</f>
        <v>0</v>
      </c>
      <c r="N66" s="8"/>
      <c r="P66" s="8"/>
    </row>
    <row r="67" spans="2:16" ht="14.25" x14ac:dyDescent="0.2">
      <c r="B67" s="285" t="s">
        <v>5</v>
      </c>
      <c r="C67" s="286">
        <f>IF('7. Vehicles and transport'!J29&lt;&gt;"", IFERROR(('7. Vehicles and transport'!$J$25/COUNTA('7. Vehicles and transport'!$J$26:$J$34))+'7. Vehicles and transport'!J29,0),0)</f>
        <v>0</v>
      </c>
      <c r="D67" s="286">
        <f>IF('7. Vehicles and transport'!K29&lt;&gt;"",IFERROR(('7. Vehicles and transport'!$K$25/COUNTA('7. Vehicles and transport'!$K$26:$K$34))+'7. Vehicles and transport'!K29,0),0)</f>
        <v>0</v>
      </c>
      <c r="E67" s="286">
        <f>IF('7. Vehicles and transport'!L29&lt;&gt;"",IFERROR(('7. Vehicles and transport'!$L$25/COUNTA('7. Vehicles and transport'!$L$26:$L$34))+'7. Vehicles and transport'!L29,0),0)</f>
        <v>0</v>
      </c>
      <c r="F67" s="286">
        <f>IF('7. Vehicles and transport'!M29&lt;&gt;"",IFERROR(('7. Vehicles and transport'!$M$25/COUNTA('7. Vehicles and transport'!$M$26:$M$34))+'7. Vehicles and transport'!M29,0),0)</f>
        <v>0</v>
      </c>
      <c r="G67" s="286">
        <f>IF('7. Vehicles and transport'!N29&lt;&gt;"",IFERROR(('7. Vehicles and transport'!$N$25/COUNTA('7. Vehicles and transport'!$N$26:$N$34))+'7. Vehicles and transport'!N29,0),0)</f>
        <v>0</v>
      </c>
      <c r="H67" s="286">
        <f>IF('7. Vehicles and transport'!O29&lt;&gt;"",IFERROR(('7. Vehicles and transport'!$O$25/COUNTA('7. Vehicles and transport'!$O$26:$O$34))+'7. Vehicles and transport'!O29,0),0)</f>
        <v>0</v>
      </c>
      <c r="I67" s="286">
        <f>IF('7. Vehicles and transport'!P29&lt;&gt;"",IFERROR(('7. Vehicles and transport'!$P$25/COUNTA('7. Vehicles and transport'!$P$26:$P$34))+'7. Vehicles and transport'!P29,0),0)</f>
        <v>0</v>
      </c>
      <c r="J67" s="286">
        <f>IF('7. Vehicles and transport'!Q29&lt;&gt;"",IFERROR(('7. Vehicles and transport'!$Q$25/COUNTA('7. Vehicles and transport'!$Q$26:$Q$34))+'7. Vehicles and transport'!Q29,0),0)</f>
        <v>0</v>
      </c>
      <c r="K67" s="286">
        <f>IF('7. Vehicles and transport'!R29&lt;&gt;"",IFERROR(('7. Vehicles and transport'!$R$25/COUNTA('7. Vehicles and transport'!$R$26:$R$34))+'7. Vehicles and transport'!R29,0),0)</f>
        <v>0</v>
      </c>
      <c r="L67" s="286">
        <f>IF('7. Vehicles and transport'!S29&lt;&gt;"",IFERROR(('7. Vehicles and transport'!$S$25/COUNTA('7. Vehicles and transport'!$S$26:$S$34))+'7. Vehicles and transport'!S29,0),0)</f>
        <v>0</v>
      </c>
      <c r="N67" s="8"/>
      <c r="P67" s="8"/>
    </row>
    <row r="68" spans="2:16" ht="14.25" x14ac:dyDescent="0.2">
      <c r="B68" s="285" t="s">
        <v>22</v>
      </c>
      <c r="C68" s="286">
        <f>IF('7. Vehicles and transport'!J30&lt;&gt;"", IFERROR(('7. Vehicles and transport'!$J$25/COUNTA('7. Vehicles and transport'!$J$26:$J$34))+'7. Vehicles and transport'!J30,0),0)</f>
        <v>0</v>
      </c>
      <c r="D68" s="286">
        <f>IF('7. Vehicles and transport'!K30&lt;&gt;"",IFERROR(('7. Vehicles and transport'!$K$25/COUNTA('7. Vehicles and transport'!$K$26:$K$34))+'7. Vehicles and transport'!K30,0),0)</f>
        <v>0</v>
      </c>
      <c r="E68" s="286">
        <f>IF('7. Vehicles and transport'!L30&lt;&gt;"",IFERROR(('7. Vehicles and transport'!$L$25/COUNTA('7. Vehicles and transport'!$L$26:$L$34))+'7. Vehicles and transport'!L30,0),0)</f>
        <v>0</v>
      </c>
      <c r="F68" s="286">
        <f>IF('7. Vehicles and transport'!M30&lt;&gt;"",IFERROR(('7. Vehicles and transport'!$M$25/COUNTA('7. Vehicles and transport'!$M$26:$M$34))+'7. Vehicles and transport'!M30,0),0)</f>
        <v>0</v>
      </c>
      <c r="G68" s="286">
        <f>IF('7. Vehicles and transport'!N30&lt;&gt;"",IFERROR(('7. Vehicles and transport'!$N$25/COUNTA('7. Vehicles and transport'!$N$26:$N$34))+'7. Vehicles and transport'!N30,0),0)</f>
        <v>0</v>
      </c>
      <c r="H68" s="286">
        <f>IF('7. Vehicles and transport'!O30&lt;&gt;"",IFERROR(('7. Vehicles and transport'!$O$25/COUNTA('7. Vehicles and transport'!$O$26:$O$34))+'7. Vehicles and transport'!O30,0),0)</f>
        <v>0</v>
      </c>
      <c r="I68" s="286">
        <f>IF('7. Vehicles and transport'!P30&lt;&gt;"",IFERROR(('7. Vehicles and transport'!$P$25/COUNTA('7. Vehicles and transport'!$P$26:$P$34))+'7. Vehicles and transport'!P30,0),0)</f>
        <v>0</v>
      </c>
      <c r="J68" s="286">
        <f>IF('7. Vehicles and transport'!Q30&lt;&gt;"",IFERROR(('7. Vehicles and transport'!$Q$25/COUNTA('7. Vehicles and transport'!$Q$26:$Q$34))+'7. Vehicles and transport'!Q30,0),0)</f>
        <v>0</v>
      </c>
      <c r="K68" s="286">
        <f>IF('7. Vehicles and transport'!R30&lt;&gt;"",IFERROR(('7. Vehicles and transport'!$R$25/COUNTA('7. Vehicles and transport'!$R$26:$R$34))+'7. Vehicles and transport'!R30,0),0)</f>
        <v>0</v>
      </c>
      <c r="L68" s="286">
        <f>IF('7. Vehicles and transport'!S30&lt;&gt;"",IFERROR(('7. Vehicles and transport'!$S$25/COUNTA('7. Vehicles and transport'!$S$26:$S$34))+'7. Vehicles and transport'!S30,0),0)</f>
        <v>0</v>
      </c>
      <c r="N68" s="8"/>
      <c r="P68" s="8"/>
    </row>
    <row r="69" spans="2:16" ht="14.25" x14ac:dyDescent="0.2">
      <c r="B69" s="285" t="s">
        <v>30</v>
      </c>
      <c r="C69" s="286">
        <f>IF('7. Vehicles and transport'!J31&lt;&gt;"", IFERROR(('7. Vehicles and transport'!$J$25/COUNTA('7. Vehicles and transport'!$J$26:$J$34))+'7. Vehicles and transport'!J31,0),0)</f>
        <v>0</v>
      </c>
      <c r="D69" s="286">
        <f>IF('7. Vehicles and transport'!K31&lt;&gt;"",IFERROR(('7. Vehicles and transport'!$K$25/COUNTA('7. Vehicles and transport'!$K$26:$K$34))+'7. Vehicles and transport'!K31,0),0)</f>
        <v>0</v>
      </c>
      <c r="E69" s="286">
        <f>IF('7. Vehicles and transport'!L31&lt;&gt;"",IFERROR(('7. Vehicles and transport'!$L$25/COUNTA('7. Vehicles and transport'!$L$26:$L$34))+'7. Vehicles and transport'!L31,0),0)</f>
        <v>0</v>
      </c>
      <c r="F69" s="286">
        <f>IF('7. Vehicles and transport'!M31&lt;&gt;"",IFERROR(('7. Vehicles and transport'!$M$25/COUNTA('7. Vehicles and transport'!$M$26:$M$34))+'7. Vehicles and transport'!M31,0),0)</f>
        <v>0</v>
      </c>
      <c r="G69" s="286">
        <f>IF('7. Vehicles and transport'!N31&lt;&gt;"",IFERROR(('7. Vehicles and transport'!$N$25/COUNTA('7. Vehicles and transport'!$N$26:$N$34))+'7. Vehicles and transport'!N31,0),0)</f>
        <v>0</v>
      </c>
      <c r="H69" s="286">
        <f>IF('7. Vehicles and transport'!O31&lt;&gt;"",IFERROR(('7. Vehicles and transport'!$O$25/COUNTA('7. Vehicles and transport'!$O$26:$O$34))+'7. Vehicles and transport'!O31,0),0)</f>
        <v>0</v>
      </c>
      <c r="I69" s="286">
        <f>IF('7. Vehicles and transport'!P31&lt;&gt;"",IFERROR(('7. Vehicles and transport'!$P$25/COUNTA('7. Vehicles and transport'!$P$26:$P$34))+'7. Vehicles and transport'!P31,0),0)</f>
        <v>0</v>
      </c>
      <c r="J69" s="286">
        <f>IF('7. Vehicles and transport'!Q31&lt;&gt;"",IFERROR(('7. Vehicles and transport'!$Q$25/COUNTA('7. Vehicles and transport'!$Q$26:$Q$34))+'7. Vehicles and transport'!Q31,0),0)</f>
        <v>0</v>
      </c>
      <c r="K69" s="286">
        <f>IF('7. Vehicles and transport'!R31&lt;&gt;"",IFERROR(('7. Vehicles and transport'!$R$25/COUNTA('7. Vehicles and transport'!$R$26:$R$34))+'7. Vehicles and transport'!R31,0),0)</f>
        <v>0</v>
      </c>
      <c r="L69" s="286">
        <f>IF('7. Vehicles and transport'!S31&lt;&gt;"",IFERROR(('7. Vehicles and transport'!$S$25/COUNTA('7. Vehicles and transport'!$S$26:$S$34))+'7. Vehicles and transport'!S31,0),0)</f>
        <v>0</v>
      </c>
      <c r="P69" s="8"/>
    </row>
    <row r="70" spans="2:16" x14ac:dyDescent="0.2">
      <c r="B70" s="285" t="s">
        <v>97</v>
      </c>
      <c r="C70" s="286">
        <f>IF('7. Vehicles and transport'!J32&lt;&gt;"", IFERROR(('7. Vehicles and transport'!$J$25/COUNTA('7. Vehicles and transport'!$J$26:$J$34))+'7. Vehicles and transport'!J32,0),0)</f>
        <v>0</v>
      </c>
      <c r="D70" s="286">
        <f>IF('7. Vehicles and transport'!K32&lt;&gt;"",IFERROR(('7. Vehicles and transport'!$K$25/COUNTA('7. Vehicles and transport'!$K$26:$K$34))+'7. Vehicles and transport'!K32,0),0)</f>
        <v>0</v>
      </c>
      <c r="E70" s="286">
        <f>IF('7. Vehicles and transport'!L32&lt;&gt;"",IFERROR(('7. Vehicles and transport'!$L$25/COUNTA('7. Vehicles and transport'!$L$26:$L$34))+'7. Vehicles and transport'!L32,0),0)</f>
        <v>0</v>
      </c>
      <c r="F70" s="286">
        <f>IF('7. Vehicles and transport'!M32&lt;&gt;"",IFERROR(('7. Vehicles and transport'!$M$25/COUNTA('7. Vehicles and transport'!$M$26:$M$34))+'7. Vehicles and transport'!M32,0),0)</f>
        <v>0</v>
      </c>
      <c r="G70" s="286">
        <f>IF('7. Vehicles and transport'!N32&lt;&gt;"",IFERROR(('7. Vehicles and transport'!$N$25/COUNTA('7. Vehicles and transport'!$N$26:$N$34))+'7. Vehicles and transport'!N32,0),0)</f>
        <v>0</v>
      </c>
      <c r="H70" s="286">
        <f>IF('7. Vehicles and transport'!O32&lt;&gt;"",IFERROR(('7. Vehicles and transport'!$O$25/COUNTA('7. Vehicles and transport'!$O$26:$O$34))+'7. Vehicles and transport'!O32,0),0)</f>
        <v>0</v>
      </c>
      <c r="I70" s="286">
        <f>IF('7. Vehicles and transport'!P32&lt;&gt;"",IFERROR(('7. Vehicles and transport'!$P$25/COUNTA('7. Vehicles and transport'!$P$26:$P$34))+'7. Vehicles and transport'!P32,0),0)</f>
        <v>0</v>
      </c>
      <c r="J70" s="286">
        <f>IF('7. Vehicles and transport'!Q32&lt;&gt;"",IFERROR(('7. Vehicles and transport'!$Q$25/COUNTA('7. Vehicles and transport'!$Q$26:$Q$34))+'7. Vehicles and transport'!Q32,0),0)</f>
        <v>0</v>
      </c>
      <c r="K70" s="286">
        <f>IF('7. Vehicles and transport'!R32&lt;&gt;"",IFERROR(('7. Vehicles and transport'!$R$25/COUNTA('7. Vehicles and transport'!$R$26:$R$34))+'7. Vehicles and transport'!R32,0),0)</f>
        <v>0</v>
      </c>
      <c r="L70" s="286">
        <f>IF('7. Vehicles and transport'!S32&lt;&gt;"",IFERROR(('7. Vehicles and transport'!$S$25/COUNTA('7. Vehicles and transport'!$S$26:$S$34))+'7. Vehicles and transport'!S32,0),0)</f>
        <v>0</v>
      </c>
    </row>
    <row r="71" spans="2:16" x14ac:dyDescent="0.2">
      <c r="B71" s="285" t="s">
        <v>28</v>
      </c>
      <c r="C71" s="286">
        <f>IF('7. Vehicles and transport'!J33&lt;&gt;"", IFERROR(('7. Vehicles and transport'!$J$25/COUNTA('7. Vehicles and transport'!$J$26:$J$34))+'7. Vehicles and transport'!J33,0),0)</f>
        <v>0</v>
      </c>
      <c r="D71" s="286">
        <f>IF('7. Vehicles and transport'!K33&lt;&gt;"",IFERROR(('7. Vehicles and transport'!$K$25/COUNTA('7. Vehicles and transport'!$K$26:$K$34))+'7. Vehicles and transport'!K33,0),0)</f>
        <v>0</v>
      </c>
      <c r="E71" s="286">
        <f>IF('7. Vehicles and transport'!L33&lt;&gt;"",IFERROR(('7. Vehicles and transport'!$L$25/COUNTA('7. Vehicles and transport'!$L$26:$L$34))+'7. Vehicles and transport'!L33,0),0)</f>
        <v>0</v>
      </c>
      <c r="F71" s="286">
        <f>IF('7. Vehicles and transport'!M33&lt;&gt;"",IFERROR(('7. Vehicles and transport'!$M$25/COUNTA('7. Vehicles and transport'!$M$26:$M$34))+'7. Vehicles and transport'!M33,0),0)</f>
        <v>0</v>
      </c>
      <c r="G71" s="286">
        <f>IF('7. Vehicles and transport'!N33&lt;&gt;"",IFERROR(('7. Vehicles and transport'!$N$25/COUNTA('7. Vehicles and transport'!$N$26:$N$34))+'7. Vehicles and transport'!N33,0),0)</f>
        <v>0</v>
      </c>
      <c r="H71" s="286">
        <f>IF('7. Vehicles and transport'!O33&lt;&gt;"",IFERROR(('7. Vehicles and transport'!$O$25/COUNTA('7. Vehicles and transport'!$O$26:$O$34))+'7. Vehicles and transport'!O33,0),0)</f>
        <v>0</v>
      </c>
      <c r="I71" s="286">
        <f>IF('7. Vehicles and transport'!P33&lt;&gt;"",IFERROR(('7. Vehicles and transport'!$P$25/COUNTA('7. Vehicles and transport'!$P$26:$P$34))+'7. Vehicles and transport'!P33,0),0)</f>
        <v>0</v>
      </c>
      <c r="J71" s="286">
        <f>IF('7. Vehicles and transport'!Q33&lt;&gt;"",IFERROR(('7. Vehicles and transport'!$Q$25/COUNTA('7. Vehicles and transport'!$Q$26:$Q$34))+'7. Vehicles and transport'!Q33,0),0)</f>
        <v>0</v>
      </c>
      <c r="K71" s="286">
        <f>IF('7. Vehicles and transport'!R33&lt;&gt;"",IFERROR(('7. Vehicles and transport'!$R$25/COUNTA('7. Vehicles and transport'!$R$26:$R$34))+'7. Vehicles and transport'!R33,0),0)</f>
        <v>0</v>
      </c>
      <c r="L71" s="286">
        <f>IF('7. Vehicles and transport'!S33&lt;&gt;"",IFERROR(('7. Vehicles and transport'!$S$25/COUNTA('7. Vehicles and transport'!$S$26:$S$34))+'7. Vehicles and transport'!S33,0),0)</f>
        <v>0</v>
      </c>
    </row>
    <row r="72" spans="2:16" x14ac:dyDescent="0.2">
      <c r="B72" s="285" t="s">
        <v>129</v>
      </c>
      <c r="C72" s="286">
        <f>IF('7. Vehicles and transport'!J34&lt;&gt;"", IFERROR(('7. Vehicles and transport'!$J$25/COUNTA('7. Vehicles and transport'!$J$26:$J$34))+'7. Vehicles and transport'!J34,0),0)</f>
        <v>0</v>
      </c>
      <c r="D72" s="286">
        <f>IF('7. Vehicles and transport'!K34&lt;&gt;"",IFERROR(('7. Vehicles and transport'!$K$25/COUNTA('7. Vehicles and transport'!$K$26:$K$34))+'7. Vehicles and transport'!K34,0),0)</f>
        <v>0</v>
      </c>
      <c r="E72" s="286">
        <f>IF('7. Vehicles and transport'!L34&lt;&gt;"",IFERROR(('7. Vehicles and transport'!$L$25/COUNTA('7. Vehicles and transport'!$L$26:$L$34))+'7. Vehicles and transport'!L34,0),0)</f>
        <v>0</v>
      </c>
      <c r="F72" s="286">
        <f>IF('7. Vehicles and transport'!M34&lt;&gt;"",IFERROR(('7. Vehicles and transport'!$M$25/COUNTA('7. Vehicles and transport'!$M$26:$M$34))+'7. Vehicles and transport'!M34,0),0)</f>
        <v>0</v>
      </c>
      <c r="G72" s="286">
        <f>IF('7. Vehicles and transport'!N34&lt;&gt;"",IFERROR(('7. Vehicles and transport'!$N$25/COUNTA('7. Vehicles and transport'!$N$26:$N$34))+'7. Vehicles and transport'!N34,0),0)</f>
        <v>0</v>
      </c>
      <c r="H72" s="286">
        <f>IF('7. Vehicles and transport'!O34&lt;&gt;"",IFERROR(('7. Vehicles and transport'!$O$25/COUNTA('7. Vehicles and transport'!$O$26:$O$34))+'7. Vehicles and transport'!O34,0),0)</f>
        <v>0</v>
      </c>
      <c r="I72" s="286">
        <f>IF('7. Vehicles and transport'!P34&lt;&gt;"",IFERROR(('7. Vehicles and transport'!$P$25/COUNTA('7. Vehicles and transport'!$P$26:$P$34))+'7. Vehicles and transport'!P34,0),0)</f>
        <v>0</v>
      </c>
      <c r="J72" s="286">
        <f>IF('7. Vehicles and transport'!Q34&lt;&gt;"",IFERROR(('7. Vehicles and transport'!$Q$25/COUNTA('7. Vehicles and transport'!$Q$26:$Q$34))+'7. Vehicles and transport'!Q34,0),0)</f>
        <v>0</v>
      </c>
      <c r="K72" s="286">
        <f>IF('7. Vehicles and transport'!R34&lt;&gt;"",IFERROR(('7. Vehicles and transport'!$R$25/COUNTA('7. Vehicles and transport'!$R$26:$R$34))+'7. Vehicles and transport'!R34,0),0)</f>
        <v>0</v>
      </c>
      <c r="L72" s="286">
        <f>IF('7. Vehicles and transport'!S34&lt;&gt;"",IFERROR(('7. Vehicles and transport'!$S$25/COUNTA('7. Vehicles and transport'!$S$26:$S$34))+'7. Vehicles and transport'!S34,0),0)</f>
        <v>0</v>
      </c>
    </row>
    <row r="73" spans="2:16" x14ac:dyDescent="0.2">
      <c r="B73" s="16"/>
      <c r="C73" s="16"/>
      <c r="D73" s="16"/>
      <c r="E73" s="16"/>
      <c r="F73" s="16"/>
      <c r="G73" s="16"/>
      <c r="H73" s="16"/>
      <c r="I73" s="16"/>
      <c r="J73" s="16"/>
      <c r="K73" s="16"/>
      <c r="L73" s="16"/>
      <c r="N73" s="287"/>
      <c r="O73" s="2"/>
    </row>
    <row r="74" spans="2:16" x14ac:dyDescent="0.2">
      <c r="B74" s="288"/>
      <c r="C74" s="288" t="s">
        <v>4768</v>
      </c>
      <c r="D74" s="16"/>
      <c r="E74" s="16"/>
      <c r="F74" s="16"/>
      <c r="G74" s="16"/>
      <c r="H74" s="16"/>
      <c r="I74" s="16"/>
      <c r="J74" s="16"/>
      <c r="K74" s="16"/>
      <c r="L74" s="16"/>
      <c r="N74" s="287"/>
      <c r="O74" s="2"/>
    </row>
    <row r="75" spans="2:16" x14ac:dyDescent="0.2">
      <c r="C75" s="280" t="s">
        <v>69</v>
      </c>
      <c r="D75" s="280" t="s">
        <v>70</v>
      </c>
      <c r="E75" s="280" t="s">
        <v>71</v>
      </c>
      <c r="F75" s="280" t="s">
        <v>72</v>
      </c>
      <c r="G75" s="280" t="s">
        <v>73</v>
      </c>
      <c r="H75" s="280" t="s">
        <v>74</v>
      </c>
      <c r="I75" s="280" t="s">
        <v>75</v>
      </c>
      <c r="J75" s="280" t="s">
        <v>76</v>
      </c>
      <c r="K75" s="280" t="s">
        <v>77</v>
      </c>
      <c r="L75" s="280" t="s">
        <v>81</v>
      </c>
      <c r="M75" s="16"/>
      <c r="O75" s="287"/>
      <c r="P75" s="2"/>
    </row>
    <row r="76" spans="2:16" x14ac:dyDescent="0.2">
      <c r="B76" s="289" t="s">
        <v>629</v>
      </c>
      <c r="C76" s="290">
        <f>'5. Meetings, Trainings, Events'!I14</f>
        <v>0</v>
      </c>
      <c r="D76" s="290">
        <f>'5. Meetings, Trainings, Events'!J14</f>
        <v>0</v>
      </c>
      <c r="E76" s="290">
        <f>'5. Meetings, Trainings, Events'!K14</f>
        <v>0</v>
      </c>
      <c r="F76" s="290">
        <f>'5. Meetings, Trainings, Events'!L14</f>
        <v>0</v>
      </c>
      <c r="G76" s="290">
        <f>'5. Meetings, Trainings, Events'!M14</f>
        <v>0</v>
      </c>
      <c r="H76" s="290">
        <f>'5. Meetings, Trainings, Events'!N14</f>
        <v>0</v>
      </c>
      <c r="I76" s="290">
        <f>'5. Meetings, Trainings, Events'!O14</f>
        <v>0</v>
      </c>
      <c r="J76" s="290">
        <f>'5. Meetings, Trainings, Events'!P14</f>
        <v>0</v>
      </c>
      <c r="K76" s="290">
        <f>'5. Meetings, Trainings, Events'!Q14</f>
        <v>0</v>
      </c>
      <c r="L76" s="290">
        <f>'5. Meetings, Trainings, Events'!R14</f>
        <v>0</v>
      </c>
      <c r="M76" s="16"/>
      <c r="O76" s="287"/>
      <c r="P76" s="2"/>
    </row>
    <row r="77" spans="2:16" x14ac:dyDescent="0.2">
      <c r="B77" s="291" t="s">
        <v>630</v>
      </c>
      <c r="C77" s="290">
        <f>'5. Meetings, Trainings, Events'!I16</f>
        <v>0</v>
      </c>
      <c r="D77" s="290">
        <f>'5. Meetings, Trainings, Events'!J16</f>
        <v>0</v>
      </c>
      <c r="E77" s="290">
        <f>'5. Meetings, Trainings, Events'!K16</f>
        <v>0</v>
      </c>
      <c r="F77" s="290">
        <f>'5. Meetings, Trainings, Events'!L16</f>
        <v>0</v>
      </c>
      <c r="G77" s="290">
        <f>'5. Meetings, Trainings, Events'!M16</f>
        <v>0</v>
      </c>
      <c r="H77" s="290">
        <f>'5. Meetings, Trainings, Events'!N16</f>
        <v>0</v>
      </c>
      <c r="I77" s="290">
        <f>'5. Meetings, Trainings, Events'!O16</f>
        <v>0</v>
      </c>
      <c r="J77" s="290">
        <f>'5. Meetings, Trainings, Events'!P16</f>
        <v>0</v>
      </c>
      <c r="K77" s="290">
        <f>'5. Meetings, Trainings, Events'!Q16</f>
        <v>0</v>
      </c>
      <c r="L77" s="290">
        <f>'5. Meetings, Trainings, Events'!R16</f>
        <v>0</v>
      </c>
      <c r="M77" s="16"/>
      <c r="O77" s="287"/>
      <c r="P77" s="2"/>
    </row>
    <row r="78" spans="2:16" ht="12.75" customHeight="1" x14ac:dyDescent="0.2">
      <c r="B78" s="292" t="s">
        <v>473</v>
      </c>
      <c r="C78" s="290">
        <f>'5. Meetings, Trainings, Events'!I17</f>
        <v>0</v>
      </c>
      <c r="D78" s="290">
        <f>'5. Meetings, Trainings, Events'!J17</f>
        <v>0</v>
      </c>
      <c r="E78" s="290">
        <f>'5. Meetings, Trainings, Events'!K17</f>
        <v>0</v>
      </c>
      <c r="F78" s="290">
        <f>'5. Meetings, Trainings, Events'!L17</f>
        <v>0</v>
      </c>
      <c r="G78" s="290">
        <f>'5. Meetings, Trainings, Events'!M17</f>
        <v>0</v>
      </c>
      <c r="H78" s="290">
        <f>'5. Meetings, Trainings, Events'!N17</f>
        <v>0</v>
      </c>
      <c r="I78" s="290">
        <f>'5. Meetings, Trainings, Events'!O17</f>
        <v>0</v>
      </c>
      <c r="J78" s="290">
        <f>'5. Meetings, Trainings, Events'!P17</f>
        <v>0</v>
      </c>
      <c r="K78" s="290">
        <f>'5. Meetings, Trainings, Events'!Q17</f>
        <v>0</v>
      </c>
      <c r="L78" s="290">
        <f>'5. Meetings, Trainings, Events'!R17</f>
        <v>0</v>
      </c>
      <c r="M78" s="16"/>
      <c r="O78" s="287"/>
      <c r="P78" s="2"/>
    </row>
    <row r="79" spans="2:16" x14ac:dyDescent="0.2">
      <c r="B79" s="291" t="s">
        <v>4691</v>
      </c>
      <c r="C79" s="290">
        <f>'5. Meetings, Trainings, Events'!I18</f>
        <v>0</v>
      </c>
      <c r="D79" s="290">
        <f>'5. Meetings, Trainings, Events'!J18</f>
        <v>0</v>
      </c>
      <c r="E79" s="290">
        <f>'5. Meetings, Trainings, Events'!K18</f>
        <v>0</v>
      </c>
      <c r="F79" s="290">
        <f>'5. Meetings, Trainings, Events'!L18</f>
        <v>0</v>
      </c>
      <c r="G79" s="290">
        <f>'5. Meetings, Trainings, Events'!M18</f>
        <v>0</v>
      </c>
      <c r="H79" s="290">
        <f>'5. Meetings, Trainings, Events'!N18</f>
        <v>0</v>
      </c>
      <c r="I79" s="290">
        <f>'5. Meetings, Trainings, Events'!O18</f>
        <v>0</v>
      </c>
      <c r="J79" s="290">
        <f>'5. Meetings, Trainings, Events'!P18</f>
        <v>0</v>
      </c>
      <c r="K79" s="290">
        <f>'5. Meetings, Trainings, Events'!Q18</f>
        <v>0</v>
      </c>
      <c r="L79" s="290">
        <f>'5. Meetings, Trainings, Events'!R18</f>
        <v>0</v>
      </c>
      <c r="M79" s="16"/>
      <c r="O79" s="287"/>
      <c r="P79" s="2"/>
    </row>
    <row r="80" spans="2:16" x14ac:dyDescent="0.2">
      <c r="B80" s="289" t="s">
        <v>631</v>
      </c>
      <c r="C80" s="505" t="str">
        <f t="shared" ref="C80:L80" si="0">IF(C76="Training",C78*C79,"")</f>
        <v/>
      </c>
      <c r="D80" s="505" t="str">
        <f t="shared" si="0"/>
        <v/>
      </c>
      <c r="E80" s="505" t="str">
        <f t="shared" si="0"/>
        <v/>
      </c>
      <c r="F80" s="505" t="str">
        <f t="shared" si="0"/>
        <v/>
      </c>
      <c r="G80" s="505" t="str">
        <f t="shared" si="0"/>
        <v/>
      </c>
      <c r="H80" s="505" t="str">
        <f t="shared" si="0"/>
        <v/>
      </c>
      <c r="I80" s="505" t="str">
        <f t="shared" si="0"/>
        <v/>
      </c>
      <c r="J80" s="505" t="str">
        <f t="shared" si="0"/>
        <v/>
      </c>
      <c r="K80" s="505" t="str">
        <f t="shared" si="0"/>
        <v/>
      </c>
      <c r="L80" s="505" t="str">
        <f t="shared" si="0"/>
        <v/>
      </c>
      <c r="N80" s="287"/>
      <c r="O80" s="2"/>
    </row>
    <row r="81" spans="2:35" x14ac:dyDescent="0.2">
      <c r="B81" s="272"/>
      <c r="C81" s="272"/>
      <c r="D81" s="272"/>
      <c r="E81" s="272"/>
      <c r="F81" s="272"/>
      <c r="G81" s="272"/>
      <c r="H81" s="272"/>
      <c r="I81" s="272"/>
      <c r="J81" s="272"/>
      <c r="K81" s="272"/>
      <c r="L81" s="272"/>
      <c r="M81" s="272"/>
    </row>
    <row r="82" spans="2:35" ht="13.5" thickBot="1" x14ac:dyDescent="0.25">
      <c r="B82" s="190" t="s">
        <v>4765</v>
      </c>
      <c r="E82" s="266"/>
    </row>
    <row r="83" spans="2:35" ht="13.5" thickBot="1" x14ac:dyDescent="0.25">
      <c r="B83" s="949" t="s">
        <v>632</v>
      </c>
      <c r="C83" s="950"/>
      <c r="D83" s="950"/>
      <c r="E83" s="950"/>
      <c r="F83" s="950"/>
      <c r="G83" s="949" t="s">
        <v>4462</v>
      </c>
      <c r="H83" s="950"/>
      <c r="I83" s="950"/>
      <c r="J83" s="950"/>
      <c r="K83" s="951"/>
      <c r="L83" s="949" t="s">
        <v>633</v>
      </c>
      <c r="M83" s="950"/>
      <c r="N83" s="950"/>
      <c r="O83" s="950"/>
      <c r="P83" s="950"/>
      <c r="Q83" s="950"/>
      <c r="R83" s="950"/>
      <c r="S83" s="950"/>
      <c r="T83" s="950"/>
      <c r="U83" s="950"/>
      <c r="V83" s="950"/>
      <c r="W83" s="950"/>
      <c r="X83" s="950"/>
      <c r="Y83" s="951"/>
      <c r="Z83" s="265" t="s">
        <v>634</v>
      </c>
    </row>
    <row r="84" spans="2:35" ht="39" customHeight="1" x14ac:dyDescent="0.2">
      <c r="B84" s="461" t="s">
        <v>635</v>
      </c>
      <c r="C84" s="461" t="s">
        <v>636</v>
      </c>
      <c r="D84" s="461" t="s">
        <v>607</v>
      </c>
      <c r="E84" s="460" t="s">
        <v>4456</v>
      </c>
      <c r="F84" s="460" t="s">
        <v>4457</v>
      </c>
      <c r="G84" s="464" t="s">
        <v>4458</v>
      </c>
      <c r="H84" s="464" t="s">
        <v>4459</v>
      </c>
      <c r="I84" s="464" t="s">
        <v>637</v>
      </c>
      <c r="J84" s="464" t="s">
        <v>4460</v>
      </c>
      <c r="K84" s="462" t="s">
        <v>4461</v>
      </c>
      <c r="L84" s="293" t="s">
        <v>638</v>
      </c>
      <c r="M84" s="293" t="s">
        <v>639</v>
      </c>
      <c r="N84" s="293" t="s">
        <v>640</v>
      </c>
      <c r="O84" s="293" t="s">
        <v>641</v>
      </c>
      <c r="P84" s="294" t="s">
        <v>33</v>
      </c>
      <c r="Q84" s="294" t="s">
        <v>356</v>
      </c>
      <c r="R84" s="294" t="s">
        <v>29</v>
      </c>
      <c r="S84" s="294" t="s">
        <v>96</v>
      </c>
      <c r="T84" s="294" t="s">
        <v>5</v>
      </c>
      <c r="U84" s="294" t="s">
        <v>22</v>
      </c>
      <c r="V84" s="294" t="s">
        <v>30</v>
      </c>
      <c r="W84" s="294" t="s">
        <v>97</v>
      </c>
      <c r="X84" s="294" t="s">
        <v>28</v>
      </c>
      <c r="Y84" s="294" t="s">
        <v>129</v>
      </c>
      <c r="Z84" s="295" t="s">
        <v>33</v>
      </c>
      <c r="AA84" s="295" t="s">
        <v>356</v>
      </c>
      <c r="AB84" s="295" t="s">
        <v>29</v>
      </c>
      <c r="AC84" s="295" t="s">
        <v>96</v>
      </c>
      <c r="AD84" s="295" t="s">
        <v>5</v>
      </c>
      <c r="AE84" s="295" t="s">
        <v>22</v>
      </c>
      <c r="AF84" s="295" t="s">
        <v>30</v>
      </c>
      <c r="AG84" s="295" t="s">
        <v>97</v>
      </c>
      <c r="AH84" s="295" t="s">
        <v>28</v>
      </c>
      <c r="AI84" s="295" t="s">
        <v>129</v>
      </c>
    </row>
    <row r="85" spans="2:35" x14ac:dyDescent="0.2">
      <c r="B85" s="243" t="str">
        <f>'6. Staff time'!C16</f>
        <v>Select cadre</v>
      </c>
      <c r="C85" s="269" t="str">
        <f>IF('4. Campaign staff'!E10=0,"",'4. Campaign staff'!E10)</f>
        <v/>
      </c>
      <c r="D85" s="243" t="str">
        <f>IF('4. Campaign staff'!G10=0,"",'4. Campaign staff'!G10)</f>
        <v/>
      </c>
      <c r="E85" s="296" cm="1">
        <f t="array" ref="E85">IFERROR(_xlfn.IFS(AND(D85&lt;&gt;'0e. Support language'!$A$16,'4. Campaign staff'!D10='0e. Support language'!$A$79,'4. Campaign staff'!F10&lt;&gt;"",'4. Campaign staff'!F10&lt;&gt;0),'4. Campaign staff'!F10,AND(D85&lt;&gt;'0e. Support language'!$A$16,'4. Campaign staff'!D10='0e. Support language'!$A$79,'4. Campaign staff'!E10&lt;&gt;""),INDEX('0d. Salary grades'!$C$4:$C$19,MATCH('B. Intermediate calculations'!C85,'0d. Salary grades'!$B$4:$B$19,0))),0)</f>
        <v>0</v>
      </c>
      <c r="F85" s="296" cm="1">
        <f t="array" ref="F85">IFERROR(_xlfn.IFS(AND(D85='0e. Support language'!$A$16,'4. Campaign staff'!F10&lt;&gt;"", '4. Campaign staff'!F10&lt;&gt;0),'4. Campaign staff'!F10,D85='0e. Support language'!$A$16,INDEX('0d. Salary grades'!$C$4:$C$19,MATCH('B. Intermediate calculations'!C85,'0d. Salary grades'!$B$4:$B$19,0))),0)</f>
        <v>0</v>
      </c>
      <c r="G85" s="297" cm="1">
        <f t="array" ref="G85">IFERROR(_xlfn.IFS(AND(D85='0e. Support language'!$A$13,'4. Campaign staff'!D10='0e. Support language'!$A$79),E85/$D$27),0)</f>
        <v>0</v>
      </c>
      <c r="H85" s="297" cm="1">
        <f t="array" ref="H85">IFERROR(_xlfn.IFS(AND(D85='0e. Support language'!$A$14,'4. Campaign staff'!D10='0e. Support language'!$A$79),E85/$D$27),0)</f>
        <v>0</v>
      </c>
      <c r="I85" s="297" t="e">
        <f>F85/$D$27</f>
        <v>#DIV/0!</v>
      </c>
      <c r="J85" s="297" cm="1">
        <f t="array" ref="J85">IFERROR(_xlfn.IFS(AND(D85='0e. Support language'!$A$13,'4. Campaign staff'!D10='0e. Support language'!$A$78,OR('4. Campaign staff'!F10&lt;&gt;0,'4. Campaign staff'!F10&lt;&gt;"")),'4. Campaign staff'!F10,AND(D85='0e. Support language'!$A$13,'4. Campaign staff'!D10='0e. Support language'!$A$78,OR('4. Campaign staff'!F10=0,'4. Campaign staff'!F10="")),INDEX('0d. Salary grades'!$C$4:$C$19,MATCH('B. Intermediate calculations'!C85,'0d. Salary grades'!$B$4:$B$19,0))),0)</f>
        <v>0</v>
      </c>
      <c r="K85" s="297" cm="1">
        <f t="array" ref="K85">IFERROR(_xlfn.IFS(AND(D85='0e. Support language'!$A$14,'4. Campaign staff'!D10='0e. Support language'!$A$78,OR('4. Campaign staff'!F10&lt;&gt;0,'4. Campaign staff'!F10&lt;&gt;"")),'4. Campaign staff'!F10,AND(D85='0e. Support language'!$A$14,'4. Campaign staff'!D10='0e. Support language'!$A$78,OR('4. Campaign staff'!F10=0,'4. Campaign staff'!F10="")),INDEX('0d. Salary grades'!$C$4:$C$19,MATCH('B. Intermediate calculations'!C85,'0d. Salary grades'!$B$4:$B$19,0))),0)</f>
        <v>0</v>
      </c>
      <c r="L85" s="243" t="e">
        <f>IF(SUM('6. Staff time'!I16:AA16)&gt;('6. Staff time'!$AC$8*'B. Intermediate calculations'!$D$19),1,0)</f>
        <v>#N/A</v>
      </c>
      <c r="M85" s="243" t="e">
        <f>IF(L85=1,SUM('6. Staff time'!I16:AA16)-$D$20,0)</f>
        <v>#N/A</v>
      </c>
      <c r="N85" s="249" t="e">
        <f>IF(SUM('6. Staff time'!I16:AA16)&lt;'B. Intermediate calculations'!$D$20,100%,'B. Intermediate calculations'!$D$20/SUM('6. Staff time'!I16:AA16))</f>
        <v>#N/A</v>
      </c>
      <c r="O85" s="298" t="e">
        <f>1-N85</f>
        <v>#N/A</v>
      </c>
      <c r="P85" s="259">
        <f>'6. Staff time'!I16</f>
        <v>0</v>
      </c>
      <c r="Q85" s="259">
        <f>'6. Staff time'!K16</f>
        <v>0</v>
      </c>
      <c r="R85" s="259">
        <f>'6. Staff time'!N16</f>
        <v>0</v>
      </c>
      <c r="S85" s="259">
        <f>'6. Staff time'!P16</f>
        <v>0</v>
      </c>
      <c r="T85" s="259">
        <f>'6. Staff time'!R16</f>
        <v>0</v>
      </c>
      <c r="U85" s="259">
        <f>'6. Staff time'!T16</f>
        <v>0</v>
      </c>
      <c r="V85" s="259">
        <f>'6. Staff time'!V16</f>
        <v>0</v>
      </c>
      <c r="W85" s="259">
        <f>'6. Staff time'!X16</f>
        <v>0</v>
      </c>
      <c r="X85" s="259">
        <f>'6. Staff time'!Z16</f>
        <v>0</v>
      </c>
      <c r="Y85" s="259">
        <f>'6. Staff time'!AA16</f>
        <v>0</v>
      </c>
      <c r="Z85" s="299">
        <f t="shared" ref="Z85:Z109" si="1">IFERROR(P85/(SUM(P85:Y85)+SUM(P114:Y114)+SUM(P143:Y143)),0)</f>
        <v>0</v>
      </c>
      <c r="AA85" s="299">
        <f t="shared" ref="AA85:AA109" si="2">IFERROR(Q85/(SUM(P85:Y85)+SUM(P114:Y114)+SUM(P143:Y143)),0)</f>
        <v>0</v>
      </c>
      <c r="AB85" s="299">
        <f t="shared" ref="AB85:AB109" si="3">IFERROR(R85/(SUM(P85:Y85)+SUM(P114:Y114)+SUM(P143:Y143)),0)</f>
        <v>0</v>
      </c>
      <c r="AC85" s="299">
        <f t="shared" ref="AC85:AC109" si="4">IFERROR(S85/(SUM(P85:Y85)+SUM(P114:Y114)+SUM(P143:Y143)),0)</f>
        <v>0</v>
      </c>
      <c r="AD85" s="299">
        <f t="shared" ref="AD85:AD109" si="5">IFERROR(T85/(SUM(P85:Y85)+SUM(P114:Y114)+SUM(P143:Y143)),0)</f>
        <v>0</v>
      </c>
      <c r="AE85" s="299">
        <f t="shared" ref="AE85:AE109" si="6">IFERROR(U85/(SUM(P85:Y85)+SUM(P114:Y114)+SUM(P143:Y143)),0)</f>
        <v>0</v>
      </c>
      <c r="AF85" s="299">
        <f t="shared" ref="AF85:AF109" si="7">IFERROR(V85/(SUM(P85:Y85)+SUM(P114:Y114)+SUM(P143:Y143)),0)</f>
        <v>0</v>
      </c>
      <c r="AG85" s="299">
        <f t="shared" ref="AG85:AG109" si="8">IFERROR(W85/(SUM(P85:Y85)+SUM(P114:Y114)+SUM(P143:Y143)),0)</f>
        <v>0</v>
      </c>
      <c r="AH85" s="299">
        <f t="shared" ref="AH85:AH109" si="9">IFERROR(X85/(SUM(P85:Y85)+SUM(P114:Y114)+SUM(P143:Y143)),0)</f>
        <v>0</v>
      </c>
      <c r="AI85" s="299">
        <f t="shared" ref="AI85:AI109" si="10">IFERROR(Y85/(SUM(P85:Y85)+SUM(P114:Y114)+SUM(P143:Y143)),0)</f>
        <v>0</v>
      </c>
    </row>
    <row r="86" spans="2:35" x14ac:dyDescent="0.2">
      <c r="B86" s="243" t="str">
        <f>'6. Staff time'!C17</f>
        <v>Select cadre</v>
      </c>
      <c r="C86" s="269" t="str">
        <f>IF('4. Campaign staff'!E11=0,"",'4. Campaign staff'!E11)</f>
        <v/>
      </c>
      <c r="D86" s="243" t="str">
        <f>IF('4. Campaign staff'!G11=0,"",'4. Campaign staff'!G11)</f>
        <v/>
      </c>
      <c r="E86" s="296" cm="1">
        <f t="array" ref="E86">IFERROR(_xlfn.IFS(AND(D86&lt;&gt;'0e. Support language'!$A$16,'4. Campaign staff'!D11='0e. Support language'!$A$79,'4. Campaign staff'!F11&lt;&gt;"",'4. Campaign staff'!F11&lt;&gt;0),'4. Campaign staff'!F11,AND(D86&lt;&gt;'0e. Support language'!$A$16,'4. Campaign staff'!D11='0e. Support language'!$A$79,'4. Campaign staff'!E11&lt;&gt;""),INDEX('0d. Salary grades'!$C$4:$C$19,MATCH('B. Intermediate calculations'!C86,'0d. Salary grades'!$B$4:$B$19,0))),0)</f>
        <v>0</v>
      </c>
      <c r="F86" s="296" cm="1">
        <f t="array" ref="F86">IFERROR(_xlfn.IFS(AND(D86='0e. Support language'!$A$16,'4. Campaign staff'!F11&lt;&gt;"", '4. Campaign staff'!F11&lt;&gt;0),'4. Campaign staff'!F11,D86='0e. Support language'!$A$16,INDEX('0d. Salary grades'!$C$4:$C$19,MATCH('B. Intermediate calculations'!C86,'0d. Salary grades'!$B$4:$B$19,0))),0)</f>
        <v>0</v>
      </c>
      <c r="G86" s="297" cm="1">
        <f t="array" ref="G86">IFERROR(_xlfn.IFS(AND(D86='0e. Support language'!$A$13,'4. Campaign staff'!D11='0e. Support language'!$A$79),E86/$D$27),0)</f>
        <v>0</v>
      </c>
      <c r="H86" s="297" cm="1">
        <f t="array" ref="H86">IFERROR(_xlfn.IFS(AND(D86='0e. Support language'!$A$14,'4. Campaign staff'!D11='0e. Support language'!$A$79),E86/$D$27),0)</f>
        <v>0</v>
      </c>
      <c r="I86" s="297" t="e">
        <f t="shared" ref="I86:I109" si="11">F86/$D$27</f>
        <v>#DIV/0!</v>
      </c>
      <c r="J86" s="297" cm="1">
        <f t="array" ref="J86">IFERROR(_xlfn.IFS(AND(D86='0e. Support language'!$A$13,'4. Campaign staff'!D11='0e. Support language'!$A$78,OR('4. Campaign staff'!F11&lt;&gt;0,'4. Campaign staff'!F11&lt;&gt;"")),'4. Campaign staff'!F11,AND(D86='0e. Support language'!$A$13,'4. Campaign staff'!D11='0e. Support language'!$A$78,OR('4. Campaign staff'!F11=0,'4. Campaign staff'!F11="")),INDEX('0d. Salary grades'!$C$4:$C$19,MATCH('B. Intermediate calculations'!C86,'0d. Salary grades'!$B$4:$B$19,0))),0)</f>
        <v>0</v>
      </c>
      <c r="K86" s="297" cm="1">
        <f t="array" ref="K86">IFERROR(_xlfn.IFS(AND(D86='0e. Support language'!$A$14,'4. Campaign staff'!D11='0e. Support language'!$A$78,OR('4. Campaign staff'!F11&lt;&gt;0,'4. Campaign staff'!F11&lt;&gt;"")),'4. Campaign staff'!F11,AND(D86='0e. Support language'!$A$14,'4. Campaign staff'!D11='0e. Support language'!$A$78,OR('4. Campaign staff'!F11=0,'4. Campaign staff'!F11="")),INDEX('0d. Salary grades'!$C$4:$C$19,MATCH('B. Intermediate calculations'!C86,'0d. Salary grades'!$B$4:$B$19,0))),0)</f>
        <v>0</v>
      </c>
      <c r="L86" s="243" t="e">
        <f>IF(SUM('6. Staff time'!I17:AA17)&gt;('6. Staff time'!$AC$8*'B. Intermediate calculations'!$D$19),1,0)</f>
        <v>#N/A</v>
      </c>
      <c r="M86" s="243" t="e">
        <f>IF(L86=1,SUM('6. Staff time'!I17:AA17)-$D$20,0)</f>
        <v>#N/A</v>
      </c>
      <c r="N86" s="249" t="e">
        <f>IF(SUM('6. Staff time'!I17:AA17)&lt;'B. Intermediate calculations'!$D$20,100%,'B. Intermediate calculations'!$D$20/SUM('6. Staff time'!I17:AA17))</f>
        <v>#N/A</v>
      </c>
      <c r="O86" s="298" t="e">
        <f t="shared" ref="O86:O109" si="12">1-N86</f>
        <v>#N/A</v>
      </c>
      <c r="P86" s="259">
        <f>'6. Staff time'!I17</f>
        <v>0</v>
      </c>
      <c r="Q86" s="259">
        <f>'6. Staff time'!K17</f>
        <v>0</v>
      </c>
      <c r="R86" s="259">
        <f>'6. Staff time'!N17</f>
        <v>0</v>
      </c>
      <c r="S86" s="259">
        <f>'6. Staff time'!P17</f>
        <v>0</v>
      </c>
      <c r="T86" s="259">
        <f>'6. Staff time'!R17</f>
        <v>0</v>
      </c>
      <c r="U86" s="259">
        <f>'6. Staff time'!T17</f>
        <v>0</v>
      </c>
      <c r="V86" s="259">
        <f>'6. Staff time'!V17</f>
        <v>0</v>
      </c>
      <c r="W86" s="259">
        <f>'6. Staff time'!X17</f>
        <v>0</v>
      </c>
      <c r="X86" s="259">
        <f>'6. Staff time'!Z17</f>
        <v>0</v>
      </c>
      <c r="Y86" s="259">
        <f>'6. Staff time'!AA17</f>
        <v>0</v>
      </c>
      <c r="Z86" s="299">
        <f t="shared" si="1"/>
        <v>0</v>
      </c>
      <c r="AA86" s="299">
        <f t="shared" si="2"/>
        <v>0</v>
      </c>
      <c r="AB86" s="299">
        <f t="shared" si="3"/>
        <v>0</v>
      </c>
      <c r="AC86" s="299">
        <f t="shared" si="4"/>
        <v>0</v>
      </c>
      <c r="AD86" s="299">
        <f t="shared" si="5"/>
        <v>0</v>
      </c>
      <c r="AE86" s="299">
        <f t="shared" si="6"/>
        <v>0</v>
      </c>
      <c r="AF86" s="299">
        <f t="shared" si="7"/>
        <v>0</v>
      </c>
      <c r="AG86" s="299">
        <f t="shared" si="8"/>
        <v>0</v>
      </c>
      <c r="AH86" s="299">
        <f t="shared" si="9"/>
        <v>0</v>
      </c>
      <c r="AI86" s="299">
        <f t="shared" si="10"/>
        <v>0</v>
      </c>
    </row>
    <row r="87" spans="2:35" x14ac:dyDescent="0.2">
      <c r="B87" s="243" t="str">
        <f>'6. Staff time'!C18</f>
        <v>Select cadre</v>
      </c>
      <c r="C87" s="269" t="str">
        <f>IF('4. Campaign staff'!E12=0,"",'4. Campaign staff'!E12)</f>
        <v/>
      </c>
      <c r="D87" s="243" t="str">
        <f>IF('4. Campaign staff'!G12=0,"",'4. Campaign staff'!G12)</f>
        <v/>
      </c>
      <c r="E87" s="296" cm="1">
        <f t="array" ref="E87">IFERROR(_xlfn.IFS(AND(D87&lt;&gt;'0e. Support language'!$A$16,'4. Campaign staff'!D12='0e. Support language'!$A$79,'4. Campaign staff'!F12&lt;&gt;"",'4. Campaign staff'!F12&lt;&gt;0),'4. Campaign staff'!F12,AND(D87&lt;&gt;'0e. Support language'!$A$16,'4. Campaign staff'!D12='0e. Support language'!$A$79,'4. Campaign staff'!E12&lt;&gt;""),INDEX('0d. Salary grades'!$C$4:$C$19,MATCH('B. Intermediate calculations'!C87,'0d. Salary grades'!$B$4:$B$19,0))),0)</f>
        <v>0</v>
      </c>
      <c r="F87" s="296" cm="1">
        <f t="array" ref="F87">IFERROR(_xlfn.IFS(AND(D87='0e. Support language'!$A$16,'4. Campaign staff'!F12&lt;&gt;"", '4. Campaign staff'!F12&lt;&gt;0),'4. Campaign staff'!F12,D87='0e. Support language'!$A$16,INDEX('0d. Salary grades'!$C$4:$C$19,MATCH('B. Intermediate calculations'!C87,'0d. Salary grades'!$B$4:$B$19,0))),0)</f>
        <v>0</v>
      </c>
      <c r="G87" s="297" cm="1">
        <f t="array" ref="G87">IFERROR(_xlfn.IFS(AND(D87='0e. Support language'!$A$13,'4. Campaign staff'!D12='0e. Support language'!$A$79),E87/$D$27),0)</f>
        <v>0</v>
      </c>
      <c r="H87" s="297" cm="1">
        <f t="array" ref="H87">IFERROR(_xlfn.IFS(AND(D87='0e. Support language'!$A$14,'4. Campaign staff'!D12='0e. Support language'!$A$79),E87/$D$27),0)</f>
        <v>0</v>
      </c>
      <c r="I87" s="297" t="e">
        <f t="shared" si="11"/>
        <v>#DIV/0!</v>
      </c>
      <c r="J87" s="297" cm="1">
        <f t="array" ref="J87">IFERROR(_xlfn.IFS(AND(D87='0e. Support language'!$A$13,'4. Campaign staff'!D12='0e. Support language'!$A$78,OR('4. Campaign staff'!F12&lt;&gt;0,'4. Campaign staff'!F12&lt;&gt;"")),'4. Campaign staff'!F12,AND(D87='0e. Support language'!$A$13,'4. Campaign staff'!D12='0e. Support language'!$A$78,OR('4. Campaign staff'!F12=0,'4. Campaign staff'!F12="")),INDEX('0d. Salary grades'!$C$4:$C$19,MATCH('B. Intermediate calculations'!C87,'0d. Salary grades'!$B$4:$B$19,0))),0)</f>
        <v>0</v>
      </c>
      <c r="K87" s="297" cm="1">
        <f t="array" ref="K87">IFERROR(_xlfn.IFS(AND(D87='0e. Support language'!$A$14,'4. Campaign staff'!D12='0e. Support language'!$A$78,OR('4. Campaign staff'!F12&lt;&gt;0,'4. Campaign staff'!F12&lt;&gt;"")),'4. Campaign staff'!F12,AND(D87='0e. Support language'!$A$14,'4. Campaign staff'!D12='0e. Support language'!$A$78,OR('4. Campaign staff'!F12=0,'4. Campaign staff'!F12="")),INDEX('0d. Salary grades'!$C$4:$C$19,MATCH('B. Intermediate calculations'!C87,'0d. Salary grades'!$B$4:$B$19,0))),0)</f>
        <v>0</v>
      </c>
      <c r="L87" s="243" t="e">
        <f>IF(SUM('6. Staff time'!I18:AA18)&gt;('6. Staff time'!$AC$8*'B. Intermediate calculations'!$D$19),1,0)</f>
        <v>#N/A</v>
      </c>
      <c r="M87" s="243" t="e">
        <f>IF(L87=1,SUM('6. Staff time'!I18:AA18)-$D$20,0)</f>
        <v>#N/A</v>
      </c>
      <c r="N87" s="249" t="e">
        <f>IF(SUM('6. Staff time'!I18:AA18)&lt;'B. Intermediate calculations'!$D$20,100%,'B. Intermediate calculations'!$D$20/SUM('6. Staff time'!I18:AA18))</f>
        <v>#N/A</v>
      </c>
      <c r="O87" s="298" t="e">
        <f t="shared" si="12"/>
        <v>#N/A</v>
      </c>
      <c r="P87" s="259">
        <f>'6. Staff time'!I18</f>
        <v>0</v>
      </c>
      <c r="Q87" s="259">
        <f>'6. Staff time'!K18</f>
        <v>0</v>
      </c>
      <c r="R87" s="259">
        <f>'6. Staff time'!N18</f>
        <v>0</v>
      </c>
      <c r="S87" s="259">
        <f>'6. Staff time'!P18</f>
        <v>0</v>
      </c>
      <c r="T87" s="259">
        <f>'6. Staff time'!R18</f>
        <v>0</v>
      </c>
      <c r="U87" s="259">
        <f>'6. Staff time'!T18</f>
        <v>0</v>
      </c>
      <c r="V87" s="259">
        <f>'6. Staff time'!V18</f>
        <v>0</v>
      </c>
      <c r="W87" s="259">
        <f>'6. Staff time'!X18</f>
        <v>0</v>
      </c>
      <c r="X87" s="259">
        <f>'6. Staff time'!Z18</f>
        <v>0</v>
      </c>
      <c r="Y87" s="259">
        <f>'6. Staff time'!AA18</f>
        <v>0</v>
      </c>
      <c r="Z87" s="299">
        <f t="shared" si="1"/>
        <v>0</v>
      </c>
      <c r="AA87" s="299">
        <f t="shared" si="2"/>
        <v>0</v>
      </c>
      <c r="AB87" s="299">
        <f t="shared" si="3"/>
        <v>0</v>
      </c>
      <c r="AC87" s="299">
        <f t="shared" si="4"/>
        <v>0</v>
      </c>
      <c r="AD87" s="299">
        <f t="shared" si="5"/>
        <v>0</v>
      </c>
      <c r="AE87" s="299">
        <f t="shared" si="6"/>
        <v>0</v>
      </c>
      <c r="AF87" s="299">
        <f t="shared" si="7"/>
        <v>0</v>
      </c>
      <c r="AG87" s="299">
        <f t="shared" si="8"/>
        <v>0</v>
      </c>
      <c r="AH87" s="299">
        <f t="shared" si="9"/>
        <v>0</v>
      </c>
      <c r="AI87" s="299">
        <f t="shared" si="10"/>
        <v>0</v>
      </c>
    </row>
    <row r="88" spans="2:35" x14ac:dyDescent="0.2">
      <c r="B88" s="243" t="str">
        <f>'6. Staff time'!C19</f>
        <v>Select cadre</v>
      </c>
      <c r="C88" s="269" t="str">
        <f>IF('4. Campaign staff'!E13=0,"",'4. Campaign staff'!E13)</f>
        <v/>
      </c>
      <c r="D88" s="243" t="str">
        <f>IF('4. Campaign staff'!G13=0,"",'4. Campaign staff'!G13)</f>
        <v/>
      </c>
      <c r="E88" s="296" cm="1">
        <f t="array" ref="E88">IFERROR(_xlfn.IFS(AND(D88&lt;&gt;'0e. Support language'!$A$16,'4. Campaign staff'!D13='0e. Support language'!$A$79,'4. Campaign staff'!F13&lt;&gt;"",'4. Campaign staff'!F13&lt;&gt;0),'4. Campaign staff'!F13,AND(D88&lt;&gt;'0e. Support language'!$A$16,'4. Campaign staff'!D13='0e. Support language'!$A$79,'4. Campaign staff'!E13&lt;&gt;""),INDEX('0d. Salary grades'!$C$4:$C$19,MATCH('B. Intermediate calculations'!C88,'0d. Salary grades'!$B$4:$B$19,0))),0)</f>
        <v>0</v>
      </c>
      <c r="F88" s="296" cm="1">
        <f t="array" ref="F88">IFERROR(_xlfn.IFS(AND(D88='0e. Support language'!$A$16,'4. Campaign staff'!F13&lt;&gt;"", '4. Campaign staff'!F13&lt;&gt;0),'4. Campaign staff'!F13,D88='0e. Support language'!$A$16,INDEX('0d. Salary grades'!$C$4:$C$19,MATCH('B. Intermediate calculations'!C88,'0d. Salary grades'!$B$4:$B$19,0))),0)</f>
        <v>0</v>
      </c>
      <c r="G88" s="297" cm="1">
        <f t="array" ref="G88">IFERROR(_xlfn.IFS(AND(D88='0e. Support language'!$A$13,'4. Campaign staff'!D13='0e. Support language'!$A$79),E88/$D$27),0)</f>
        <v>0</v>
      </c>
      <c r="H88" s="297" cm="1">
        <f t="array" ref="H88">IFERROR(_xlfn.IFS(AND(D88='0e. Support language'!$A$14,'4. Campaign staff'!D13='0e. Support language'!$A$79),E88/$D$27),0)</f>
        <v>0</v>
      </c>
      <c r="I88" s="297" t="e">
        <f t="shared" si="11"/>
        <v>#DIV/0!</v>
      </c>
      <c r="J88" s="297" cm="1">
        <f t="array" ref="J88">IFERROR(_xlfn.IFS(AND(D88='0e. Support language'!$A$13,'4. Campaign staff'!D13='0e. Support language'!$A$78,OR('4. Campaign staff'!F13&lt;&gt;0,'4. Campaign staff'!F13&lt;&gt;"")),'4. Campaign staff'!F13,AND(D88='0e. Support language'!$A$13,'4. Campaign staff'!D13='0e. Support language'!$A$78,OR('4. Campaign staff'!F13=0,'4. Campaign staff'!F13="")),INDEX('0d. Salary grades'!$C$4:$C$19,MATCH('B. Intermediate calculations'!C88,'0d. Salary grades'!$B$4:$B$19,0))),0)</f>
        <v>0</v>
      </c>
      <c r="K88" s="297" cm="1">
        <f t="array" ref="K88">IFERROR(_xlfn.IFS(AND(D88='0e. Support language'!$A$14,'4. Campaign staff'!D13='0e. Support language'!$A$78,OR('4. Campaign staff'!F13&lt;&gt;0,'4. Campaign staff'!F13&lt;&gt;"")),'4. Campaign staff'!F13,AND(D88='0e. Support language'!$A$14,'4. Campaign staff'!D13='0e. Support language'!$A$78,OR('4. Campaign staff'!F13=0,'4. Campaign staff'!F13="")),INDEX('0d. Salary grades'!$C$4:$C$19,MATCH('B. Intermediate calculations'!C88,'0d. Salary grades'!$B$4:$B$19,0))),0)</f>
        <v>0</v>
      </c>
      <c r="L88" s="243" t="e">
        <f>IF(SUM('6. Staff time'!I19:AA19)&gt;('6. Staff time'!$AC$8*'B. Intermediate calculations'!$D$19),1,0)</f>
        <v>#N/A</v>
      </c>
      <c r="M88" s="243" t="e">
        <f>IF(L88=1,SUM('6. Staff time'!I19:AA19)-$D$20,0)</f>
        <v>#N/A</v>
      </c>
      <c r="N88" s="249" t="e">
        <f>IF(SUM('6. Staff time'!I19:AA19)&lt;'B. Intermediate calculations'!$D$20,100%,'B. Intermediate calculations'!$D$20/SUM('6. Staff time'!I19:AA19))</f>
        <v>#N/A</v>
      </c>
      <c r="O88" s="298" t="e">
        <f t="shared" si="12"/>
        <v>#N/A</v>
      </c>
      <c r="P88" s="259">
        <f>'6. Staff time'!I19</f>
        <v>0</v>
      </c>
      <c r="Q88" s="259">
        <f>'6. Staff time'!K19</f>
        <v>0</v>
      </c>
      <c r="R88" s="259">
        <f>'6. Staff time'!N19</f>
        <v>0</v>
      </c>
      <c r="S88" s="259">
        <f>'6. Staff time'!P19</f>
        <v>0</v>
      </c>
      <c r="T88" s="259">
        <f>'6. Staff time'!R19</f>
        <v>0</v>
      </c>
      <c r="U88" s="259">
        <f>'6. Staff time'!T19</f>
        <v>0</v>
      </c>
      <c r="V88" s="259">
        <f>'6. Staff time'!V19</f>
        <v>0</v>
      </c>
      <c r="W88" s="259">
        <f>'6. Staff time'!X19</f>
        <v>0</v>
      </c>
      <c r="X88" s="259">
        <f>'6. Staff time'!Z19</f>
        <v>0</v>
      </c>
      <c r="Y88" s="259">
        <f>'6. Staff time'!AA19</f>
        <v>0</v>
      </c>
      <c r="Z88" s="299">
        <f t="shared" si="1"/>
        <v>0</v>
      </c>
      <c r="AA88" s="299">
        <f t="shared" si="2"/>
        <v>0</v>
      </c>
      <c r="AB88" s="299">
        <f t="shared" si="3"/>
        <v>0</v>
      </c>
      <c r="AC88" s="299">
        <f t="shared" si="4"/>
        <v>0</v>
      </c>
      <c r="AD88" s="299">
        <f t="shared" si="5"/>
        <v>0</v>
      </c>
      <c r="AE88" s="299">
        <f t="shared" si="6"/>
        <v>0</v>
      </c>
      <c r="AF88" s="299">
        <f t="shared" si="7"/>
        <v>0</v>
      </c>
      <c r="AG88" s="299">
        <f t="shared" si="8"/>
        <v>0</v>
      </c>
      <c r="AH88" s="299">
        <f t="shared" si="9"/>
        <v>0</v>
      </c>
      <c r="AI88" s="299">
        <f t="shared" si="10"/>
        <v>0</v>
      </c>
    </row>
    <row r="89" spans="2:35" x14ac:dyDescent="0.2">
      <c r="B89" s="243" t="str">
        <f>'6. Staff time'!C20</f>
        <v>Select cadre</v>
      </c>
      <c r="C89" s="269" t="str">
        <f>IF('4. Campaign staff'!E14=0,"",'4. Campaign staff'!E14)</f>
        <v/>
      </c>
      <c r="D89" s="243" t="str">
        <f>IF('4. Campaign staff'!G14=0,"",'4. Campaign staff'!G14)</f>
        <v/>
      </c>
      <c r="E89" s="296" cm="1">
        <f t="array" ref="E89">IFERROR(_xlfn.IFS(AND(D89&lt;&gt;'0e. Support language'!$A$16,'4. Campaign staff'!D14='0e. Support language'!$A$79,'4. Campaign staff'!F14&lt;&gt;"",'4. Campaign staff'!F14&lt;&gt;0),'4. Campaign staff'!F14,AND(D89&lt;&gt;'0e. Support language'!$A$16,'4. Campaign staff'!D14='0e. Support language'!$A$79,'4. Campaign staff'!E14&lt;&gt;""),INDEX('0d. Salary grades'!$C$4:$C$19,MATCH('B. Intermediate calculations'!C89,'0d. Salary grades'!$B$4:$B$19,0))),0)</f>
        <v>0</v>
      </c>
      <c r="F89" s="296" cm="1">
        <f t="array" ref="F89">IFERROR(_xlfn.IFS(AND(D89='0e. Support language'!$A$16,'4. Campaign staff'!F14&lt;&gt;"", '4. Campaign staff'!F14&lt;&gt;0),'4. Campaign staff'!F14,D89='0e. Support language'!$A$16,INDEX('0d. Salary grades'!$C$4:$C$19,MATCH('B. Intermediate calculations'!C89,'0d. Salary grades'!$B$4:$B$19,0))),0)</f>
        <v>0</v>
      </c>
      <c r="G89" s="297" cm="1">
        <f t="array" ref="G89">IFERROR(_xlfn.IFS(AND(D89='0e. Support language'!$A$13,'4. Campaign staff'!D14='0e. Support language'!$A$79),E89/$D$27),0)</f>
        <v>0</v>
      </c>
      <c r="H89" s="297" cm="1">
        <f t="array" ref="H89">IFERROR(_xlfn.IFS(AND(D89='0e. Support language'!$A$14,'4. Campaign staff'!D14='0e. Support language'!$A$79),E89/$D$27),0)</f>
        <v>0</v>
      </c>
      <c r="I89" s="297" t="e">
        <f t="shared" si="11"/>
        <v>#DIV/0!</v>
      </c>
      <c r="J89" s="297" cm="1">
        <f t="array" ref="J89">IFERROR(_xlfn.IFS(AND(D89='0e. Support language'!$A$13,'4. Campaign staff'!D14='0e. Support language'!$A$78,OR('4. Campaign staff'!F14&lt;&gt;0,'4. Campaign staff'!F14&lt;&gt;"")),'4. Campaign staff'!F14,AND(D89='0e. Support language'!$A$13,'4. Campaign staff'!D14='0e. Support language'!$A$78,OR('4. Campaign staff'!F14=0,'4. Campaign staff'!F14="")),INDEX('0d. Salary grades'!$C$4:$C$19,MATCH('B. Intermediate calculations'!C89,'0d. Salary grades'!$B$4:$B$19,0))),0)</f>
        <v>0</v>
      </c>
      <c r="K89" s="297" cm="1">
        <f t="array" ref="K89">IFERROR(_xlfn.IFS(AND(D89='0e. Support language'!$A$14,'4. Campaign staff'!D14='0e. Support language'!$A$78,OR('4. Campaign staff'!F14&lt;&gt;0,'4. Campaign staff'!F14&lt;&gt;"")),'4. Campaign staff'!F14,AND(D89='0e. Support language'!$A$14,'4. Campaign staff'!D14='0e. Support language'!$A$78,OR('4. Campaign staff'!F14=0,'4. Campaign staff'!F14="")),INDEX('0d. Salary grades'!$C$4:$C$19,MATCH('B. Intermediate calculations'!C89,'0d. Salary grades'!$B$4:$B$19,0))),0)</f>
        <v>0</v>
      </c>
      <c r="L89" s="243" t="e">
        <f>IF(SUM('6. Staff time'!I20:AA20)&gt;('6. Staff time'!$AC$8*'B. Intermediate calculations'!$D$19),1,0)</f>
        <v>#N/A</v>
      </c>
      <c r="M89" s="243" t="e">
        <f>IF(L89=1,SUM('6. Staff time'!I20:AA20)-$D$20,0)</f>
        <v>#N/A</v>
      </c>
      <c r="N89" s="249" t="e">
        <f>IF(SUM('6. Staff time'!I20:AA20)&lt;'B. Intermediate calculations'!$D$20,100%,'B. Intermediate calculations'!$D$20/SUM('6. Staff time'!I20:AA20))</f>
        <v>#N/A</v>
      </c>
      <c r="O89" s="298" t="e">
        <f t="shared" si="12"/>
        <v>#N/A</v>
      </c>
      <c r="P89" s="259">
        <f>'6. Staff time'!I20</f>
        <v>0</v>
      </c>
      <c r="Q89" s="259">
        <f>'6. Staff time'!K20</f>
        <v>0</v>
      </c>
      <c r="R89" s="259">
        <f>'6. Staff time'!N20</f>
        <v>0</v>
      </c>
      <c r="S89" s="259">
        <f>'6. Staff time'!P20</f>
        <v>0</v>
      </c>
      <c r="T89" s="259">
        <f>'6. Staff time'!R20</f>
        <v>0</v>
      </c>
      <c r="U89" s="259">
        <f>'6. Staff time'!T20</f>
        <v>0</v>
      </c>
      <c r="V89" s="259">
        <f>'6. Staff time'!V20</f>
        <v>0</v>
      </c>
      <c r="W89" s="259">
        <f>'6. Staff time'!X20</f>
        <v>0</v>
      </c>
      <c r="X89" s="259">
        <f>'6. Staff time'!Z20</f>
        <v>0</v>
      </c>
      <c r="Y89" s="259">
        <f>'6. Staff time'!AA20</f>
        <v>0</v>
      </c>
      <c r="Z89" s="299">
        <f t="shared" si="1"/>
        <v>0</v>
      </c>
      <c r="AA89" s="299">
        <f t="shared" si="2"/>
        <v>0</v>
      </c>
      <c r="AB89" s="299">
        <f t="shared" si="3"/>
        <v>0</v>
      </c>
      <c r="AC89" s="299">
        <f t="shared" si="4"/>
        <v>0</v>
      </c>
      <c r="AD89" s="299">
        <f t="shared" si="5"/>
        <v>0</v>
      </c>
      <c r="AE89" s="299">
        <f t="shared" si="6"/>
        <v>0</v>
      </c>
      <c r="AF89" s="299">
        <f t="shared" si="7"/>
        <v>0</v>
      </c>
      <c r="AG89" s="299">
        <f t="shared" si="8"/>
        <v>0</v>
      </c>
      <c r="AH89" s="299">
        <f t="shared" si="9"/>
        <v>0</v>
      </c>
      <c r="AI89" s="299">
        <f t="shared" si="10"/>
        <v>0</v>
      </c>
    </row>
    <row r="90" spans="2:35" x14ac:dyDescent="0.2">
      <c r="B90" s="243" t="str">
        <f>'6. Staff time'!C21</f>
        <v>Select cadre</v>
      </c>
      <c r="C90" s="269" t="str">
        <f>IF('4. Campaign staff'!E15=0,"",'4. Campaign staff'!E15)</f>
        <v/>
      </c>
      <c r="D90" s="243" t="str">
        <f>IF('4. Campaign staff'!G15=0,"",'4. Campaign staff'!G15)</f>
        <v/>
      </c>
      <c r="E90" s="296" cm="1">
        <f t="array" ref="E90">IFERROR(_xlfn.IFS(AND(D90&lt;&gt;'0e. Support language'!$A$16,'4. Campaign staff'!D15='0e. Support language'!$A$79,'4. Campaign staff'!F15&lt;&gt;"",'4. Campaign staff'!F15&lt;&gt;0),'4. Campaign staff'!F15,AND(D90&lt;&gt;'0e. Support language'!$A$16,'4. Campaign staff'!D15='0e. Support language'!$A$79,'4. Campaign staff'!E15&lt;&gt;""),INDEX('0d. Salary grades'!$C$4:$C$19,MATCH('B. Intermediate calculations'!C90,'0d. Salary grades'!$B$4:$B$19,0))),0)</f>
        <v>0</v>
      </c>
      <c r="F90" s="296" cm="1">
        <f t="array" ref="F90">IFERROR(_xlfn.IFS(AND(D90='0e. Support language'!$A$16,'4. Campaign staff'!F15&lt;&gt;"", '4. Campaign staff'!F15&lt;&gt;0),'4. Campaign staff'!F15,D90='0e. Support language'!$A$16,INDEX('0d. Salary grades'!$C$4:$C$19,MATCH('B. Intermediate calculations'!C90,'0d. Salary grades'!$B$4:$B$19,0))),0)</f>
        <v>0</v>
      </c>
      <c r="G90" s="297" cm="1">
        <f t="array" ref="G90">IFERROR(_xlfn.IFS(AND(D90='0e. Support language'!$A$13,'4. Campaign staff'!D15='0e. Support language'!$A$79),E90/$D$27),0)</f>
        <v>0</v>
      </c>
      <c r="H90" s="297" cm="1">
        <f t="array" ref="H90">IFERROR(_xlfn.IFS(AND(D90='0e. Support language'!$A$14,'4. Campaign staff'!D15='0e. Support language'!$A$79),E90/$D$27),0)</f>
        <v>0</v>
      </c>
      <c r="I90" s="297" t="e">
        <f t="shared" si="11"/>
        <v>#DIV/0!</v>
      </c>
      <c r="J90" s="297" cm="1">
        <f t="array" ref="J90">IFERROR(_xlfn.IFS(AND(D90='0e. Support language'!$A$13,'4. Campaign staff'!D15='0e. Support language'!$A$78,OR('4. Campaign staff'!F15&lt;&gt;0,'4. Campaign staff'!F15&lt;&gt;"")),'4. Campaign staff'!F15,AND(D90='0e. Support language'!$A$13,'4. Campaign staff'!D15='0e. Support language'!$A$78,OR('4. Campaign staff'!F15=0,'4. Campaign staff'!F15="")),INDEX('0d. Salary grades'!$C$4:$C$19,MATCH('B. Intermediate calculations'!C90,'0d. Salary grades'!$B$4:$B$19,0))),0)</f>
        <v>0</v>
      </c>
      <c r="K90" s="297" cm="1">
        <f t="array" ref="K90">IFERROR(_xlfn.IFS(AND(D90='0e. Support language'!$A$14,'4. Campaign staff'!D15='0e. Support language'!$A$78,OR('4. Campaign staff'!F15&lt;&gt;0,'4. Campaign staff'!F15&lt;&gt;"")),'4. Campaign staff'!F15,AND(D90='0e. Support language'!$A$14,'4. Campaign staff'!D15='0e. Support language'!$A$78,OR('4. Campaign staff'!F15=0,'4. Campaign staff'!F15="")),INDEX('0d. Salary grades'!$C$4:$C$19,MATCH('B. Intermediate calculations'!C90,'0d. Salary grades'!$B$4:$B$19,0))),0)</f>
        <v>0</v>
      </c>
      <c r="L90" s="243" t="e">
        <f>IF(SUM('6. Staff time'!I21:AA21)&gt;('6. Staff time'!$AC$8*'B. Intermediate calculations'!$D$19),1,0)</f>
        <v>#N/A</v>
      </c>
      <c r="M90" s="243" t="e">
        <f>IF(L90=1,SUM('6. Staff time'!I21:AA21)-$D$20,0)</f>
        <v>#N/A</v>
      </c>
      <c r="N90" s="249" t="e">
        <f>IF(SUM('6. Staff time'!I21:AA21)&lt;'B. Intermediate calculations'!$D$20,100%,'B. Intermediate calculations'!$D$20/SUM('6. Staff time'!I21:AA21))</f>
        <v>#N/A</v>
      </c>
      <c r="O90" s="298" t="e">
        <f t="shared" si="12"/>
        <v>#N/A</v>
      </c>
      <c r="P90" s="259">
        <f>'6. Staff time'!I21</f>
        <v>0</v>
      </c>
      <c r="Q90" s="259">
        <f>'6. Staff time'!K21</f>
        <v>0</v>
      </c>
      <c r="R90" s="259">
        <f>'6. Staff time'!N21</f>
        <v>0</v>
      </c>
      <c r="S90" s="259">
        <f>'6. Staff time'!P21</f>
        <v>0</v>
      </c>
      <c r="T90" s="259">
        <f>'6. Staff time'!R21</f>
        <v>0</v>
      </c>
      <c r="U90" s="259">
        <f>'6. Staff time'!T21</f>
        <v>0</v>
      </c>
      <c r="V90" s="259">
        <f>'6. Staff time'!V21</f>
        <v>0</v>
      </c>
      <c r="W90" s="259">
        <f>'6. Staff time'!X21</f>
        <v>0</v>
      </c>
      <c r="X90" s="259">
        <f>'6. Staff time'!Z21</f>
        <v>0</v>
      </c>
      <c r="Y90" s="259">
        <f>'6. Staff time'!AA21</f>
        <v>0</v>
      </c>
      <c r="Z90" s="299">
        <f t="shared" si="1"/>
        <v>0</v>
      </c>
      <c r="AA90" s="299">
        <f t="shared" si="2"/>
        <v>0</v>
      </c>
      <c r="AB90" s="299">
        <f t="shared" si="3"/>
        <v>0</v>
      </c>
      <c r="AC90" s="299">
        <f t="shared" si="4"/>
        <v>0</v>
      </c>
      <c r="AD90" s="299">
        <f t="shared" si="5"/>
        <v>0</v>
      </c>
      <c r="AE90" s="299">
        <f t="shared" si="6"/>
        <v>0</v>
      </c>
      <c r="AF90" s="299">
        <f t="shared" si="7"/>
        <v>0</v>
      </c>
      <c r="AG90" s="299">
        <f t="shared" si="8"/>
        <v>0</v>
      </c>
      <c r="AH90" s="299">
        <f t="shared" si="9"/>
        <v>0</v>
      </c>
      <c r="AI90" s="299">
        <f t="shared" si="10"/>
        <v>0</v>
      </c>
    </row>
    <row r="91" spans="2:35" x14ac:dyDescent="0.2">
      <c r="B91" s="243" t="str">
        <f>'6. Staff time'!C22</f>
        <v>Select cadre</v>
      </c>
      <c r="C91" s="269" t="str">
        <f>IF('4. Campaign staff'!E16=0,"",'4. Campaign staff'!E16)</f>
        <v/>
      </c>
      <c r="D91" s="243" t="str">
        <f>IF('4. Campaign staff'!G16=0,"",'4. Campaign staff'!G16)</f>
        <v/>
      </c>
      <c r="E91" s="296" cm="1">
        <f t="array" ref="E91">IFERROR(_xlfn.IFS(AND(D91&lt;&gt;'0e. Support language'!$A$16,'4. Campaign staff'!D16='0e. Support language'!$A$79,'4. Campaign staff'!F16&lt;&gt;"",'4. Campaign staff'!F16&lt;&gt;0),'4. Campaign staff'!F16,AND(D91&lt;&gt;'0e. Support language'!$A$16,'4. Campaign staff'!D16='0e. Support language'!$A$79,'4. Campaign staff'!E16&lt;&gt;""),INDEX('0d. Salary grades'!$C$4:$C$19,MATCH('B. Intermediate calculations'!C91,'0d. Salary grades'!$B$4:$B$19,0))),0)</f>
        <v>0</v>
      </c>
      <c r="F91" s="296" cm="1">
        <f t="array" ref="F91">IFERROR(_xlfn.IFS(AND(D91='0e. Support language'!$A$16,'4. Campaign staff'!F16&lt;&gt;"", '4. Campaign staff'!F16&lt;&gt;0),'4. Campaign staff'!F16,D91='0e. Support language'!$A$16,INDEX('0d. Salary grades'!$C$4:$C$19,MATCH('B. Intermediate calculations'!C91,'0d. Salary grades'!$B$4:$B$19,0))),0)</f>
        <v>0</v>
      </c>
      <c r="G91" s="297" cm="1">
        <f t="array" ref="G91">IFERROR(_xlfn.IFS(AND(D91='0e. Support language'!$A$13,'4. Campaign staff'!D16='0e. Support language'!$A$79),E91/$D$27),0)</f>
        <v>0</v>
      </c>
      <c r="H91" s="297" cm="1">
        <f t="array" ref="H91">IFERROR(_xlfn.IFS(AND(D91='0e. Support language'!$A$14,'4. Campaign staff'!D16='0e. Support language'!$A$79),E91/$D$27),0)</f>
        <v>0</v>
      </c>
      <c r="I91" s="297" t="e">
        <f t="shared" si="11"/>
        <v>#DIV/0!</v>
      </c>
      <c r="J91" s="297" cm="1">
        <f t="array" ref="J91">IFERROR(_xlfn.IFS(AND(D91='0e. Support language'!$A$13,'4. Campaign staff'!D16='0e. Support language'!$A$78,OR('4. Campaign staff'!F16&lt;&gt;0,'4. Campaign staff'!F16&lt;&gt;"")),'4. Campaign staff'!F16,AND(D91='0e. Support language'!$A$13,'4. Campaign staff'!D16='0e. Support language'!$A$78,OR('4. Campaign staff'!F16=0,'4. Campaign staff'!F16="")),INDEX('0d. Salary grades'!$C$4:$C$19,MATCH('B. Intermediate calculations'!C91,'0d. Salary grades'!$B$4:$B$19,0))),0)</f>
        <v>0</v>
      </c>
      <c r="K91" s="297" cm="1">
        <f t="array" ref="K91">IFERROR(_xlfn.IFS(AND(D91='0e. Support language'!$A$14,'4. Campaign staff'!D16='0e. Support language'!$A$78,OR('4. Campaign staff'!F16&lt;&gt;0,'4. Campaign staff'!F16&lt;&gt;"")),'4. Campaign staff'!F16,AND(D91='0e. Support language'!$A$14,'4. Campaign staff'!D16='0e. Support language'!$A$78,OR('4. Campaign staff'!F16=0,'4. Campaign staff'!F16="")),INDEX('0d. Salary grades'!$C$4:$C$19,MATCH('B. Intermediate calculations'!C91,'0d. Salary grades'!$B$4:$B$19,0))),0)</f>
        <v>0</v>
      </c>
      <c r="L91" s="243" t="e">
        <f>IF(SUM('6. Staff time'!I22:AA22)&gt;('6. Staff time'!$AC$8*'B. Intermediate calculations'!$D$19),1,0)</f>
        <v>#N/A</v>
      </c>
      <c r="M91" s="243" t="e">
        <f>IF(L91=1,SUM('6. Staff time'!I22:AA22)-$D$20,0)</f>
        <v>#N/A</v>
      </c>
      <c r="N91" s="249" t="e">
        <f>IF(SUM('6. Staff time'!I22:AA22)&lt;'B. Intermediate calculations'!$D$20,100%,'B. Intermediate calculations'!$D$20/SUM('6. Staff time'!I22:AA22))</f>
        <v>#N/A</v>
      </c>
      <c r="O91" s="298" t="e">
        <f t="shared" si="12"/>
        <v>#N/A</v>
      </c>
      <c r="P91" s="259">
        <f>'6. Staff time'!I22</f>
        <v>0</v>
      </c>
      <c r="Q91" s="259">
        <f>'6. Staff time'!K22</f>
        <v>0</v>
      </c>
      <c r="R91" s="259">
        <f>'6. Staff time'!N22</f>
        <v>0</v>
      </c>
      <c r="S91" s="259">
        <f>'6. Staff time'!P22</f>
        <v>0</v>
      </c>
      <c r="T91" s="259">
        <f>'6. Staff time'!R22</f>
        <v>0</v>
      </c>
      <c r="U91" s="259">
        <f>'6. Staff time'!T22</f>
        <v>0</v>
      </c>
      <c r="V91" s="259">
        <f>'6. Staff time'!V22</f>
        <v>0</v>
      </c>
      <c r="W91" s="259">
        <f>'6. Staff time'!X22</f>
        <v>0</v>
      </c>
      <c r="X91" s="259">
        <f>'6. Staff time'!Z22</f>
        <v>0</v>
      </c>
      <c r="Y91" s="259">
        <f>'6. Staff time'!AA22</f>
        <v>0</v>
      </c>
      <c r="Z91" s="299">
        <f t="shared" si="1"/>
        <v>0</v>
      </c>
      <c r="AA91" s="299">
        <f t="shared" si="2"/>
        <v>0</v>
      </c>
      <c r="AB91" s="299">
        <f t="shared" si="3"/>
        <v>0</v>
      </c>
      <c r="AC91" s="299">
        <f t="shared" si="4"/>
        <v>0</v>
      </c>
      <c r="AD91" s="299">
        <f t="shared" si="5"/>
        <v>0</v>
      </c>
      <c r="AE91" s="299">
        <f t="shared" si="6"/>
        <v>0</v>
      </c>
      <c r="AF91" s="299">
        <f t="shared" si="7"/>
        <v>0</v>
      </c>
      <c r="AG91" s="299">
        <f t="shared" si="8"/>
        <v>0</v>
      </c>
      <c r="AH91" s="299">
        <f t="shared" si="9"/>
        <v>0</v>
      </c>
      <c r="AI91" s="299">
        <f t="shared" si="10"/>
        <v>0</v>
      </c>
    </row>
    <row r="92" spans="2:35" x14ac:dyDescent="0.2">
      <c r="B92" s="243" t="str">
        <f>'6. Staff time'!C23</f>
        <v>Select cadre</v>
      </c>
      <c r="C92" s="269" t="str">
        <f>IF('4. Campaign staff'!E17=0,"",'4. Campaign staff'!E17)</f>
        <v/>
      </c>
      <c r="D92" s="243" t="str">
        <f>IF('4. Campaign staff'!G17=0,"",'4. Campaign staff'!G17)</f>
        <v/>
      </c>
      <c r="E92" s="296" cm="1">
        <f t="array" ref="E92">IFERROR(_xlfn.IFS(AND(D92&lt;&gt;'0e. Support language'!$A$16,'4. Campaign staff'!D17='0e. Support language'!$A$79,'4. Campaign staff'!F17&lt;&gt;"",'4. Campaign staff'!F17&lt;&gt;0),'4. Campaign staff'!F17,AND(D92&lt;&gt;'0e. Support language'!$A$16,'4. Campaign staff'!D17='0e. Support language'!$A$79,'4. Campaign staff'!E17&lt;&gt;""),INDEX('0d. Salary grades'!$C$4:$C$19,MATCH('B. Intermediate calculations'!C92,'0d. Salary grades'!$B$4:$B$19,0))),0)</f>
        <v>0</v>
      </c>
      <c r="F92" s="296" cm="1">
        <f t="array" ref="F92">IFERROR(_xlfn.IFS(AND(D92='0e. Support language'!$A$16,'4. Campaign staff'!F17&lt;&gt;"", '4. Campaign staff'!F17&lt;&gt;0),'4. Campaign staff'!F17,D92='0e. Support language'!$A$16,INDEX('0d. Salary grades'!$C$4:$C$19,MATCH('B. Intermediate calculations'!C92,'0d. Salary grades'!$B$4:$B$19,0))),0)</f>
        <v>0</v>
      </c>
      <c r="G92" s="297" cm="1">
        <f t="array" ref="G92">IFERROR(_xlfn.IFS(AND(D92='0e. Support language'!$A$13,'4. Campaign staff'!D17='0e. Support language'!$A$79),E92/$D$27),0)</f>
        <v>0</v>
      </c>
      <c r="H92" s="297" cm="1">
        <f t="array" ref="H92">IFERROR(_xlfn.IFS(AND(D92='0e. Support language'!$A$14,'4. Campaign staff'!D17='0e. Support language'!$A$79),E92/$D$27),0)</f>
        <v>0</v>
      </c>
      <c r="I92" s="297" t="e">
        <f t="shared" si="11"/>
        <v>#DIV/0!</v>
      </c>
      <c r="J92" s="297" cm="1">
        <f t="array" ref="J92">IFERROR(_xlfn.IFS(AND(D92='0e. Support language'!$A$13,'4. Campaign staff'!D17='0e. Support language'!$A$78,OR('4. Campaign staff'!F17&lt;&gt;0,'4. Campaign staff'!F17&lt;&gt;"")),'4. Campaign staff'!F17,AND(D92='0e. Support language'!$A$13,'4. Campaign staff'!D17='0e. Support language'!$A$78,OR('4. Campaign staff'!F17=0,'4. Campaign staff'!F17="")),INDEX('0d. Salary grades'!$C$4:$C$19,MATCH('B. Intermediate calculations'!C92,'0d. Salary grades'!$B$4:$B$19,0))),0)</f>
        <v>0</v>
      </c>
      <c r="K92" s="297" cm="1">
        <f t="array" ref="K92">IFERROR(_xlfn.IFS(AND(D92='0e. Support language'!$A$14,'4. Campaign staff'!D17='0e. Support language'!$A$78,OR('4. Campaign staff'!F17&lt;&gt;0,'4. Campaign staff'!F17&lt;&gt;"")),'4. Campaign staff'!F17,AND(D92='0e. Support language'!$A$14,'4. Campaign staff'!D17='0e. Support language'!$A$78,OR('4. Campaign staff'!F17=0,'4. Campaign staff'!F17="")),INDEX('0d. Salary grades'!$C$4:$C$19,MATCH('B. Intermediate calculations'!C92,'0d. Salary grades'!$B$4:$B$19,0))),0)</f>
        <v>0</v>
      </c>
      <c r="L92" s="243" t="e">
        <f>IF(SUM('6. Staff time'!I23:AA23)&gt;('6. Staff time'!$AC$8*'B. Intermediate calculations'!$D$19),1,0)</f>
        <v>#N/A</v>
      </c>
      <c r="M92" s="243" t="e">
        <f>IF(L92=1,SUM('6. Staff time'!I23:AA23)-$D$20,0)</f>
        <v>#N/A</v>
      </c>
      <c r="N92" s="249" t="e">
        <f>IF(SUM('6. Staff time'!I23:AA23)&lt;'B. Intermediate calculations'!$D$20,100%,'B. Intermediate calculations'!$D$20/SUM('6. Staff time'!I23:AA23))</f>
        <v>#N/A</v>
      </c>
      <c r="O92" s="298" t="e">
        <f t="shared" si="12"/>
        <v>#N/A</v>
      </c>
      <c r="P92" s="259">
        <f>'6. Staff time'!I23</f>
        <v>0</v>
      </c>
      <c r="Q92" s="259">
        <f>'6. Staff time'!K23</f>
        <v>0</v>
      </c>
      <c r="R92" s="259">
        <f>'6. Staff time'!N23</f>
        <v>0</v>
      </c>
      <c r="S92" s="259">
        <f>'6. Staff time'!P23</f>
        <v>0</v>
      </c>
      <c r="T92" s="259">
        <f>'6. Staff time'!R23</f>
        <v>0</v>
      </c>
      <c r="U92" s="259">
        <f>'6. Staff time'!T23</f>
        <v>0</v>
      </c>
      <c r="V92" s="259">
        <f>'6. Staff time'!V23</f>
        <v>0</v>
      </c>
      <c r="W92" s="259">
        <f>'6. Staff time'!X23</f>
        <v>0</v>
      </c>
      <c r="X92" s="259">
        <f>'6. Staff time'!Z23</f>
        <v>0</v>
      </c>
      <c r="Y92" s="259">
        <f>'6. Staff time'!AA23</f>
        <v>0</v>
      </c>
      <c r="Z92" s="299">
        <f t="shared" si="1"/>
        <v>0</v>
      </c>
      <c r="AA92" s="299">
        <f t="shared" si="2"/>
        <v>0</v>
      </c>
      <c r="AB92" s="299">
        <f t="shared" si="3"/>
        <v>0</v>
      </c>
      <c r="AC92" s="299">
        <f t="shared" si="4"/>
        <v>0</v>
      </c>
      <c r="AD92" s="299">
        <f t="shared" si="5"/>
        <v>0</v>
      </c>
      <c r="AE92" s="299">
        <f t="shared" si="6"/>
        <v>0</v>
      </c>
      <c r="AF92" s="299">
        <f t="shared" si="7"/>
        <v>0</v>
      </c>
      <c r="AG92" s="299">
        <f t="shared" si="8"/>
        <v>0</v>
      </c>
      <c r="AH92" s="299">
        <f t="shared" si="9"/>
        <v>0</v>
      </c>
      <c r="AI92" s="299">
        <f t="shared" si="10"/>
        <v>0</v>
      </c>
    </row>
    <row r="93" spans="2:35" x14ac:dyDescent="0.2">
      <c r="B93" s="243" t="str">
        <f>'6. Staff time'!C24</f>
        <v>Select cadre</v>
      </c>
      <c r="C93" s="269" t="str">
        <f>IF('4. Campaign staff'!E18=0,"",'4. Campaign staff'!E18)</f>
        <v/>
      </c>
      <c r="D93" s="243" t="str">
        <f>IF('4. Campaign staff'!G18=0,"",'4. Campaign staff'!G18)</f>
        <v/>
      </c>
      <c r="E93" s="296" cm="1">
        <f t="array" ref="E93">IFERROR(_xlfn.IFS(AND(D93&lt;&gt;'0e. Support language'!$A$16,'4. Campaign staff'!D18='0e. Support language'!$A$79,'4. Campaign staff'!F18&lt;&gt;"",'4. Campaign staff'!F18&lt;&gt;0),'4. Campaign staff'!F18,AND(D93&lt;&gt;'0e. Support language'!$A$16,'4. Campaign staff'!D18='0e. Support language'!$A$79,'4. Campaign staff'!E18&lt;&gt;""),INDEX('0d. Salary grades'!$C$4:$C$19,MATCH('B. Intermediate calculations'!C93,'0d. Salary grades'!$B$4:$B$19,0))),0)</f>
        <v>0</v>
      </c>
      <c r="F93" s="296" cm="1">
        <f t="array" ref="F93">IFERROR(_xlfn.IFS(AND(D93='0e. Support language'!$A$16,'4. Campaign staff'!F18&lt;&gt;"", '4. Campaign staff'!F18&lt;&gt;0),'4. Campaign staff'!F18,D93='0e. Support language'!$A$16,INDEX('0d. Salary grades'!$C$4:$C$19,MATCH('B. Intermediate calculations'!C93,'0d. Salary grades'!$B$4:$B$19,0))),0)</f>
        <v>0</v>
      </c>
      <c r="G93" s="297" cm="1">
        <f t="array" ref="G93">IFERROR(_xlfn.IFS(AND(D93='0e. Support language'!$A$13,'4. Campaign staff'!D18='0e. Support language'!$A$79),E93/$D$27),0)</f>
        <v>0</v>
      </c>
      <c r="H93" s="297" cm="1">
        <f t="array" ref="H93">IFERROR(_xlfn.IFS(AND(D93='0e. Support language'!$A$14,'4. Campaign staff'!D18='0e. Support language'!$A$79),E93/$D$27),0)</f>
        <v>0</v>
      </c>
      <c r="I93" s="297" t="e">
        <f t="shared" si="11"/>
        <v>#DIV/0!</v>
      </c>
      <c r="J93" s="297" cm="1">
        <f t="array" ref="J93">IFERROR(_xlfn.IFS(AND(D93='0e. Support language'!$A$13,'4. Campaign staff'!D18='0e. Support language'!$A$78,OR('4. Campaign staff'!F18&lt;&gt;0,'4. Campaign staff'!F18&lt;&gt;"")),'4. Campaign staff'!F18,AND(D93='0e. Support language'!$A$13,'4. Campaign staff'!D18='0e. Support language'!$A$78,OR('4. Campaign staff'!F18=0,'4. Campaign staff'!F18="")),INDEX('0d. Salary grades'!$C$4:$C$19,MATCH('B. Intermediate calculations'!C93,'0d. Salary grades'!$B$4:$B$19,0))),0)</f>
        <v>0</v>
      </c>
      <c r="K93" s="297" cm="1">
        <f t="array" ref="K93">IFERROR(_xlfn.IFS(AND(D93='0e. Support language'!$A$14,'4. Campaign staff'!D18='0e. Support language'!$A$78,OR('4. Campaign staff'!F18&lt;&gt;0,'4. Campaign staff'!F18&lt;&gt;"")),'4. Campaign staff'!F18,AND(D93='0e. Support language'!$A$14,'4. Campaign staff'!D18='0e. Support language'!$A$78,OR('4. Campaign staff'!F18=0,'4. Campaign staff'!F18="")),INDEX('0d. Salary grades'!$C$4:$C$19,MATCH('B. Intermediate calculations'!C93,'0d. Salary grades'!$B$4:$B$19,0))),0)</f>
        <v>0</v>
      </c>
      <c r="L93" s="243" t="e">
        <f>IF(SUM('6. Staff time'!I24:AA24)&gt;('6. Staff time'!$AC$8*'B. Intermediate calculations'!$D$19),1,0)</f>
        <v>#N/A</v>
      </c>
      <c r="M93" s="243" t="e">
        <f>IF(L93=1,SUM('6. Staff time'!I24:AA24)-$D$20,0)</f>
        <v>#N/A</v>
      </c>
      <c r="N93" s="249" t="e">
        <f>IF(SUM('6. Staff time'!I24:AA24)&lt;'B. Intermediate calculations'!$D$20,100%,'B. Intermediate calculations'!$D$20/SUM('6. Staff time'!I24:AA24))</f>
        <v>#N/A</v>
      </c>
      <c r="O93" s="298" t="e">
        <f t="shared" si="12"/>
        <v>#N/A</v>
      </c>
      <c r="P93" s="259">
        <f>'6. Staff time'!I24</f>
        <v>0</v>
      </c>
      <c r="Q93" s="259">
        <f>'6. Staff time'!K24</f>
        <v>0</v>
      </c>
      <c r="R93" s="259">
        <f>'6. Staff time'!N24</f>
        <v>0</v>
      </c>
      <c r="S93" s="259">
        <f>'6. Staff time'!P24</f>
        <v>0</v>
      </c>
      <c r="T93" s="259">
        <f>'6. Staff time'!R24</f>
        <v>0</v>
      </c>
      <c r="U93" s="259">
        <f>'6. Staff time'!T24</f>
        <v>0</v>
      </c>
      <c r="V93" s="259">
        <f>'6. Staff time'!V24</f>
        <v>0</v>
      </c>
      <c r="W93" s="259">
        <f>'6. Staff time'!X24</f>
        <v>0</v>
      </c>
      <c r="X93" s="259">
        <f>'6. Staff time'!Z24</f>
        <v>0</v>
      </c>
      <c r="Y93" s="259">
        <f>'6. Staff time'!AA24</f>
        <v>0</v>
      </c>
      <c r="Z93" s="299">
        <f t="shared" si="1"/>
        <v>0</v>
      </c>
      <c r="AA93" s="299">
        <f t="shared" si="2"/>
        <v>0</v>
      </c>
      <c r="AB93" s="299">
        <f t="shared" si="3"/>
        <v>0</v>
      </c>
      <c r="AC93" s="299">
        <f t="shared" si="4"/>
        <v>0</v>
      </c>
      <c r="AD93" s="299">
        <f t="shared" si="5"/>
        <v>0</v>
      </c>
      <c r="AE93" s="299">
        <f t="shared" si="6"/>
        <v>0</v>
      </c>
      <c r="AF93" s="299">
        <f t="shared" si="7"/>
        <v>0</v>
      </c>
      <c r="AG93" s="299">
        <f t="shared" si="8"/>
        <v>0</v>
      </c>
      <c r="AH93" s="299">
        <f t="shared" si="9"/>
        <v>0</v>
      </c>
      <c r="AI93" s="299">
        <f t="shared" si="10"/>
        <v>0</v>
      </c>
    </row>
    <row r="94" spans="2:35" x14ac:dyDescent="0.2">
      <c r="B94" s="243" t="str">
        <f>'6. Staff time'!C25</f>
        <v>Select cadre</v>
      </c>
      <c r="C94" s="269" t="str">
        <f>IF('4. Campaign staff'!E19=0,"",'4. Campaign staff'!E19)</f>
        <v/>
      </c>
      <c r="D94" s="243" t="str">
        <f>IF('4. Campaign staff'!G19=0,"",'4. Campaign staff'!G19)</f>
        <v/>
      </c>
      <c r="E94" s="296" cm="1">
        <f t="array" ref="E94">IFERROR(_xlfn.IFS(AND(D94&lt;&gt;'0e. Support language'!$A$16,'4. Campaign staff'!D19='0e. Support language'!$A$79,'4. Campaign staff'!F19&lt;&gt;"",'4. Campaign staff'!F19&lt;&gt;0),'4. Campaign staff'!F19,AND(D94&lt;&gt;'0e. Support language'!$A$16,'4. Campaign staff'!D19='0e. Support language'!$A$79,'4. Campaign staff'!E19&lt;&gt;""),INDEX('0d. Salary grades'!$C$4:$C$19,MATCH('B. Intermediate calculations'!C94,'0d. Salary grades'!$B$4:$B$19,0))),0)</f>
        <v>0</v>
      </c>
      <c r="F94" s="296" cm="1">
        <f t="array" ref="F94">IFERROR(_xlfn.IFS(AND(D94='0e. Support language'!$A$16,'4. Campaign staff'!F19&lt;&gt;"", '4. Campaign staff'!F19&lt;&gt;0),'4. Campaign staff'!F19,D94='0e. Support language'!$A$16,INDEX('0d. Salary grades'!$C$4:$C$19,MATCH('B. Intermediate calculations'!C94,'0d. Salary grades'!$B$4:$B$19,0))),0)</f>
        <v>0</v>
      </c>
      <c r="G94" s="297" cm="1">
        <f t="array" ref="G94">IFERROR(_xlfn.IFS(AND(D94='0e. Support language'!$A$13,'4. Campaign staff'!D19='0e. Support language'!$A$79),E94/$D$27),0)</f>
        <v>0</v>
      </c>
      <c r="H94" s="297" cm="1">
        <f t="array" ref="H94">IFERROR(_xlfn.IFS(AND(D94='0e. Support language'!$A$14,'4. Campaign staff'!D19='0e. Support language'!$A$79),E94/$D$27),0)</f>
        <v>0</v>
      </c>
      <c r="I94" s="297" t="e">
        <f t="shared" si="11"/>
        <v>#DIV/0!</v>
      </c>
      <c r="J94" s="297" cm="1">
        <f t="array" ref="J94">IFERROR(_xlfn.IFS(AND(D94='0e. Support language'!$A$13,'4. Campaign staff'!D19='0e. Support language'!$A$78,OR('4. Campaign staff'!F19&lt;&gt;0,'4. Campaign staff'!F19&lt;&gt;"")),'4. Campaign staff'!F19,AND(D94='0e. Support language'!$A$13,'4. Campaign staff'!D19='0e. Support language'!$A$78,OR('4. Campaign staff'!F19=0,'4. Campaign staff'!F19="")),INDEX('0d. Salary grades'!$C$4:$C$19,MATCH('B. Intermediate calculations'!C94,'0d. Salary grades'!$B$4:$B$19,0))),0)</f>
        <v>0</v>
      </c>
      <c r="K94" s="297" cm="1">
        <f t="array" ref="K94">IFERROR(_xlfn.IFS(AND(D94='0e. Support language'!$A$14,'4. Campaign staff'!D19='0e. Support language'!$A$78,OR('4. Campaign staff'!F19&lt;&gt;0,'4. Campaign staff'!F19&lt;&gt;"")),'4. Campaign staff'!F19,AND(D94='0e. Support language'!$A$14,'4. Campaign staff'!D19='0e. Support language'!$A$78,OR('4. Campaign staff'!F19=0,'4. Campaign staff'!F19="")),INDEX('0d. Salary grades'!$C$4:$C$19,MATCH('B. Intermediate calculations'!C94,'0d. Salary grades'!$B$4:$B$19,0))),0)</f>
        <v>0</v>
      </c>
      <c r="L94" s="243" t="e">
        <f>IF(SUM('6. Staff time'!I25:AA25)&gt;('6. Staff time'!$AC$8*'B. Intermediate calculations'!$D$19),1,0)</f>
        <v>#N/A</v>
      </c>
      <c r="M94" s="243" t="e">
        <f>IF(L94=1,SUM('6. Staff time'!I25:AA25)-$D$20,0)</f>
        <v>#N/A</v>
      </c>
      <c r="N94" s="249" t="e">
        <f>IF(SUM('6. Staff time'!I25:AA25)&lt;'B. Intermediate calculations'!$D$20,100%,'B. Intermediate calculations'!$D$20/SUM('6. Staff time'!I25:AA25))</f>
        <v>#N/A</v>
      </c>
      <c r="O94" s="298" t="e">
        <f t="shared" si="12"/>
        <v>#N/A</v>
      </c>
      <c r="P94" s="259">
        <f>'6. Staff time'!I25</f>
        <v>0</v>
      </c>
      <c r="Q94" s="259">
        <f>'6. Staff time'!K25</f>
        <v>0</v>
      </c>
      <c r="R94" s="259">
        <f>'6. Staff time'!N25</f>
        <v>0</v>
      </c>
      <c r="S94" s="259">
        <f>'6. Staff time'!P25</f>
        <v>0</v>
      </c>
      <c r="T94" s="259">
        <f>'6. Staff time'!R25</f>
        <v>0</v>
      </c>
      <c r="U94" s="259">
        <f>'6. Staff time'!T25</f>
        <v>0</v>
      </c>
      <c r="V94" s="259">
        <f>'6. Staff time'!V25</f>
        <v>0</v>
      </c>
      <c r="W94" s="259">
        <f>'6. Staff time'!X25</f>
        <v>0</v>
      </c>
      <c r="X94" s="259">
        <f>'6. Staff time'!Z25</f>
        <v>0</v>
      </c>
      <c r="Y94" s="259">
        <f>'6. Staff time'!AA25</f>
        <v>0</v>
      </c>
      <c r="Z94" s="299">
        <f t="shared" si="1"/>
        <v>0</v>
      </c>
      <c r="AA94" s="299">
        <f t="shared" si="2"/>
        <v>0</v>
      </c>
      <c r="AB94" s="299">
        <f t="shared" si="3"/>
        <v>0</v>
      </c>
      <c r="AC94" s="299">
        <f t="shared" si="4"/>
        <v>0</v>
      </c>
      <c r="AD94" s="299">
        <f t="shared" si="5"/>
        <v>0</v>
      </c>
      <c r="AE94" s="299">
        <f t="shared" si="6"/>
        <v>0</v>
      </c>
      <c r="AF94" s="299">
        <f t="shared" si="7"/>
        <v>0</v>
      </c>
      <c r="AG94" s="299">
        <f t="shared" si="8"/>
        <v>0</v>
      </c>
      <c r="AH94" s="299">
        <f t="shared" si="9"/>
        <v>0</v>
      </c>
      <c r="AI94" s="299">
        <f t="shared" si="10"/>
        <v>0</v>
      </c>
    </row>
    <row r="95" spans="2:35" x14ac:dyDescent="0.2">
      <c r="B95" s="243" t="str">
        <f>'6. Staff time'!C26</f>
        <v>Select cadre</v>
      </c>
      <c r="C95" s="269" t="str">
        <f>IF('4. Campaign staff'!E20=0,"",'4. Campaign staff'!E20)</f>
        <v/>
      </c>
      <c r="D95" s="243" t="str">
        <f>IF('4. Campaign staff'!G20=0,"",'4. Campaign staff'!G20)</f>
        <v/>
      </c>
      <c r="E95" s="296" cm="1">
        <f t="array" ref="E95">IFERROR(_xlfn.IFS(AND(D95&lt;&gt;'0e. Support language'!$A$16,'4. Campaign staff'!D20='0e. Support language'!$A$79,'4. Campaign staff'!F20&lt;&gt;"",'4. Campaign staff'!F20&lt;&gt;0),'4. Campaign staff'!F20,AND(D95&lt;&gt;'0e. Support language'!$A$16,'4. Campaign staff'!D20='0e. Support language'!$A$79,'4. Campaign staff'!E20&lt;&gt;""),INDEX('0d. Salary grades'!$C$4:$C$19,MATCH('B. Intermediate calculations'!C95,'0d. Salary grades'!$B$4:$B$19,0))),0)</f>
        <v>0</v>
      </c>
      <c r="F95" s="296" cm="1">
        <f t="array" ref="F95">IFERROR(_xlfn.IFS(AND(D95='0e. Support language'!$A$16,'4. Campaign staff'!F20&lt;&gt;"", '4. Campaign staff'!F20&lt;&gt;0),'4. Campaign staff'!F20,D95='0e. Support language'!$A$16,INDEX('0d. Salary grades'!$C$4:$C$19,MATCH('B. Intermediate calculations'!C95,'0d. Salary grades'!$B$4:$B$19,0))),0)</f>
        <v>0</v>
      </c>
      <c r="G95" s="297" cm="1">
        <f t="array" ref="G95">IFERROR(_xlfn.IFS(AND(D95='0e. Support language'!$A$13,'4. Campaign staff'!D20='0e. Support language'!$A$79),E95/$D$27),0)</f>
        <v>0</v>
      </c>
      <c r="H95" s="297" cm="1">
        <f t="array" ref="H95">IFERROR(_xlfn.IFS(AND(D95='0e. Support language'!$A$14,'4. Campaign staff'!D20='0e. Support language'!$A$79),E95/$D$27),0)</f>
        <v>0</v>
      </c>
      <c r="I95" s="297" t="e">
        <f t="shared" si="11"/>
        <v>#DIV/0!</v>
      </c>
      <c r="J95" s="297" cm="1">
        <f t="array" ref="J95">IFERROR(_xlfn.IFS(AND(D95='0e. Support language'!$A$13,'4. Campaign staff'!D20='0e. Support language'!$A$78,OR('4. Campaign staff'!F20&lt;&gt;0,'4. Campaign staff'!F20&lt;&gt;"")),'4. Campaign staff'!F20,AND(D95='0e. Support language'!$A$13,'4. Campaign staff'!D20='0e. Support language'!$A$78,OR('4. Campaign staff'!F20=0,'4. Campaign staff'!F20="")),INDEX('0d. Salary grades'!$C$4:$C$19,MATCH('B. Intermediate calculations'!C95,'0d. Salary grades'!$B$4:$B$19,0))),0)</f>
        <v>0</v>
      </c>
      <c r="K95" s="297" cm="1">
        <f t="array" ref="K95">IFERROR(_xlfn.IFS(AND(D95='0e. Support language'!$A$14,'4. Campaign staff'!D20='0e. Support language'!$A$78,OR('4. Campaign staff'!F20&lt;&gt;0,'4. Campaign staff'!F20&lt;&gt;"")),'4. Campaign staff'!F20,AND(D95='0e. Support language'!$A$14,'4. Campaign staff'!D20='0e. Support language'!$A$78,OR('4. Campaign staff'!F20=0,'4. Campaign staff'!F20="")),INDEX('0d. Salary grades'!$C$4:$C$19,MATCH('B. Intermediate calculations'!C95,'0d. Salary grades'!$B$4:$B$19,0))),0)</f>
        <v>0</v>
      </c>
      <c r="L95" s="243" t="e">
        <f>IF(SUM('6. Staff time'!I26:AA26)&gt;('6. Staff time'!$AC$8*'B. Intermediate calculations'!$D$19),1,0)</f>
        <v>#N/A</v>
      </c>
      <c r="M95" s="243" t="e">
        <f>IF(L95=1,SUM('6. Staff time'!I26:AA26)-$D$20,0)</f>
        <v>#N/A</v>
      </c>
      <c r="N95" s="249" t="e">
        <f>IF(SUM('6. Staff time'!I26:AA26)&lt;'B. Intermediate calculations'!$D$20,100%,'B. Intermediate calculations'!$D$20/SUM('6. Staff time'!I26:AA26))</f>
        <v>#N/A</v>
      </c>
      <c r="O95" s="298" t="e">
        <f t="shared" si="12"/>
        <v>#N/A</v>
      </c>
      <c r="P95" s="259">
        <f>'6. Staff time'!I26</f>
        <v>0</v>
      </c>
      <c r="Q95" s="259">
        <f>'6. Staff time'!K26</f>
        <v>0</v>
      </c>
      <c r="R95" s="259">
        <f>'6. Staff time'!N26</f>
        <v>0</v>
      </c>
      <c r="S95" s="259">
        <f>'6. Staff time'!P26</f>
        <v>0</v>
      </c>
      <c r="T95" s="259">
        <f>'6. Staff time'!R26</f>
        <v>0</v>
      </c>
      <c r="U95" s="259">
        <f>'6. Staff time'!T26</f>
        <v>0</v>
      </c>
      <c r="V95" s="259">
        <f>'6. Staff time'!V26</f>
        <v>0</v>
      </c>
      <c r="W95" s="259">
        <f>'6. Staff time'!X26</f>
        <v>0</v>
      </c>
      <c r="X95" s="259">
        <f>'6. Staff time'!Z26</f>
        <v>0</v>
      </c>
      <c r="Y95" s="259">
        <f>'6. Staff time'!AA26</f>
        <v>0</v>
      </c>
      <c r="Z95" s="299">
        <f t="shared" si="1"/>
        <v>0</v>
      </c>
      <c r="AA95" s="299">
        <f t="shared" si="2"/>
        <v>0</v>
      </c>
      <c r="AB95" s="299">
        <f t="shared" si="3"/>
        <v>0</v>
      </c>
      <c r="AC95" s="299">
        <f t="shared" si="4"/>
        <v>0</v>
      </c>
      <c r="AD95" s="299">
        <f t="shared" si="5"/>
        <v>0</v>
      </c>
      <c r="AE95" s="299">
        <f t="shared" si="6"/>
        <v>0</v>
      </c>
      <c r="AF95" s="299">
        <f t="shared" si="7"/>
        <v>0</v>
      </c>
      <c r="AG95" s="299">
        <f t="shared" si="8"/>
        <v>0</v>
      </c>
      <c r="AH95" s="299">
        <f t="shared" si="9"/>
        <v>0</v>
      </c>
      <c r="AI95" s="299">
        <f t="shared" si="10"/>
        <v>0</v>
      </c>
    </row>
    <row r="96" spans="2:35" x14ac:dyDescent="0.2">
      <c r="B96" s="243" t="str">
        <f>'6. Staff time'!C27</f>
        <v>Select cadre</v>
      </c>
      <c r="C96" s="269" t="str">
        <f>IF('4. Campaign staff'!E21=0,"",'4. Campaign staff'!E21)</f>
        <v/>
      </c>
      <c r="D96" s="243" t="str">
        <f>IF('4. Campaign staff'!G21=0,"",'4. Campaign staff'!G21)</f>
        <v/>
      </c>
      <c r="E96" s="296" cm="1">
        <f t="array" ref="E96">IFERROR(_xlfn.IFS(AND(D96&lt;&gt;'0e. Support language'!$A$16,'4. Campaign staff'!D21='0e. Support language'!$A$79,'4. Campaign staff'!F21&lt;&gt;"",'4. Campaign staff'!F21&lt;&gt;0),'4. Campaign staff'!F21,AND(D96&lt;&gt;'0e. Support language'!$A$16,'4. Campaign staff'!D21='0e. Support language'!$A$79,'4. Campaign staff'!E21&lt;&gt;""),INDEX('0d. Salary grades'!$C$4:$C$19,MATCH('B. Intermediate calculations'!C96,'0d. Salary grades'!$B$4:$B$19,0))),0)</f>
        <v>0</v>
      </c>
      <c r="F96" s="296" cm="1">
        <f t="array" ref="F96">IFERROR(_xlfn.IFS(AND(D96='0e. Support language'!$A$16,'4. Campaign staff'!F21&lt;&gt;"", '4. Campaign staff'!F21&lt;&gt;0),'4. Campaign staff'!F21,D96='0e. Support language'!$A$16,INDEX('0d. Salary grades'!$C$4:$C$19,MATCH('B. Intermediate calculations'!C96,'0d. Salary grades'!$B$4:$B$19,0))),0)</f>
        <v>0</v>
      </c>
      <c r="G96" s="297" cm="1">
        <f t="array" ref="G96">IFERROR(_xlfn.IFS(AND(D96='0e. Support language'!$A$13,'4. Campaign staff'!D21='0e. Support language'!$A$79),E96/$D$27),0)</f>
        <v>0</v>
      </c>
      <c r="H96" s="297" cm="1">
        <f t="array" ref="H96">IFERROR(_xlfn.IFS(AND(D96='0e. Support language'!$A$14,'4. Campaign staff'!D21='0e. Support language'!$A$79),E96/$D$27),0)</f>
        <v>0</v>
      </c>
      <c r="I96" s="297" t="e">
        <f t="shared" si="11"/>
        <v>#DIV/0!</v>
      </c>
      <c r="J96" s="297" cm="1">
        <f t="array" ref="J96">IFERROR(_xlfn.IFS(AND(D96='0e. Support language'!$A$13,'4. Campaign staff'!D21='0e. Support language'!$A$78,OR('4. Campaign staff'!F21&lt;&gt;0,'4. Campaign staff'!F21&lt;&gt;"")),'4. Campaign staff'!F21,AND(D96='0e. Support language'!$A$13,'4. Campaign staff'!D21='0e. Support language'!$A$78,OR('4. Campaign staff'!F21=0,'4. Campaign staff'!F21="")),INDEX('0d. Salary grades'!$C$4:$C$19,MATCH('B. Intermediate calculations'!C96,'0d. Salary grades'!$B$4:$B$19,0))),0)</f>
        <v>0</v>
      </c>
      <c r="K96" s="297" cm="1">
        <f t="array" ref="K96">IFERROR(_xlfn.IFS(AND(D96='0e. Support language'!$A$14,'4. Campaign staff'!D21='0e. Support language'!$A$78,OR('4. Campaign staff'!F21&lt;&gt;0,'4. Campaign staff'!F21&lt;&gt;"")),'4. Campaign staff'!F21,AND(D96='0e. Support language'!$A$14,'4. Campaign staff'!D21='0e. Support language'!$A$78,OR('4. Campaign staff'!F21=0,'4. Campaign staff'!F21="")),INDEX('0d. Salary grades'!$C$4:$C$19,MATCH('B. Intermediate calculations'!C96,'0d. Salary grades'!$B$4:$B$19,0))),0)</f>
        <v>0</v>
      </c>
      <c r="L96" s="243" t="e">
        <f>IF(SUM('6. Staff time'!I27:AA27)&gt;('6. Staff time'!$AC$8*'B. Intermediate calculations'!$D$19),1,0)</f>
        <v>#N/A</v>
      </c>
      <c r="M96" s="243" t="e">
        <f>IF(L96=1,SUM('6. Staff time'!I27:AA27)-$D$20,0)</f>
        <v>#N/A</v>
      </c>
      <c r="N96" s="249" t="e">
        <f>IF(SUM('6. Staff time'!I27:AA27)&lt;'B. Intermediate calculations'!$D$20,100%,'B. Intermediate calculations'!$D$20/SUM('6. Staff time'!I27:AA27))</f>
        <v>#N/A</v>
      </c>
      <c r="O96" s="298" t="e">
        <f t="shared" si="12"/>
        <v>#N/A</v>
      </c>
      <c r="P96" s="259">
        <f>'6. Staff time'!I27</f>
        <v>0</v>
      </c>
      <c r="Q96" s="259">
        <f>'6. Staff time'!K27</f>
        <v>0</v>
      </c>
      <c r="R96" s="259">
        <f>'6. Staff time'!N27</f>
        <v>0</v>
      </c>
      <c r="S96" s="259">
        <f>'6. Staff time'!P27</f>
        <v>0</v>
      </c>
      <c r="T96" s="259">
        <f>'6. Staff time'!R27</f>
        <v>0</v>
      </c>
      <c r="U96" s="259">
        <f>'6. Staff time'!T27</f>
        <v>0</v>
      </c>
      <c r="V96" s="259">
        <f>'6. Staff time'!V27</f>
        <v>0</v>
      </c>
      <c r="W96" s="259">
        <f>'6. Staff time'!X27</f>
        <v>0</v>
      </c>
      <c r="X96" s="259">
        <f>'6. Staff time'!Z27</f>
        <v>0</v>
      </c>
      <c r="Y96" s="259">
        <f>'6. Staff time'!AA27</f>
        <v>0</v>
      </c>
      <c r="Z96" s="299">
        <f t="shared" si="1"/>
        <v>0</v>
      </c>
      <c r="AA96" s="299">
        <f t="shared" si="2"/>
        <v>0</v>
      </c>
      <c r="AB96" s="299">
        <f t="shared" si="3"/>
        <v>0</v>
      </c>
      <c r="AC96" s="299">
        <f t="shared" si="4"/>
        <v>0</v>
      </c>
      <c r="AD96" s="299">
        <f t="shared" si="5"/>
        <v>0</v>
      </c>
      <c r="AE96" s="299">
        <f t="shared" si="6"/>
        <v>0</v>
      </c>
      <c r="AF96" s="299">
        <f t="shared" si="7"/>
        <v>0</v>
      </c>
      <c r="AG96" s="299">
        <f t="shared" si="8"/>
        <v>0</v>
      </c>
      <c r="AH96" s="299">
        <f t="shared" si="9"/>
        <v>0</v>
      </c>
      <c r="AI96" s="299">
        <f t="shared" si="10"/>
        <v>0</v>
      </c>
    </row>
    <row r="97" spans="2:35" x14ac:dyDescent="0.2">
      <c r="B97" s="243" t="str">
        <f>'6. Staff time'!C28</f>
        <v>Select cadre</v>
      </c>
      <c r="C97" s="269" t="str">
        <f>IF('4. Campaign staff'!E22=0,"",'4. Campaign staff'!E22)</f>
        <v/>
      </c>
      <c r="D97" s="243" t="str">
        <f>IF('4. Campaign staff'!G22=0,"",'4. Campaign staff'!G22)</f>
        <v/>
      </c>
      <c r="E97" s="296" cm="1">
        <f t="array" ref="E97">IFERROR(_xlfn.IFS(AND(D97&lt;&gt;'0e. Support language'!$A$16,'4. Campaign staff'!D22='0e. Support language'!$A$79,'4. Campaign staff'!F22&lt;&gt;"",'4. Campaign staff'!F22&lt;&gt;0),'4. Campaign staff'!F22,AND(D97&lt;&gt;'0e. Support language'!$A$16,'4. Campaign staff'!D22='0e. Support language'!$A$79,'4. Campaign staff'!E22&lt;&gt;""),INDEX('0d. Salary grades'!$C$4:$C$19,MATCH('B. Intermediate calculations'!C97,'0d. Salary grades'!$B$4:$B$19,0))),0)</f>
        <v>0</v>
      </c>
      <c r="F97" s="296" cm="1">
        <f t="array" ref="F97">IFERROR(_xlfn.IFS(AND(D97='0e. Support language'!$A$16,'4. Campaign staff'!F22&lt;&gt;"", '4. Campaign staff'!F22&lt;&gt;0),'4. Campaign staff'!F22,D97='0e. Support language'!$A$16,INDEX('0d. Salary grades'!$C$4:$C$19,MATCH('B. Intermediate calculations'!C97,'0d. Salary grades'!$B$4:$B$19,0))),0)</f>
        <v>0</v>
      </c>
      <c r="G97" s="297" cm="1">
        <f t="array" ref="G97">IFERROR(_xlfn.IFS(AND(D97='0e. Support language'!$A$13,'4. Campaign staff'!D22='0e. Support language'!$A$79),E97/$D$27),0)</f>
        <v>0</v>
      </c>
      <c r="H97" s="297" cm="1">
        <f t="array" ref="H97">IFERROR(_xlfn.IFS(AND(D97='0e. Support language'!$A$14,'4. Campaign staff'!D22='0e. Support language'!$A$79),E97/$D$27),0)</f>
        <v>0</v>
      </c>
      <c r="I97" s="297" t="e">
        <f t="shared" si="11"/>
        <v>#DIV/0!</v>
      </c>
      <c r="J97" s="297" cm="1">
        <f t="array" ref="J97">IFERROR(_xlfn.IFS(AND(D97='0e. Support language'!$A$13,'4. Campaign staff'!D22='0e. Support language'!$A$78,OR('4. Campaign staff'!F22&lt;&gt;0,'4. Campaign staff'!F22&lt;&gt;"")),'4. Campaign staff'!F22,AND(D97='0e. Support language'!$A$13,'4. Campaign staff'!D22='0e. Support language'!$A$78,OR('4. Campaign staff'!F22=0,'4. Campaign staff'!F22="")),INDEX('0d. Salary grades'!$C$4:$C$19,MATCH('B. Intermediate calculations'!C97,'0d. Salary grades'!$B$4:$B$19,0))),0)</f>
        <v>0</v>
      </c>
      <c r="K97" s="297" cm="1">
        <f t="array" ref="K97">IFERROR(_xlfn.IFS(AND(D97='0e. Support language'!$A$14,'4. Campaign staff'!D22='0e. Support language'!$A$78,OR('4. Campaign staff'!F22&lt;&gt;0,'4. Campaign staff'!F22&lt;&gt;"")),'4. Campaign staff'!F22,AND(D97='0e. Support language'!$A$14,'4. Campaign staff'!D22='0e. Support language'!$A$78,OR('4. Campaign staff'!F22=0,'4. Campaign staff'!F22="")),INDEX('0d. Salary grades'!$C$4:$C$19,MATCH('B. Intermediate calculations'!C97,'0d. Salary grades'!$B$4:$B$19,0))),0)</f>
        <v>0</v>
      </c>
      <c r="L97" s="243" t="e">
        <f>IF(SUM('6. Staff time'!I28:AA28)&gt;('6. Staff time'!$AC$8*'B. Intermediate calculations'!$D$19),1,0)</f>
        <v>#N/A</v>
      </c>
      <c r="M97" s="243" t="e">
        <f>IF(L97=1,SUM('6. Staff time'!I28:AA28)-$D$20,0)</f>
        <v>#N/A</v>
      </c>
      <c r="N97" s="249" t="e">
        <f>IF(SUM('6. Staff time'!I28:AA28)&lt;'B. Intermediate calculations'!$D$20,100%,'B. Intermediate calculations'!$D$20/SUM('6. Staff time'!I28:AA28))</f>
        <v>#N/A</v>
      </c>
      <c r="O97" s="298" t="e">
        <f t="shared" si="12"/>
        <v>#N/A</v>
      </c>
      <c r="P97" s="259">
        <f>'6. Staff time'!I28</f>
        <v>0</v>
      </c>
      <c r="Q97" s="259">
        <f>'6. Staff time'!K28</f>
        <v>0</v>
      </c>
      <c r="R97" s="259">
        <f>'6. Staff time'!N28</f>
        <v>0</v>
      </c>
      <c r="S97" s="259">
        <f>'6. Staff time'!P28</f>
        <v>0</v>
      </c>
      <c r="T97" s="259">
        <f>'6. Staff time'!R28</f>
        <v>0</v>
      </c>
      <c r="U97" s="259">
        <f>'6. Staff time'!T28</f>
        <v>0</v>
      </c>
      <c r="V97" s="259">
        <f>'6. Staff time'!V28</f>
        <v>0</v>
      </c>
      <c r="W97" s="259">
        <f>'6. Staff time'!X28</f>
        <v>0</v>
      </c>
      <c r="X97" s="259">
        <f>'6. Staff time'!Z28</f>
        <v>0</v>
      </c>
      <c r="Y97" s="259">
        <f>'6. Staff time'!AA28</f>
        <v>0</v>
      </c>
      <c r="Z97" s="299">
        <f t="shared" si="1"/>
        <v>0</v>
      </c>
      <c r="AA97" s="299">
        <f t="shared" si="2"/>
        <v>0</v>
      </c>
      <c r="AB97" s="299">
        <f t="shared" si="3"/>
        <v>0</v>
      </c>
      <c r="AC97" s="299">
        <f t="shared" si="4"/>
        <v>0</v>
      </c>
      <c r="AD97" s="299">
        <f t="shared" si="5"/>
        <v>0</v>
      </c>
      <c r="AE97" s="299">
        <f t="shared" si="6"/>
        <v>0</v>
      </c>
      <c r="AF97" s="299">
        <f t="shared" si="7"/>
        <v>0</v>
      </c>
      <c r="AG97" s="299">
        <f t="shared" si="8"/>
        <v>0</v>
      </c>
      <c r="AH97" s="299">
        <f t="shared" si="9"/>
        <v>0</v>
      </c>
      <c r="AI97" s="299">
        <f t="shared" si="10"/>
        <v>0</v>
      </c>
    </row>
    <row r="98" spans="2:35" x14ac:dyDescent="0.2">
      <c r="B98" s="243" t="str">
        <f>'6. Staff time'!C29</f>
        <v>Select cadre</v>
      </c>
      <c r="C98" s="269" t="str">
        <f>IF('4. Campaign staff'!E23=0,"",'4. Campaign staff'!E23)</f>
        <v/>
      </c>
      <c r="D98" s="243" t="str">
        <f>IF('4. Campaign staff'!G23=0,"",'4. Campaign staff'!G23)</f>
        <v/>
      </c>
      <c r="E98" s="296" cm="1">
        <f t="array" ref="E98">IFERROR(_xlfn.IFS(AND(D98&lt;&gt;'0e. Support language'!$A$16,'4. Campaign staff'!D23='0e. Support language'!$A$79,'4. Campaign staff'!F23&lt;&gt;"",'4. Campaign staff'!F23&lt;&gt;0),'4. Campaign staff'!F23,AND(D98&lt;&gt;'0e. Support language'!$A$16,'4. Campaign staff'!D23='0e. Support language'!$A$79,'4. Campaign staff'!E23&lt;&gt;""),INDEX('0d. Salary grades'!$C$4:$C$19,MATCH('B. Intermediate calculations'!C98,'0d. Salary grades'!$B$4:$B$19,0))),0)</f>
        <v>0</v>
      </c>
      <c r="F98" s="296" cm="1">
        <f t="array" ref="F98">IFERROR(_xlfn.IFS(AND(D98='0e. Support language'!$A$16,'4. Campaign staff'!F23&lt;&gt;"", '4. Campaign staff'!F23&lt;&gt;0),'4. Campaign staff'!F23,D98='0e. Support language'!$A$16,INDEX('0d. Salary grades'!$C$4:$C$19,MATCH('B. Intermediate calculations'!C98,'0d. Salary grades'!$B$4:$B$19,0))),0)</f>
        <v>0</v>
      </c>
      <c r="G98" s="297" cm="1">
        <f t="array" ref="G98">IFERROR(_xlfn.IFS(AND(D98='0e. Support language'!$A$13,'4. Campaign staff'!D23='0e. Support language'!$A$79),E98/$D$27),0)</f>
        <v>0</v>
      </c>
      <c r="H98" s="297" cm="1">
        <f t="array" ref="H98">IFERROR(_xlfn.IFS(AND(D98='0e. Support language'!$A$14,'4. Campaign staff'!D23='0e. Support language'!$A$79),E98/$D$27),0)</f>
        <v>0</v>
      </c>
      <c r="I98" s="297" t="e">
        <f t="shared" si="11"/>
        <v>#DIV/0!</v>
      </c>
      <c r="J98" s="297" cm="1">
        <f t="array" ref="J98">IFERROR(_xlfn.IFS(AND(D98='0e. Support language'!$A$13,'4. Campaign staff'!D23='0e. Support language'!$A$78,OR('4. Campaign staff'!F23&lt;&gt;0,'4. Campaign staff'!F23&lt;&gt;"")),'4. Campaign staff'!F23,AND(D98='0e. Support language'!$A$13,'4. Campaign staff'!D23='0e. Support language'!$A$78,OR('4. Campaign staff'!F23=0,'4. Campaign staff'!F23="")),INDEX('0d. Salary grades'!$C$4:$C$19,MATCH('B. Intermediate calculations'!C98,'0d. Salary grades'!$B$4:$B$19,0))),0)</f>
        <v>0</v>
      </c>
      <c r="K98" s="297" cm="1">
        <f t="array" ref="K98">IFERROR(_xlfn.IFS(AND(D98='0e. Support language'!$A$14,'4. Campaign staff'!D23='0e. Support language'!$A$78,OR('4. Campaign staff'!F23&lt;&gt;0,'4. Campaign staff'!F23&lt;&gt;"")),'4. Campaign staff'!F23,AND(D98='0e. Support language'!$A$14,'4. Campaign staff'!D23='0e. Support language'!$A$78,OR('4. Campaign staff'!F23=0,'4. Campaign staff'!F23="")),INDEX('0d. Salary grades'!$C$4:$C$19,MATCH('B. Intermediate calculations'!C98,'0d. Salary grades'!$B$4:$B$19,0))),0)</f>
        <v>0</v>
      </c>
      <c r="L98" s="243" t="e">
        <f>IF(SUM('6. Staff time'!I29:AA29)&gt;('6. Staff time'!$AC$8*'B. Intermediate calculations'!$D$19),1,0)</f>
        <v>#N/A</v>
      </c>
      <c r="M98" s="243" t="e">
        <f>IF(L98=1,SUM('6. Staff time'!I29:AA29)-$D$20,0)</f>
        <v>#N/A</v>
      </c>
      <c r="N98" s="249" t="e">
        <f>IF(SUM('6. Staff time'!I29:AA29)&lt;'B. Intermediate calculations'!$D$20,100%,'B. Intermediate calculations'!$D$20/SUM('6. Staff time'!I29:AA29))</f>
        <v>#N/A</v>
      </c>
      <c r="O98" s="298" t="e">
        <f t="shared" si="12"/>
        <v>#N/A</v>
      </c>
      <c r="P98" s="259">
        <f>'6. Staff time'!I29</f>
        <v>0</v>
      </c>
      <c r="Q98" s="259">
        <f>'6. Staff time'!K29</f>
        <v>0</v>
      </c>
      <c r="R98" s="259">
        <f>'6. Staff time'!N29</f>
        <v>0</v>
      </c>
      <c r="S98" s="259">
        <f>'6. Staff time'!P29</f>
        <v>0</v>
      </c>
      <c r="T98" s="259">
        <f>'6. Staff time'!R29</f>
        <v>0</v>
      </c>
      <c r="U98" s="259">
        <f>'6. Staff time'!T29</f>
        <v>0</v>
      </c>
      <c r="V98" s="259">
        <f>'6. Staff time'!V29</f>
        <v>0</v>
      </c>
      <c r="W98" s="259">
        <f>'6. Staff time'!X29</f>
        <v>0</v>
      </c>
      <c r="X98" s="259">
        <f>'6. Staff time'!Z29</f>
        <v>0</v>
      </c>
      <c r="Y98" s="259">
        <f>'6. Staff time'!AA29</f>
        <v>0</v>
      </c>
      <c r="Z98" s="299">
        <f t="shared" si="1"/>
        <v>0</v>
      </c>
      <c r="AA98" s="299">
        <f t="shared" si="2"/>
        <v>0</v>
      </c>
      <c r="AB98" s="299">
        <f t="shared" si="3"/>
        <v>0</v>
      </c>
      <c r="AC98" s="299">
        <f t="shared" si="4"/>
        <v>0</v>
      </c>
      <c r="AD98" s="299">
        <f t="shared" si="5"/>
        <v>0</v>
      </c>
      <c r="AE98" s="299">
        <f t="shared" si="6"/>
        <v>0</v>
      </c>
      <c r="AF98" s="299">
        <f t="shared" si="7"/>
        <v>0</v>
      </c>
      <c r="AG98" s="299">
        <f t="shared" si="8"/>
        <v>0</v>
      </c>
      <c r="AH98" s="299">
        <f t="shared" si="9"/>
        <v>0</v>
      </c>
      <c r="AI98" s="299">
        <f t="shared" si="10"/>
        <v>0</v>
      </c>
    </row>
    <row r="99" spans="2:35" x14ac:dyDescent="0.2">
      <c r="B99" s="243" t="str">
        <f>'6. Staff time'!C30</f>
        <v>Select cadre</v>
      </c>
      <c r="C99" s="269" t="str">
        <f>IF('4. Campaign staff'!E24=0,"",'4. Campaign staff'!E24)</f>
        <v/>
      </c>
      <c r="D99" s="243" t="str">
        <f>IF('4. Campaign staff'!G24=0,"",'4. Campaign staff'!G24)</f>
        <v/>
      </c>
      <c r="E99" s="296" cm="1">
        <f t="array" ref="E99">IFERROR(_xlfn.IFS(AND(D99&lt;&gt;'0e. Support language'!$A$16,'4. Campaign staff'!D24='0e. Support language'!$A$79,'4. Campaign staff'!F24&lt;&gt;"",'4. Campaign staff'!F24&lt;&gt;0),'4. Campaign staff'!F24,AND(D99&lt;&gt;'0e. Support language'!$A$16,'4. Campaign staff'!D24='0e. Support language'!$A$79,'4. Campaign staff'!E24&lt;&gt;""),INDEX('0d. Salary grades'!$C$4:$C$19,MATCH('B. Intermediate calculations'!C99,'0d. Salary grades'!$B$4:$B$19,0))),0)</f>
        <v>0</v>
      </c>
      <c r="F99" s="296" cm="1">
        <f t="array" ref="F99">IFERROR(_xlfn.IFS(AND(D99='0e. Support language'!$A$16,'4. Campaign staff'!F24&lt;&gt;"", '4. Campaign staff'!F24&lt;&gt;0),'4. Campaign staff'!F24,D99='0e. Support language'!$A$16,INDEX('0d. Salary grades'!$C$4:$C$19,MATCH('B. Intermediate calculations'!C99,'0d. Salary grades'!$B$4:$B$19,0))),0)</f>
        <v>0</v>
      </c>
      <c r="G99" s="297" cm="1">
        <f t="array" ref="G99">IFERROR(_xlfn.IFS(AND(D99='0e. Support language'!$A$13,'4. Campaign staff'!D24='0e. Support language'!$A$79),E99/$D$27),0)</f>
        <v>0</v>
      </c>
      <c r="H99" s="297" cm="1">
        <f t="array" ref="H99">IFERROR(_xlfn.IFS(AND(D99='0e. Support language'!$A$14,'4. Campaign staff'!D24='0e. Support language'!$A$79),E99/$D$27),0)</f>
        <v>0</v>
      </c>
      <c r="I99" s="297" t="e">
        <f t="shared" si="11"/>
        <v>#DIV/0!</v>
      </c>
      <c r="J99" s="297" cm="1">
        <f t="array" ref="J99">IFERROR(_xlfn.IFS(AND(D99='0e. Support language'!$A$13,'4. Campaign staff'!D24='0e. Support language'!$A$78,OR('4. Campaign staff'!F24&lt;&gt;0,'4. Campaign staff'!F24&lt;&gt;"")),'4. Campaign staff'!F24,AND(D99='0e. Support language'!$A$13,'4. Campaign staff'!D24='0e. Support language'!$A$78,OR('4. Campaign staff'!F24=0,'4. Campaign staff'!F24="")),INDEX('0d. Salary grades'!$C$4:$C$19,MATCH('B. Intermediate calculations'!C99,'0d. Salary grades'!$B$4:$B$19,0))),0)</f>
        <v>0</v>
      </c>
      <c r="K99" s="297" cm="1">
        <f t="array" ref="K99">IFERROR(_xlfn.IFS(AND(D99='0e. Support language'!$A$14,'4. Campaign staff'!D24='0e. Support language'!$A$78,OR('4. Campaign staff'!F24&lt;&gt;0,'4. Campaign staff'!F24&lt;&gt;"")),'4. Campaign staff'!F24,AND(D99='0e. Support language'!$A$14,'4. Campaign staff'!D24='0e. Support language'!$A$78,OR('4. Campaign staff'!F24=0,'4. Campaign staff'!F24="")),INDEX('0d. Salary grades'!$C$4:$C$19,MATCH('B. Intermediate calculations'!C99,'0d. Salary grades'!$B$4:$B$19,0))),0)</f>
        <v>0</v>
      </c>
      <c r="L99" s="243" t="e">
        <f>IF(SUM('6. Staff time'!I30:AA30)&gt;('6. Staff time'!$AC$8*'B. Intermediate calculations'!$D$19),1,0)</f>
        <v>#N/A</v>
      </c>
      <c r="M99" s="243" t="e">
        <f>IF(L99=1,SUM('6. Staff time'!I30:AA30)-$D$20,0)</f>
        <v>#N/A</v>
      </c>
      <c r="N99" s="249" t="e">
        <f>IF(SUM('6. Staff time'!I30:AA30)&lt;'B. Intermediate calculations'!$D$20,100%,'B. Intermediate calculations'!$D$20/SUM('6. Staff time'!I30:AA30))</f>
        <v>#N/A</v>
      </c>
      <c r="O99" s="298" t="e">
        <f t="shared" si="12"/>
        <v>#N/A</v>
      </c>
      <c r="P99" s="259">
        <f>'6. Staff time'!I30</f>
        <v>0</v>
      </c>
      <c r="Q99" s="259">
        <f>'6. Staff time'!K30</f>
        <v>0</v>
      </c>
      <c r="R99" s="259">
        <f>'6. Staff time'!N30</f>
        <v>0</v>
      </c>
      <c r="S99" s="259">
        <f>'6. Staff time'!P30</f>
        <v>0</v>
      </c>
      <c r="T99" s="259">
        <f>'6. Staff time'!R30</f>
        <v>0</v>
      </c>
      <c r="U99" s="259">
        <f>'6. Staff time'!T30</f>
        <v>0</v>
      </c>
      <c r="V99" s="259">
        <f>'6. Staff time'!V30</f>
        <v>0</v>
      </c>
      <c r="W99" s="259">
        <f>'6. Staff time'!X30</f>
        <v>0</v>
      </c>
      <c r="X99" s="259">
        <f>'6. Staff time'!Z30</f>
        <v>0</v>
      </c>
      <c r="Y99" s="259">
        <f>'6. Staff time'!AA30</f>
        <v>0</v>
      </c>
      <c r="Z99" s="299">
        <f t="shared" si="1"/>
        <v>0</v>
      </c>
      <c r="AA99" s="299">
        <f t="shared" si="2"/>
        <v>0</v>
      </c>
      <c r="AB99" s="299">
        <f t="shared" si="3"/>
        <v>0</v>
      </c>
      <c r="AC99" s="299">
        <f t="shared" si="4"/>
        <v>0</v>
      </c>
      <c r="AD99" s="299">
        <f t="shared" si="5"/>
        <v>0</v>
      </c>
      <c r="AE99" s="299">
        <f t="shared" si="6"/>
        <v>0</v>
      </c>
      <c r="AF99" s="299">
        <f t="shared" si="7"/>
        <v>0</v>
      </c>
      <c r="AG99" s="299">
        <f t="shared" si="8"/>
        <v>0</v>
      </c>
      <c r="AH99" s="299">
        <f t="shared" si="9"/>
        <v>0</v>
      </c>
      <c r="AI99" s="299">
        <f t="shared" si="10"/>
        <v>0</v>
      </c>
    </row>
    <row r="100" spans="2:35" x14ac:dyDescent="0.2">
      <c r="B100" s="243" t="str">
        <f>'6. Staff time'!C31</f>
        <v>Select cadre</v>
      </c>
      <c r="C100" s="269" t="str">
        <f>IF('4. Campaign staff'!E25=0,"",'4. Campaign staff'!E25)</f>
        <v/>
      </c>
      <c r="D100" s="243" t="str">
        <f>IF('4. Campaign staff'!G25=0,"",'4. Campaign staff'!G25)</f>
        <v/>
      </c>
      <c r="E100" s="296" cm="1">
        <f t="array" ref="E100">IFERROR(_xlfn.IFS(AND(D100&lt;&gt;'0e. Support language'!$A$16,'4. Campaign staff'!D25='0e. Support language'!$A$79,'4. Campaign staff'!F25&lt;&gt;"",'4. Campaign staff'!F25&lt;&gt;0),'4. Campaign staff'!F25,AND(D100&lt;&gt;'0e. Support language'!$A$16,'4. Campaign staff'!D25='0e. Support language'!$A$79,'4. Campaign staff'!E25&lt;&gt;""),INDEX('0d. Salary grades'!$C$4:$C$19,MATCH('B. Intermediate calculations'!C100,'0d. Salary grades'!$B$4:$B$19,0))),0)</f>
        <v>0</v>
      </c>
      <c r="F100" s="296" cm="1">
        <f t="array" ref="F100">IFERROR(_xlfn.IFS(AND(D100='0e. Support language'!$A$16,'4. Campaign staff'!F25&lt;&gt;"", '4. Campaign staff'!F25&lt;&gt;0),'4. Campaign staff'!F25,D100='0e. Support language'!$A$16,INDEX('0d. Salary grades'!$C$4:$C$19,MATCH('B. Intermediate calculations'!C100,'0d. Salary grades'!$B$4:$B$19,0))),0)</f>
        <v>0</v>
      </c>
      <c r="G100" s="297" cm="1">
        <f t="array" ref="G100">IFERROR(_xlfn.IFS(AND(D100='0e. Support language'!$A$13,'4. Campaign staff'!D25='0e. Support language'!$A$79),E100/$D$27),0)</f>
        <v>0</v>
      </c>
      <c r="H100" s="297" cm="1">
        <f t="array" ref="H100">IFERROR(_xlfn.IFS(AND(D100='0e. Support language'!$A$14,'4. Campaign staff'!D25='0e. Support language'!$A$79),E100/$D$27),0)</f>
        <v>0</v>
      </c>
      <c r="I100" s="297" t="e">
        <f t="shared" si="11"/>
        <v>#DIV/0!</v>
      </c>
      <c r="J100" s="297" cm="1">
        <f t="array" ref="J100">IFERROR(_xlfn.IFS(AND(D100='0e. Support language'!$A$13,'4. Campaign staff'!D25='0e. Support language'!$A$78,OR('4. Campaign staff'!F25&lt;&gt;0,'4. Campaign staff'!F25&lt;&gt;"")),'4. Campaign staff'!F25,AND(D100='0e. Support language'!$A$13,'4. Campaign staff'!D25='0e. Support language'!$A$78,OR('4. Campaign staff'!F25=0,'4. Campaign staff'!F25="")),INDEX('0d. Salary grades'!$C$4:$C$19,MATCH('B. Intermediate calculations'!C100,'0d. Salary grades'!$B$4:$B$19,0))),0)</f>
        <v>0</v>
      </c>
      <c r="K100" s="297" cm="1">
        <f t="array" ref="K100">IFERROR(_xlfn.IFS(AND(D100='0e. Support language'!$A$14,'4. Campaign staff'!D25='0e. Support language'!$A$78,OR('4. Campaign staff'!F25&lt;&gt;0,'4. Campaign staff'!F25&lt;&gt;"")),'4. Campaign staff'!F25,AND(D100='0e. Support language'!$A$14,'4. Campaign staff'!D25='0e. Support language'!$A$78,OR('4. Campaign staff'!F25=0,'4. Campaign staff'!F25="")),INDEX('0d. Salary grades'!$C$4:$C$19,MATCH('B. Intermediate calculations'!C100,'0d. Salary grades'!$B$4:$B$19,0))),0)</f>
        <v>0</v>
      </c>
      <c r="L100" s="243" t="e">
        <f>IF(SUM('6. Staff time'!I31:AA31)&gt;('6. Staff time'!$AC$8*'B. Intermediate calculations'!$D$19),1,0)</f>
        <v>#N/A</v>
      </c>
      <c r="M100" s="243" t="e">
        <f>IF(L100=1,SUM('6. Staff time'!I31:AA31)-$D$20,0)</f>
        <v>#N/A</v>
      </c>
      <c r="N100" s="249" t="e">
        <f>IF(SUM('6. Staff time'!I31:AA31)&lt;'B. Intermediate calculations'!$D$20,100%,'B. Intermediate calculations'!$D$20/SUM('6. Staff time'!I31:AA31))</f>
        <v>#N/A</v>
      </c>
      <c r="O100" s="298" t="e">
        <f t="shared" si="12"/>
        <v>#N/A</v>
      </c>
      <c r="P100" s="259">
        <f>'6. Staff time'!I31</f>
        <v>0</v>
      </c>
      <c r="Q100" s="259">
        <f>'6. Staff time'!K31</f>
        <v>0</v>
      </c>
      <c r="R100" s="259">
        <f>'6. Staff time'!N31</f>
        <v>0</v>
      </c>
      <c r="S100" s="259">
        <f>'6. Staff time'!P31</f>
        <v>0</v>
      </c>
      <c r="T100" s="259">
        <f>'6. Staff time'!R31</f>
        <v>0</v>
      </c>
      <c r="U100" s="259">
        <f>'6. Staff time'!T31</f>
        <v>0</v>
      </c>
      <c r="V100" s="259">
        <f>'6. Staff time'!V31</f>
        <v>0</v>
      </c>
      <c r="W100" s="259">
        <f>'6. Staff time'!X31</f>
        <v>0</v>
      </c>
      <c r="X100" s="259">
        <f>'6. Staff time'!Z31</f>
        <v>0</v>
      </c>
      <c r="Y100" s="259">
        <f>'6. Staff time'!AA31</f>
        <v>0</v>
      </c>
      <c r="Z100" s="299">
        <f t="shared" si="1"/>
        <v>0</v>
      </c>
      <c r="AA100" s="299">
        <f t="shared" si="2"/>
        <v>0</v>
      </c>
      <c r="AB100" s="299">
        <f t="shared" si="3"/>
        <v>0</v>
      </c>
      <c r="AC100" s="299">
        <f t="shared" si="4"/>
        <v>0</v>
      </c>
      <c r="AD100" s="299">
        <f t="shared" si="5"/>
        <v>0</v>
      </c>
      <c r="AE100" s="299">
        <f t="shared" si="6"/>
        <v>0</v>
      </c>
      <c r="AF100" s="299">
        <f t="shared" si="7"/>
        <v>0</v>
      </c>
      <c r="AG100" s="299">
        <f t="shared" si="8"/>
        <v>0</v>
      </c>
      <c r="AH100" s="299">
        <f t="shared" si="9"/>
        <v>0</v>
      </c>
      <c r="AI100" s="299">
        <f t="shared" si="10"/>
        <v>0</v>
      </c>
    </row>
    <row r="101" spans="2:35" x14ac:dyDescent="0.2">
      <c r="B101" s="243" t="str">
        <f>'6. Staff time'!C32</f>
        <v>Select cadre</v>
      </c>
      <c r="C101" s="269" t="str">
        <f>IF('4. Campaign staff'!E26=0,"",'4. Campaign staff'!E26)</f>
        <v/>
      </c>
      <c r="D101" s="243" t="str">
        <f>IF('4. Campaign staff'!G26=0,"",'4. Campaign staff'!G26)</f>
        <v/>
      </c>
      <c r="E101" s="296" cm="1">
        <f t="array" ref="E101">IFERROR(_xlfn.IFS(AND(D101&lt;&gt;'0e. Support language'!$A$16,'4. Campaign staff'!D26='0e. Support language'!$A$79,'4. Campaign staff'!F26&lt;&gt;"",'4. Campaign staff'!F26&lt;&gt;0),'4. Campaign staff'!F26,AND(D101&lt;&gt;'0e. Support language'!$A$16,'4. Campaign staff'!D26='0e. Support language'!$A$79,'4. Campaign staff'!E26&lt;&gt;""),INDEX('0d. Salary grades'!$C$4:$C$19,MATCH('B. Intermediate calculations'!C101,'0d. Salary grades'!$B$4:$B$19,0))),0)</f>
        <v>0</v>
      </c>
      <c r="F101" s="296" cm="1">
        <f t="array" ref="F101">IFERROR(_xlfn.IFS(AND(D101='0e. Support language'!$A$16,'4. Campaign staff'!F26&lt;&gt;"", '4. Campaign staff'!F26&lt;&gt;0),'4. Campaign staff'!F26,D101='0e. Support language'!$A$16,INDEX('0d. Salary grades'!$C$4:$C$19,MATCH('B. Intermediate calculations'!C101,'0d. Salary grades'!$B$4:$B$19,0))),0)</f>
        <v>0</v>
      </c>
      <c r="G101" s="297" cm="1">
        <f t="array" ref="G101">IFERROR(_xlfn.IFS(AND(D101='0e. Support language'!$A$13,'4. Campaign staff'!D26='0e. Support language'!$A$79),E101/$D$27),0)</f>
        <v>0</v>
      </c>
      <c r="H101" s="297" cm="1">
        <f t="array" ref="H101">IFERROR(_xlfn.IFS(AND(D101='0e. Support language'!$A$14,'4. Campaign staff'!D26='0e. Support language'!$A$79),E101/$D$27),0)</f>
        <v>0</v>
      </c>
      <c r="I101" s="297" t="e">
        <f t="shared" si="11"/>
        <v>#DIV/0!</v>
      </c>
      <c r="J101" s="297" cm="1">
        <f t="array" ref="J101">IFERROR(_xlfn.IFS(AND(D101='0e. Support language'!$A$13,'4. Campaign staff'!D26='0e. Support language'!$A$78,OR('4. Campaign staff'!F26&lt;&gt;0,'4. Campaign staff'!F26&lt;&gt;"")),'4. Campaign staff'!F26,AND(D101='0e. Support language'!$A$13,'4. Campaign staff'!D26='0e. Support language'!$A$78,OR('4. Campaign staff'!F26=0,'4. Campaign staff'!F26="")),INDEX('0d. Salary grades'!$C$4:$C$19,MATCH('B. Intermediate calculations'!C101,'0d. Salary grades'!$B$4:$B$19,0))),0)</f>
        <v>0</v>
      </c>
      <c r="K101" s="297" cm="1">
        <f t="array" ref="K101">IFERROR(_xlfn.IFS(AND(D101='0e. Support language'!$A$14,'4. Campaign staff'!D26='0e. Support language'!$A$78,OR('4. Campaign staff'!F26&lt;&gt;0,'4. Campaign staff'!F26&lt;&gt;"")),'4. Campaign staff'!F26,AND(D101='0e. Support language'!$A$14,'4. Campaign staff'!D26='0e. Support language'!$A$78,OR('4. Campaign staff'!F26=0,'4. Campaign staff'!F26="")),INDEX('0d. Salary grades'!$C$4:$C$19,MATCH('B. Intermediate calculations'!C101,'0d. Salary grades'!$B$4:$B$19,0))),0)</f>
        <v>0</v>
      </c>
      <c r="L101" s="243" t="e">
        <f>IF(SUM('6. Staff time'!I32:AA32)&gt;('6. Staff time'!$AC$8*'B. Intermediate calculations'!$D$19),1,0)</f>
        <v>#N/A</v>
      </c>
      <c r="M101" s="243" t="e">
        <f>IF(L101=1,SUM('6. Staff time'!I32:AA32)-$D$20,0)</f>
        <v>#N/A</v>
      </c>
      <c r="N101" s="249" t="e">
        <f>IF(SUM('6. Staff time'!I32:AA32)&lt;'B. Intermediate calculations'!$D$20,100%,'B. Intermediate calculations'!$D$20/SUM('6. Staff time'!I32:AA32))</f>
        <v>#N/A</v>
      </c>
      <c r="O101" s="298" t="e">
        <f t="shared" si="12"/>
        <v>#N/A</v>
      </c>
      <c r="P101" s="259">
        <f>'6. Staff time'!I32</f>
        <v>0</v>
      </c>
      <c r="Q101" s="259">
        <f>'6. Staff time'!K32</f>
        <v>0</v>
      </c>
      <c r="R101" s="259">
        <f>'6. Staff time'!N32</f>
        <v>0</v>
      </c>
      <c r="S101" s="259">
        <f>'6. Staff time'!P32</f>
        <v>0</v>
      </c>
      <c r="T101" s="259">
        <f>'6. Staff time'!R32</f>
        <v>0</v>
      </c>
      <c r="U101" s="259">
        <f>'6. Staff time'!T32</f>
        <v>0</v>
      </c>
      <c r="V101" s="259">
        <f>'6. Staff time'!V32</f>
        <v>0</v>
      </c>
      <c r="W101" s="259">
        <f>'6. Staff time'!X32</f>
        <v>0</v>
      </c>
      <c r="X101" s="259">
        <f>'6. Staff time'!Z32</f>
        <v>0</v>
      </c>
      <c r="Y101" s="259">
        <f>'6. Staff time'!AA32</f>
        <v>0</v>
      </c>
      <c r="Z101" s="299">
        <f t="shared" si="1"/>
        <v>0</v>
      </c>
      <c r="AA101" s="299">
        <f t="shared" si="2"/>
        <v>0</v>
      </c>
      <c r="AB101" s="299">
        <f t="shared" si="3"/>
        <v>0</v>
      </c>
      <c r="AC101" s="299">
        <f t="shared" si="4"/>
        <v>0</v>
      </c>
      <c r="AD101" s="299">
        <f t="shared" si="5"/>
        <v>0</v>
      </c>
      <c r="AE101" s="299">
        <f t="shared" si="6"/>
        <v>0</v>
      </c>
      <c r="AF101" s="299">
        <f t="shared" si="7"/>
        <v>0</v>
      </c>
      <c r="AG101" s="299">
        <f t="shared" si="8"/>
        <v>0</v>
      </c>
      <c r="AH101" s="299">
        <f t="shared" si="9"/>
        <v>0</v>
      </c>
      <c r="AI101" s="299">
        <f t="shared" si="10"/>
        <v>0</v>
      </c>
    </row>
    <row r="102" spans="2:35" x14ac:dyDescent="0.2">
      <c r="B102" s="243" t="str">
        <f>'6. Staff time'!C33</f>
        <v>Select cadre</v>
      </c>
      <c r="C102" s="269" t="str">
        <f>IF('4. Campaign staff'!E27=0,"",'4. Campaign staff'!E27)</f>
        <v/>
      </c>
      <c r="D102" s="243" t="str">
        <f>IF('4. Campaign staff'!G27=0,"",'4. Campaign staff'!G27)</f>
        <v/>
      </c>
      <c r="E102" s="296" cm="1">
        <f t="array" ref="E102">IFERROR(_xlfn.IFS(AND(D102&lt;&gt;'0e. Support language'!$A$16,'4. Campaign staff'!D27='0e. Support language'!$A$79,'4. Campaign staff'!F27&lt;&gt;"",'4. Campaign staff'!F27&lt;&gt;0),'4. Campaign staff'!F27,AND(D102&lt;&gt;'0e. Support language'!$A$16,'4. Campaign staff'!D27='0e. Support language'!$A$79,'4. Campaign staff'!E27&lt;&gt;""),INDEX('0d. Salary grades'!$C$4:$C$19,MATCH('B. Intermediate calculations'!C102,'0d. Salary grades'!$B$4:$B$19,0))),0)</f>
        <v>0</v>
      </c>
      <c r="F102" s="296" cm="1">
        <f t="array" ref="F102">IFERROR(_xlfn.IFS(AND(D102='0e. Support language'!$A$16,'4. Campaign staff'!F27&lt;&gt;"", '4. Campaign staff'!F27&lt;&gt;0),'4. Campaign staff'!F27,D102='0e. Support language'!$A$16,INDEX('0d. Salary grades'!$C$4:$C$19,MATCH('B. Intermediate calculations'!C102,'0d. Salary grades'!$B$4:$B$19,0))),0)</f>
        <v>0</v>
      </c>
      <c r="G102" s="297" cm="1">
        <f t="array" ref="G102">IFERROR(_xlfn.IFS(AND(D102='0e. Support language'!$A$13,'4. Campaign staff'!D27='0e. Support language'!$A$79),E102/$D$27),0)</f>
        <v>0</v>
      </c>
      <c r="H102" s="297" cm="1">
        <f t="array" ref="H102">IFERROR(_xlfn.IFS(AND(D102='0e. Support language'!$A$14,'4. Campaign staff'!D27='0e. Support language'!$A$79),E102/$D$27),0)</f>
        <v>0</v>
      </c>
      <c r="I102" s="297" t="e">
        <f t="shared" si="11"/>
        <v>#DIV/0!</v>
      </c>
      <c r="J102" s="297" cm="1">
        <f t="array" ref="J102">IFERROR(_xlfn.IFS(AND(D102='0e. Support language'!$A$13,'4. Campaign staff'!D27='0e. Support language'!$A$78,OR('4. Campaign staff'!F27&lt;&gt;0,'4. Campaign staff'!F27&lt;&gt;"")),'4. Campaign staff'!F27,AND(D102='0e. Support language'!$A$13,'4. Campaign staff'!D27='0e. Support language'!$A$78,OR('4. Campaign staff'!F27=0,'4. Campaign staff'!F27="")),INDEX('0d. Salary grades'!$C$4:$C$19,MATCH('B. Intermediate calculations'!C102,'0d. Salary grades'!$B$4:$B$19,0))),0)</f>
        <v>0</v>
      </c>
      <c r="K102" s="297" cm="1">
        <f t="array" ref="K102">IFERROR(_xlfn.IFS(AND(D102='0e. Support language'!$A$14,'4. Campaign staff'!D27='0e. Support language'!$A$78,OR('4. Campaign staff'!F27&lt;&gt;0,'4. Campaign staff'!F27&lt;&gt;"")),'4. Campaign staff'!F27,AND(D102='0e. Support language'!$A$14,'4. Campaign staff'!D27='0e. Support language'!$A$78,OR('4. Campaign staff'!F27=0,'4. Campaign staff'!F27="")),INDEX('0d. Salary grades'!$C$4:$C$19,MATCH('B. Intermediate calculations'!C102,'0d. Salary grades'!$B$4:$B$19,0))),0)</f>
        <v>0</v>
      </c>
      <c r="L102" s="243" t="e">
        <f>IF(SUM('6. Staff time'!I33:AA33)&gt;('6. Staff time'!$AC$8*'B. Intermediate calculations'!$D$19),1,0)</f>
        <v>#N/A</v>
      </c>
      <c r="M102" s="243" t="e">
        <f>IF(L102=1,SUM('6. Staff time'!I33:AA33)-$D$20,0)</f>
        <v>#N/A</v>
      </c>
      <c r="N102" s="249" t="e">
        <f>IF(SUM('6. Staff time'!I33:AA33)&lt;'B. Intermediate calculations'!$D$20,100%,'B. Intermediate calculations'!$D$20/SUM('6. Staff time'!I33:AA33))</f>
        <v>#N/A</v>
      </c>
      <c r="O102" s="298" t="e">
        <f t="shared" si="12"/>
        <v>#N/A</v>
      </c>
      <c r="P102" s="259">
        <f>'6. Staff time'!I33</f>
        <v>0</v>
      </c>
      <c r="Q102" s="259">
        <f>'6. Staff time'!K33</f>
        <v>0</v>
      </c>
      <c r="R102" s="259">
        <f>'6. Staff time'!N33</f>
        <v>0</v>
      </c>
      <c r="S102" s="259">
        <f>'6. Staff time'!P33</f>
        <v>0</v>
      </c>
      <c r="T102" s="259">
        <f>'6. Staff time'!R33</f>
        <v>0</v>
      </c>
      <c r="U102" s="259">
        <f>'6. Staff time'!T33</f>
        <v>0</v>
      </c>
      <c r="V102" s="259">
        <f>'6. Staff time'!V33</f>
        <v>0</v>
      </c>
      <c r="W102" s="259">
        <f>'6. Staff time'!X33</f>
        <v>0</v>
      </c>
      <c r="X102" s="259">
        <f>'6. Staff time'!Z33</f>
        <v>0</v>
      </c>
      <c r="Y102" s="259">
        <f>'6. Staff time'!AA33</f>
        <v>0</v>
      </c>
      <c r="Z102" s="299">
        <f t="shared" si="1"/>
        <v>0</v>
      </c>
      <c r="AA102" s="299">
        <f t="shared" si="2"/>
        <v>0</v>
      </c>
      <c r="AB102" s="299">
        <f t="shared" si="3"/>
        <v>0</v>
      </c>
      <c r="AC102" s="299">
        <f t="shared" si="4"/>
        <v>0</v>
      </c>
      <c r="AD102" s="299">
        <f t="shared" si="5"/>
        <v>0</v>
      </c>
      <c r="AE102" s="299">
        <f t="shared" si="6"/>
        <v>0</v>
      </c>
      <c r="AF102" s="299">
        <f t="shared" si="7"/>
        <v>0</v>
      </c>
      <c r="AG102" s="299">
        <f t="shared" si="8"/>
        <v>0</v>
      </c>
      <c r="AH102" s="299">
        <f t="shared" si="9"/>
        <v>0</v>
      </c>
      <c r="AI102" s="299">
        <f t="shared" si="10"/>
        <v>0</v>
      </c>
    </row>
    <row r="103" spans="2:35" x14ac:dyDescent="0.2">
      <c r="B103" s="243" t="str">
        <f>'6. Staff time'!C34</f>
        <v>Select cadre</v>
      </c>
      <c r="C103" s="269" t="str">
        <f>IF('4. Campaign staff'!E28=0,"",'4. Campaign staff'!E28)</f>
        <v/>
      </c>
      <c r="D103" s="243" t="str">
        <f>IF('4. Campaign staff'!G28=0,"",'4. Campaign staff'!G28)</f>
        <v/>
      </c>
      <c r="E103" s="296" cm="1">
        <f t="array" ref="E103">IFERROR(_xlfn.IFS(AND(D103&lt;&gt;'0e. Support language'!$A$16,'4. Campaign staff'!D28='0e. Support language'!$A$79,'4. Campaign staff'!F28&lt;&gt;"",'4. Campaign staff'!F28&lt;&gt;0),'4. Campaign staff'!F28,AND(D103&lt;&gt;'0e. Support language'!$A$16,'4. Campaign staff'!D28='0e. Support language'!$A$79,'4. Campaign staff'!E28&lt;&gt;""),INDEX('0d. Salary grades'!$C$4:$C$19,MATCH('B. Intermediate calculations'!C103,'0d. Salary grades'!$B$4:$B$19,0))),0)</f>
        <v>0</v>
      </c>
      <c r="F103" s="296" cm="1">
        <f t="array" ref="F103">IFERROR(_xlfn.IFS(AND(D103='0e. Support language'!$A$16,'4. Campaign staff'!F28&lt;&gt;"", '4. Campaign staff'!F28&lt;&gt;0),'4. Campaign staff'!F28,D103='0e. Support language'!$A$16,INDEX('0d. Salary grades'!$C$4:$C$19,MATCH('B. Intermediate calculations'!C103,'0d. Salary grades'!$B$4:$B$19,0))),0)</f>
        <v>0</v>
      </c>
      <c r="G103" s="297" cm="1">
        <f t="array" ref="G103">IFERROR(_xlfn.IFS(AND(D103='0e. Support language'!$A$13,'4. Campaign staff'!D28='0e. Support language'!$A$79),E103/$D$27),0)</f>
        <v>0</v>
      </c>
      <c r="H103" s="297" cm="1">
        <f t="array" ref="H103">IFERROR(_xlfn.IFS(AND(D103='0e. Support language'!$A$14,'4. Campaign staff'!D28='0e. Support language'!$A$79),E103/$D$27),0)</f>
        <v>0</v>
      </c>
      <c r="I103" s="297" t="e">
        <f t="shared" si="11"/>
        <v>#DIV/0!</v>
      </c>
      <c r="J103" s="297" cm="1">
        <f t="array" ref="J103">IFERROR(_xlfn.IFS(AND(D103='0e. Support language'!$A$13,'4. Campaign staff'!D28='0e. Support language'!$A$78,OR('4. Campaign staff'!F28&lt;&gt;0,'4. Campaign staff'!F28&lt;&gt;"")),'4. Campaign staff'!F28,AND(D103='0e. Support language'!$A$13,'4. Campaign staff'!D28='0e. Support language'!$A$78,OR('4. Campaign staff'!F28=0,'4. Campaign staff'!F28="")),INDEX('0d. Salary grades'!$C$4:$C$19,MATCH('B. Intermediate calculations'!C103,'0d. Salary grades'!$B$4:$B$19,0))),0)</f>
        <v>0</v>
      </c>
      <c r="K103" s="297" cm="1">
        <f t="array" ref="K103">IFERROR(_xlfn.IFS(AND(D103='0e. Support language'!$A$14,'4. Campaign staff'!D28='0e. Support language'!$A$78,OR('4. Campaign staff'!F28&lt;&gt;0,'4. Campaign staff'!F28&lt;&gt;"")),'4. Campaign staff'!F28,AND(D103='0e. Support language'!$A$14,'4. Campaign staff'!D28='0e. Support language'!$A$78,OR('4. Campaign staff'!F28=0,'4. Campaign staff'!F28="")),INDEX('0d. Salary grades'!$C$4:$C$19,MATCH('B. Intermediate calculations'!C103,'0d. Salary grades'!$B$4:$B$19,0))),0)</f>
        <v>0</v>
      </c>
      <c r="L103" s="243" t="e">
        <f>IF(SUM('6. Staff time'!I34:AA34)&gt;('6. Staff time'!$AC$8*'B. Intermediate calculations'!$D$19),1,0)</f>
        <v>#N/A</v>
      </c>
      <c r="M103" s="243" t="e">
        <f>IF(L103=1,SUM('6. Staff time'!I34:AA34)-$D$20,0)</f>
        <v>#N/A</v>
      </c>
      <c r="N103" s="249" t="e">
        <f>IF(SUM('6. Staff time'!I34:AA34)&lt;'B. Intermediate calculations'!$D$20,100%,'B. Intermediate calculations'!$D$20/SUM('6. Staff time'!I34:AA34))</f>
        <v>#N/A</v>
      </c>
      <c r="O103" s="298" t="e">
        <f t="shared" si="12"/>
        <v>#N/A</v>
      </c>
      <c r="P103" s="259">
        <f>'6. Staff time'!I34</f>
        <v>0</v>
      </c>
      <c r="Q103" s="259">
        <f>'6. Staff time'!K34</f>
        <v>0</v>
      </c>
      <c r="R103" s="259">
        <f>'6. Staff time'!N34</f>
        <v>0</v>
      </c>
      <c r="S103" s="259">
        <f>'6. Staff time'!P34</f>
        <v>0</v>
      </c>
      <c r="T103" s="259">
        <f>'6. Staff time'!R34</f>
        <v>0</v>
      </c>
      <c r="U103" s="259">
        <f>'6. Staff time'!T34</f>
        <v>0</v>
      </c>
      <c r="V103" s="259">
        <f>'6. Staff time'!V34</f>
        <v>0</v>
      </c>
      <c r="W103" s="259">
        <f>'6. Staff time'!X34</f>
        <v>0</v>
      </c>
      <c r="X103" s="259">
        <f>'6. Staff time'!Z34</f>
        <v>0</v>
      </c>
      <c r="Y103" s="259">
        <f>'6. Staff time'!AA34</f>
        <v>0</v>
      </c>
      <c r="Z103" s="299">
        <f t="shared" si="1"/>
        <v>0</v>
      </c>
      <c r="AA103" s="299">
        <f t="shared" si="2"/>
        <v>0</v>
      </c>
      <c r="AB103" s="299">
        <f t="shared" si="3"/>
        <v>0</v>
      </c>
      <c r="AC103" s="299">
        <f t="shared" si="4"/>
        <v>0</v>
      </c>
      <c r="AD103" s="299">
        <f t="shared" si="5"/>
        <v>0</v>
      </c>
      <c r="AE103" s="299">
        <f t="shared" si="6"/>
        <v>0</v>
      </c>
      <c r="AF103" s="299">
        <f t="shared" si="7"/>
        <v>0</v>
      </c>
      <c r="AG103" s="299">
        <f t="shared" si="8"/>
        <v>0</v>
      </c>
      <c r="AH103" s="299">
        <f t="shared" si="9"/>
        <v>0</v>
      </c>
      <c r="AI103" s="299">
        <f t="shared" si="10"/>
        <v>0</v>
      </c>
    </row>
    <row r="104" spans="2:35" x14ac:dyDescent="0.2">
      <c r="B104" s="243" t="str">
        <f>'6. Staff time'!C35</f>
        <v>Select cadre</v>
      </c>
      <c r="C104" s="269" t="str">
        <f>IF('4. Campaign staff'!E29=0,"",'4. Campaign staff'!E29)</f>
        <v/>
      </c>
      <c r="D104" s="243" t="str">
        <f>IF('4. Campaign staff'!G29=0,"",'4. Campaign staff'!G29)</f>
        <v/>
      </c>
      <c r="E104" s="296" cm="1">
        <f t="array" ref="E104">IFERROR(_xlfn.IFS(AND(D104&lt;&gt;'0e. Support language'!$A$16,'4. Campaign staff'!D29='0e. Support language'!$A$79,'4. Campaign staff'!F29&lt;&gt;"",'4. Campaign staff'!F29&lt;&gt;0),'4. Campaign staff'!F29,AND(D104&lt;&gt;'0e. Support language'!$A$16,'4. Campaign staff'!D29='0e. Support language'!$A$79,'4. Campaign staff'!E29&lt;&gt;""),INDEX('0d. Salary grades'!$C$4:$C$19,MATCH('B. Intermediate calculations'!C104,'0d. Salary grades'!$B$4:$B$19,0))),0)</f>
        <v>0</v>
      </c>
      <c r="F104" s="296" cm="1">
        <f t="array" ref="F104">IFERROR(_xlfn.IFS(AND(D104='0e. Support language'!$A$16,'4. Campaign staff'!F29&lt;&gt;"", '4. Campaign staff'!F29&lt;&gt;0),'4. Campaign staff'!F29,D104='0e. Support language'!$A$16,INDEX('0d. Salary grades'!$C$4:$C$19,MATCH('B. Intermediate calculations'!C104,'0d. Salary grades'!$B$4:$B$19,0))),0)</f>
        <v>0</v>
      </c>
      <c r="G104" s="297" cm="1">
        <f t="array" ref="G104">IFERROR(_xlfn.IFS(AND(D104='0e. Support language'!$A$13,'4. Campaign staff'!D29='0e. Support language'!$A$79),E104/$D$27),0)</f>
        <v>0</v>
      </c>
      <c r="H104" s="297" cm="1">
        <f t="array" ref="H104">IFERROR(_xlfn.IFS(AND(D104='0e. Support language'!$A$14,'4. Campaign staff'!D29='0e. Support language'!$A$79),E104/$D$27),0)</f>
        <v>0</v>
      </c>
      <c r="I104" s="297" t="e">
        <f t="shared" si="11"/>
        <v>#DIV/0!</v>
      </c>
      <c r="J104" s="297" cm="1">
        <f t="array" ref="J104">IFERROR(_xlfn.IFS(AND(D104='0e. Support language'!$A$13,'4. Campaign staff'!D29='0e. Support language'!$A$78,OR('4. Campaign staff'!F29&lt;&gt;0,'4. Campaign staff'!F29&lt;&gt;"")),'4. Campaign staff'!F29,AND(D104='0e. Support language'!$A$13,'4. Campaign staff'!D29='0e. Support language'!$A$78,OR('4. Campaign staff'!F29=0,'4. Campaign staff'!F29="")),INDEX('0d. Salary grades'!$C$4:$C$19,MATCH('B. Intermediate calculations'!C104,'0d. Salary grades'!$B$4:$B$19,0))),0)</f>
        <v>0</v>
      </c>
      <c r="K104" s="297" cm="1">
        <f t="array" ref="K104">IFERROR(_xlfn.IFS(AND(D104='0e. Support language'!$A$14,'4. Campaign staff'!D29='0e. Support language'!$A$78,OR('4. Campaign staff'!F29&lt;&gt;0,'4. Campaign staff'!F29&lt;&gt;"")),'4. Campaign staff'!F29,AND(D104='0e. Support language'!$A$14,'4. Campaign staff'!D29='0e. Support language'!$A$78,OR('4. Campaign staff'!F29=0,'4. Campaign staff'!F29="")),INDEX('0d. Salary grades'!$C$4:$C$19,MATCH('B. Intermediate calculations'!C104,'0d. Salary grades'!$B$4:$B$19,0))),0)</f>
        <v>0</v>
      </c>
      <c r="L104" s="243" t="e">
        <f>IF(SUM('6. Staff time'!I35:AA35)&gt;('6. Staff time'!$AC$8*'B. Intermediate calculations'!$D$19),1,0)</f>
        <v>#N/A</v>
      </c>
      <c r="M104" s="243" t="e">
        <f>IF(L104=1,SUM('6. Staff time'!I35:AA35)-$D$20,0)</f>
        <v>#N/A</v>
      </c>
      <c r="N104" s="249" t="e">
        <f>IF(SUM('6. Staff time'!I35:AA35)&lt;'B. Intermediate calculations'!$D$20,100%,'B. Intermediate calculations'!$D$20/SUM('6. Staff time'!I35:AA35))</f>
        <v>#N/A</v>
      </c>
      <c r="O104" s="298" t="e">
        <f t="shared" si="12"/>
        <v>#N/A</v>
      </c>
      <c r="P104" s="259">
        <f>'6. Staff time'!I35</f>
        <v>0</v>
      </c>
      <c r="Q104" s="259">
        <f>'6. Staff time'!K35</f>
        <v>0</v>
      </c>
      <c r="R104" s="259">
        <f>'6. Staff time'!N35</f>
        <v>0</v>
      </c>
      <c r="S104" s="259">
        <f>'6. Staff time'!P35</f>
        <v>0</v>
      </c>
      <c r="T104" s="259">
        <f>'6. Staff time'!R35</f>
        <v>0</v>
      </c>
      <c r="U104" s="259">
        <f>'6. Staff time'!T35</f>
        <v>0</v>
      </c>
      <c r="V104" s="259">
        <f>'6. Staff time'!V35</f>
        <v>0</v>
      </c>
      <c r="W104" s="259">
        <f>'6. Staff time'!X35</f>
        <v>0</v>
      </c>
      <c r="X104" s="259">
        <f>'6. Staff time'!Z35</f>
        <v>0</v>
      </c>
      <c r="Y104" s="259">
        <f>'6. Staff time'!AA35</f>
        <v>0</v>
      </c>
      <c r="Z104" s="299">
        <f t="shared" si="1"/>
        <v>0</v>
      </c>
      <c r="AA104" s="299">
        <f t="shared" si="2"/>
        <v>0</v>
      </c>
      <c r="AB104" s="299">
        <f t="shared" si="3"/>
        <v>0</v>
      </c>
      <c r="AC104" s="299">
        <f t="shared" si="4"/>
        <v>0</v>
      </c>
      <c r="AD104" s="299">
        <f t="shared" si="5"/>
        <v>0</v>
      </c>
      <c r="AE104" s="299">
        <f t="shared" si="6"/>
        <v>0</v>
      </c>
      <c r="AF104" s="299">
        <f t="shared" si="7"/>
        <v>0</v>
      </c>
      <c r="AG104" s="299">
        <f t="shared" si="8"/>
        <v>0</v>
      </c>
      <c r="AH104" s="299">
        <f t="shared" si="9"/>
        <v>0</v>
      </c>
      <c r="AI104" s="299">
        <f t="shared" si="10"/>
        <v>0</v>
      </c>
    </row>
    <row r="105" spans="2:35" x14ac:dyDescent="0.2">
      <c r="B105" s="243" t="str">
        <f>'6. Staff time'!C36</f>
        <v>Select cadre</v>
      </c>
      <c r="C105" s="269" t="str">
        <f>IF('4. Campaign staff'!E30=0,"",'4. Campaign staff'!E30)</f>
        <v/>
      </c>
      <c r="D105" s="243" t="str">
        <f>IF('4. Campaign staff'!G30=0,"",'4. Campaign staff'!G30)</f>
        <v/>
      </c>
      <c r="E105" s="296" cm="1">
        <f t="array" ref="E105">IFERROR(_xlfn.IFS(AND(D105&lt;&gt;'0e. Support language'!$A$16,'4. Campaign staff'!D30='0e. Support language'!$A$79,'4. Campaign staff'!F30&lt;&gt;"",'4. Campaign staff'!F30&lt;&gt;0),'4. Campaign staff'!F30,AND(D105&lt;&gt;'0e. Support language'!$A$16,'4. Campaign staff'!D30='0e. Support language'!$A$79,'4. Campaign staff'!E30&lt;&gt;""),INDEX('0d. Salary grades'!$C$4:$C$19,MATCH('B. Intermediate calculations'!C105,'0d. Salary grades'!$B$4:$B$19,0))),0)</f>
        <v>0</v>
      </c>
      <c r="F105" s="296" cm="1">
        <f t="array" ref="F105">IFERROR(_xlfn.IFS(AND(D105='0e. Support language'!$A$16,'4. Campaign staff'!F30&lt;&gt;"", '4. Campaign staff'!F30&lt;&gt;0),'4. Campaign staff'!F30,D105='0e. Support language'!$A$16,INDEX('0d. Salary grades'!$C$4:$C$19,MATCH('B. Intermediate calculations'!C105,'0d. Salary grades'!$B$4:$B$19,0))),0)</f>
        <v>0</v>
      </c>
      <c r="G105" s="297" cm="1">
        <f t="array" ref="G105">IFERROR(_xlfn.IFS(AND(D105='0e. Support language'!$A$13,'4. Campaign staff'!D30='0e. Support language'!$A$79),E105/$D$27),0)</f>
        <v>0</v>
      </c>
      <c r="H105" s="297" cm="1">
        <f t="array" ref="H105">IFERROR(_xlfn.IFS(AND(D105='0e. Support language'!$A$14,'4. Campaign staff'!D30='0e. Support language'!$A$79),E105/$D$27),0)</f>
        <v>0</v>
      </c>
      <c r="I105" s="297" t="e">
        <f t="shared" si="11"/>
        <v>#DIV/0!</v>
      </c>
      <c r="J105" s="297" cm="1">
        <f t="array" ref="J105">IFERROR(_xlfn.IFS(AND(D105='0e. Support language'!$A$13,'4. Campaign staff'!D30='0e. Support language'!$A$78,OR('4. Campaign staff'!F30&lt;&gt;0,'4. Campaign staff'!F30&lt;&gt;"")),'4. Campaign staff'!F30,AND(D105='0e. Support language'!$A$13,'4. Campaign staff'!D30='0e. Support language'!$A$78,OR('4. Campaign staff'!F30=0,'4. Campaign staff'!F30="")),INDEX('0d. Salary grades'!$C$4:$C$19,MATCH('B. Intermediate calculations'!C105,'0d. Salary grades'!$B$4:$B$19,0))),0)</f>
        <v>0</v>
      </c>
      <c r="K105" s="297" cm="1">
        <f t="array" ref="K105">IFERROR(_xlfn.IFS(AND(D105='0e. Support language'!$A$14,'4. Campaign staff'!D30='0e. Support language'!$A$78,OR('4. Campaign staff'!F30&lt;&gt;0,'4. Campaign staff'!F30&lt;&gt;"")),'4. Campaign staff'!F30,AND(D105='0e. Support language'!$A$14,'4. Campaign staff'!D30='0e. Support language'!$A$78,OR('4. Campaign staff'!F30=0,'4. Campaign staff'!F30="")),INDEX('0d. Salary grades'!$C$4:$C$19,MATCH('B. Intermediate calculations'!C105,'0d. Salary grades'!$B$4:$B$19,0))),0)</f>
        <v>0</v>
      </c>
      <c r="L105" s="243" t="e">
        <f>IF(SUM('6. Staff time'!I36:AA36)&gt;('6. Staff time'!$AC$8*'B. Intermediate calculations'!$D$19),1,0)</f>
        <v>#N/A</v>
      </c>
      <c r="M105" s="243" t="e">
        <f>IF(L105=1,SUM('6. Staff time'!I36:AA36)-$D$20,0)</f>
        <v>#N/A</v>
      </c>
      <c r="N105" s="249" t="e">
        <f>IF(SUM('6. Staff time'!I36:AA36)&lt;'B. Intermediate calculations'!$D$20,100%,'B. Intermediate calculations'!$D$20/SUM('6. Staff time'!I36:AA36))</f>
        <v>#N/A</v>
      </c>
      <c r="O105" s="298" t="e">
        <f t="shared" si="12"/>
        <v>#N/A</v>
      </c>
      <c r="P105" s="259">
        <f>'6. Staff time'!I36</f>
        <v>0</v>
      </c>
      <c r="Q105" s="259">
        <f>'6. Staff time'!K36</f>
        <v>0</v>
      </c>
      <c r="R105" s="259">
        <f>'6. Staff time'!N36</f>
        <v>0</v>
      </c>
      <c r="S105" s="259">
        <f>'6. Staff time'!P36</f>
        <v>0</v>
      </c>
      <c r="T105" s="259">
        <f>'6. Staff time'!R36</f>
        <v>0</v>
      </c>
      <c r="U105" s="259">
        <f>'6. Staff time'!T36</f>
        <v>0</v>
      </c>
      <c r="V105" s="259">
        <f>'6. Staff time'!V36</f>
        <v>0</v>
      </c>
      <c r="W105" s="259">
        <f>'6. Staff time'!X36</f>
        <v>0</v>
      </c>
      <c r="X105" s="259">
        <f>'6. Staff time'!Z36</f>
        <v>0</v>
      </c>
      <c r="Y105" s="259">
        <f>'6. Staff time'!AA36</f>
        <v>0</v>
      </c>
      <c r="Z105" s="299">
        <f t="shared" si="1"/>
        <v>0</v>
      </c>
      <c r="AA105" s="299">
        <f t="shared" si="2"/>
        <v>0</v>
      </c>
      <c r="AB105" s="299">
        <f t="shared" si="3"/>
        <v>0</v>
      </c>
      <c r="AC105" s="299">
        <f t="shared" si="4"/>
        <v>0</v>
      </c>
      <c r="AD105" s="299">
        <f t="shared" si="5"/>
        <v>0</v>
      </c>
      <c r="AE105" s="299">
        <f t="shared" si="6"/>
        <v>0</v>
      </c>
      <c r="AF105" s="299">
        <f t="shared" si="7"/>
        <v>0</v>
      </c>
      <c r="AG105" s="299">
        <f t="shared" si="8"/>
        <v>0</v>
      </c>
      <c r="AH105" s="299">
        <f t="shared" si="9"/>
        <v>0</v>
      </c>
      <c r="AI105" s="299">
        <f t="shared" si="10"/>
        <v>0</v>
      </c>
    </row>
    <row r="106" spans="2:35" x14ac:dyDescent="0.2">
      <c r="B106" s="243" t="str">
        <f>'6. Staff time'!C37</f>
        <v>Select cadre</v>
      </c>
      <c r="C106" s="269" t="str">
        <f>IF('4. Campaign staff'!E31=0,"",'4. Campaign staff'!E31)</f>
        <v/>
      </c>
      <c r="D106" s="243" t="str">
        <f>IF('4. Campaign staff'!G31=0,"",'4. Campaign staff'!G31)</f>
        <v/>
      </c>
      <c r="E106" s="296" cm="1">
        <f t="array" ref="E106">IFERROR(_xlfn.IFS(AND(D106&lt;&gt;'0e. Support language'!$A$16,'4. Campaign staff'!D31='0e. Support language'!$A$79,'4. Campaign staff'!F31&lt;&gt;"",'4. Campaign staff'!F31&lt;&gt;0),'4. Campaign staff'!F31,AND(D106&lt;&gt;'0e. Support language'!$A$16,'4. Campaign staff'!D31='0e. Support language'!$A$79,'4. Campaign staff'!E31&lt;&gt;""),INDEX('0d. Salary grades'!$C$4:$C$19,MATCH('B. Intermediate calculations'!C106,'0d. Salary grades'!$B$4:$B$19,0))),0)</f>
        <v>0</v>
      </c>
      <c r="F106" s="296" cm="1">
        <f t="array" ref="F106">IFERROR(_xlfn.IFS(AND(D106='0e. Support language'!$A$16,'4. Campaign staff'!F31&lt;&gt;"", '4. Campaign staff'!F31&lt;&gt;0),'4. Campaign staff'!F31,D106='0e. Support language'!$A$16,INDEX('0d. Salary grades'!$C$4:$C$19,MATCH('B. Intermediate calculations'!C106,'0d. Salary grades'!$B$4:$B$19,0))),0)</f>
        <v>0</v>
      </c>
      <c r="G106" s="297" cm="1">
        <f t="array" ref="G106">IFERROR(_xlfn.IFS(AND(D106='0e. Support language'!$A$13,'4. Campaign staff'!D31='0e. Support language'!$A$79),E106/$D$27),0)</f>
        <v>0</v>
      </c>
      <c r="H106" s="297" cm="1">
        <f t="array" ref="H106">IFERROR(_xlfn.IFS(AND(D106='0e. Support language'!$A$14,'4. Campaign staff'!D31='0e. Support language'!$A$79),E106/$D$27),0)</f>
        <v>0</v>
      </c>
      <c r="I106" s="297" t="e">
        <f t="shared" si="11"/>
        <v>#DIV/0!</v>
      </c>
      <c r="J106" s="297" cm="1">
        <f t="array" ref="J106">IFERROR(_xlfn.IFS(AND(D106='0e. Support language'!$A$13,'4. Campaign staff'!D31='0e. Support language'!$A$78,OR('4. Campaign staff'!F31&lt;&gt;0,'4. Campaign staff'!F31&lt;&gt;"")),'4. Campaign staff'!F31,AND(D106='0e. Support language'!$A$13,'4. Campaign staff'!D31='0e. Support language'!$A$78,OR('4. Campaign staff'!F31=0,'4. Campaign staff'!F31="")),INDEX('0d. Salary grades'!$C$4:$C$19,MATCH('B. Intermediate calculations'!C106,'0d. Salary grades'!$B$4:$B$19,0))),0)</f>
        <v>0</v>
      </c>
      <c r="K106" s="297" cm="1">
        <f t="array" ref="K106">IFERROR(_xlfn.IFS(AND(D106='0e. Support language'!$A$14,'4. Campaign staff'!D31='0e. Support language'!$A$78,OR('4. Campaign staff'!F31&lt;&gt;0,'4. Campaign staff'!F31&lt;&gt;"")),'4. Campaign staff'!F31,AND(D106='0e. Support language'!$A$14,'4. Campaign staff'!D31='0e. Support language'!$A$78,OR('4. Campaign staff'!F31=0,'4. Campaign staff'!F31="")),INDEX('0d. Salary grades'!$C$4:$C$19,MATCH('B. Intermediate calculations'!C106,'0d. Salary grades'!$B$4:$B$19,0))),0)</f>
        <v>0</v>
      </c>
      <c r="L106" s="243" t="e">
        <f>IF(SUM('6. Staff time'!I37:AA37)&gt;('6. Staff time'!$AC$8*'B. Intermediate calculations'!$D$19),1,0)</f>
        <v>#N/A</v>
      </c>
      <c r="M106" s="243" t="e">
        <f>IF(L106=1,SUM('6. Staff time'!I37:AA37)-$D$20,0)</f>
        <v>#N/A</v>
      </c>
      <c r="N106" s="249" t="e">
        <f>IF(SUM('6. Staff time'!I37:AA37)&lt;'B. Intermediate calculations'!$D$20,100%,'B. Intermediate calculations'!$D$20/SUM('6. Staff time'!I37:AA37))</f>
        <v>#N/A</v>
      </c>
      <c r="O106" s="298" t="e">
        <f t="shared" si="12"/>
        <v>#N/A</v>
      </c>
      <c r="P106" s="259">
        <f>'6. Staff time'!I37</f>
        <v>0</v>
      </c>
      <c r="Q106" s="259">
        <f>'6. Staff time'!K37</f>
        <v>0</v>
      </c>
      <c r="R106" s="259">
        <f>'6. Staff time'!N37</f>
        <v>0</v>
      </c>
      <c r="S106" s="259">
        <f>'6. Staff time'!P37</f>
        <v>0</v>
      </c>
      <c r="T106" s="259">
        <f>'6. Staff time'!R37</f>
        <v>0</v>
      </c>
      <c r="U106" s="259">
        <f>'6. Staff time'!T37</f>
        <v>0</v>
      </c>
      <c r="V106" s="259">
        <f>'6. Staff time'!V37</f>
        <v>0</v>
      </c>
      <c r="W106" s="259">
        <f>'6. Staff time'!X37</f>
        <v>0</v>
      </c>
      <c r="X106" s="259">
        <f>'6. Staff time'!Z37</f>
        <v>0</v>
      </c>
      <c r="Y106" s="259">
        <f>'6. Staff time'!AA37</f>
        <v>0</v>
      </c>
      <c r="Z106" s="299">
        <f t="shared" si="1"/>
        <v>0</v>
      </c>
      <c r="AA106" s="299">
        <f t="shared" si="2"/>
        <v>0</v>
      </c>
      <c r="AB106" s="299">
        <f t="shared" si="3"/>
        <v>0</v>
      </c>
      <c r="AC106" s="299">
        <f t="shared" si="4"/>
        <v>0</v>
      </c>
      <c r="AD106" s="299">
        <f t="shared" si="5"/>
        <v>0</v>
      </c>
      <c r="AE106" s="299">
        <f t="shared" si="6"/>
        <v>0</v>
      </c>
      <c r="AF106" s="299">
        <f t="shared" si="7"/>
        <v>0</v>
      </c>
      <c r="AG106" s="299">
        <f t="shared" si="8"/>
        <v>0</v>
      </c>
      <c r="AH106" s="299">
        <f t="shared" si="9"/>
        <v>0</v>
      </c>
      <c r="AI106" s="299">
        <f t="shared" si="10"/>
        <v>0</v>
      </c>
    </row>
    <row r="107" spans="2:35" x14ac:dyDescent="0.2">
      <c r="B107" s="243" t="str">
        <f>'6. Staff time'!C38</f>
        <v>Select cadre</v>
      </c>
      <c r="C107" s="269" t="str">
        <f>IF('4. Campaign staff'!E32=0,"",'4. Campaign staff'!E32)</f>
        <v/>
      </c>
      <c r="D107" s="243" t="str">
        <f>IF('4. Campaign staff'!G32=0,"",'4. Campaign staff'!G32)</f>
        <v/>
      </c>
      <c r="E107" s="296" cm="1">
        <f t="array" ref="E107">IFERROR(_xlfn.IFS(AND(D107&lt;&gt;'0e. Support language'!$A$16,'4. Campaign staff'!D32='0e. Support language'!$A$79,'4. Campaign staff'!F32&lt;&gt;"",'4. Campaign staff'!F32&lt;&gt;0),'4. Campaign staff'!F32,AND(D107&lt;&gt;'0e. Support language'!$A$16,'4. Campaign staff'!D32='0e. Support language'!$A$79,'4. Campaign staff'!E32&lt;&gt;""),INDEX('0d. Salary grades'!$C$4:$C$19,MATCH('B. Intermediate calculations'!C107,'0d. Salary grades'!$B$4:$B$19,0))),0)</f>
        <v>0</v>
      </c>
      <c r="F107" s="296" cm="1">
        <f t="array" ref="F107">IFERROR(_xlfn.IFS(AND(D107='0e. Support language'!$A$16,'4. Campaign staff'!F32&lt;&gt;"", '4. Campaign staff'!F32&lt;&gt;0),'4. Campaign staff'!F32,D107='0e. Support language'!$A$16,INDEX('0d. Salary grades'!$C$4:$C$19,MATCH('B. Intermediate calculations'!C107,'0d. Salary grades'!$B$4:$B$19,0))),0)</f>
        <v>0</v>
      </c>
      <c r="G107" s="297" cm="1">
        <f t="array" ref="G107">IFERROR(_xlfn.IFS(AND(D107='0e. Support language'!$A$13,'4. Campaign staff'!D32='0e. Support language'!$A$79),E107/$D$27),0)</f>
        <v>0</v>
      </c>
      <c r="H107" s="297" cm="1">
        <f t="array" ref="H107">IFERROR(_xlfn.IFS(AND(D107='0e. Support language'!$A$14,'4. Campaign staff'!D32='0e. Support language'!$A$79),E107/$D$27),0)</f>
        <v>0</v>
      </c>
      <c r="I107" s="297" t="e">
        <f t="shared" si="11"/>
        <v>#DIV/0!</v>
      </c>
      <c r="J107" s="297" cm="1">
        <f t="array" ref="J107">IFERROR(_xlfn.IFS(AND(D107='0e. Support language'!$A$13,'4. Campaign staff'!D32='0e. Support language'!$A$78,OR('4. Campaign staff'!F32&lt;&gt;0,'4. Campaign staff'!F32&lt;&gt;"")),'4. Campaign staff'!F32,AND(D107='0e. Support language'!$A$13,'4. Campaign staff'!D32='0e. Support language'!$A$78,OR('4. Campaign staff'!F32=0,'4. Campaign staff'!F32="")),INDEX('0d. Salary grades'!$C$4:$C$19,MATCH('B. Intermediate calculations'!C107,'0d. Salary grades'!$B$4:$B$19,0))),0)</f>
        <v>0</v>
      </c>
      <c r="K107" s="297" cm="1">
        <f t="array" ref="K107">IFERROR(_xlfn.IFS(AND(D107='0e. Support language'!$A$14,'4. Campaign staff'!D32='0e. Support language'!$A$78,OR('4. Campaign staff'!F32&lt;&gt;0,'4. Campaign staff'!F32&lt;&gt;"")),'4. Campaign staff'!F32,AND(D107='0e. Support language'!$A$14,'4. Campaign staff'!D32='0e. Support language'!$A$78,OR('4. Campaign staff'!F32=0,'4. Campaign staff'!F32="")),INDEX('0d. Salary grades'!$C$4:$C$19,MATCH('B. Intermediate calculations'!C107,'0d. Salary grades'!$B$4:$B$19,0))),0)</f>
        <v>0</v>
      </c>
      <c r="L107" s="243" t="e">
        <f>IF(SUM('6. Staff time'!I38:AA38)&gt;('6. Staff time'!$AC$8*'B. Intermediate calculations'!$D$19),1,0)</f>
        <v>#N/A</v>
      </c>
      <c r="M107" s="243" t="e">
        <f>IF(L107=1,SUM('6. Staff time'!I38:AA38)-$D$20,0)</f>
        <v>#N/A</v>
      </c>
      <c r="N107" s="249" t="e">
        <f>IF(SUM('6. Staff time'!I38:AA38)&lt;'B. Intermediate calculations'!$D$20,100%,'B. Intermediate calculations'!$D$20/SUM('6. Staff time'!I38:AA38))</f>
        <v>#N/A</v>
      </c>
      <c r="O107" s="298" t="e">
        <f t="shared" si="12"/>
        <v>#N/A</v>
      </c>
      <c r="P107" s="259">
        <f>'6. Staff time'!I38</f>
        <v>0</v>
      </c>
      <c r="Q107" s="259">
        <f>'6. Staff time'!K38</f>
        <v>0</v>
      </c>
      <c r="R107" s="259">
        <f>'6. Staff time'!N38</f>
        <v>0</v>
      </c>
      <c r="S107" s="259">
        <f>'6. Staff time'!P38</f>
        <v>0</v>
      </c>
      <c r="T107" s="259">
        <f>'6. Staff time'!R38</f>
        <v>0</v>
      </c>
      <c r="U107" s="259">
        <f>'6. Staff time'!T38</f>
        <v>0</v>
      </c>
      <c r="V107" s="259">
        <f>'6. Staff time'!V38</f>
        <v>0</v>
      </c>
      <c r="W107" s="259">
        <f>'6. Staff time'!X38</f>
        <v>0</v>
      </c>
      <c r="X107" s="259">
        <f>'6. Staff time'!Z38</f>
        <v>0</v>
      </c>
      <c r="Y107" s="259">
        <f>'6. Staff time'!AA38</f>
        <v>0</v>
      </c>
      <c r="Z107" s="299">
        <f t="shared" si="1"/>
        <v>0</v>
      </c>
      <c r="AA107" s="299">
        <f t="shared" si="2"/>
        <v>0</v>
      </c>
      <c r="AB107" s="299">
        <f t="shared" si="3"/>
        <v>0</v>
      </c>
      <c r="AC107" s="299">
        <f t="shared" si="4"/>
        <v>0</v>
      </c>
      <c r="AD107" s="299">
        <f t="shared" si="5"/>
        <v>0</v>
      </c>
      <c r="AE107" s="299">
        <f t="shared" si="6"/>
        <v>0</v>
      </c>
      <c r="AF107" s="299">
        <f t="shared" si="7"/>
        <v>0</v>
      </c>
      <c r="AG107" s="299">
        <f t="shared" si="8"/>
        <v>0</v>
      </c>
      <c r="AH107" s="299">
        <f t="shared" si="9"/>
        <v>0</v>
      </c>
      <c r="AI107" s="299">
        <f t="shared" si="10"/>
        <v>0</v>
      </c>
    </row>
    <row r="108" spans="2:35" x14ac:dyDescent="0.2">
      <c r="B108" s="243" t="str">
        <f>'6. Staff time'!C39</f>
        <v>Select cadre</v>
      </c>
      <c r="C108" s="269" t="str">
        <f>IF('4. Campaign staff'!E33=0,"",'4. Campaign staff'!E33)</f>
        <v/>
      </c>
      <c r="D108" s="243" t="str">
        <f>IF('4. Campaign staff'!G33=0,"",'4. Campaign staff'!G33)</f>
        <v/>
      </c>
      <c r="E108" s="296" cm="1">
        <f t="array" ref="E108">IFERROR(_xlfn.IFS(AND(D108&lt;&gt;'0e. Support language'!$A$16,'4. Campaign staff'!D33='0e. Support language'!$A$79,'4. Campaign staff'!F33&lt;&gt;"",'4. Campaign staff'!F33&lt;&gt;0),'4. Campaign staff'!F33,AND(D108&lt;&gt;'0e. Support language'!$A$16,'4. Campaign staff'!D33='0e. Support language'!$A$79,'4. Campaign staff'!E33&lt;&gt;""),INDEX('0d. Salary grades'!$C$4:$C$19,MATCH('B. Intermediate calculations'!C108,'0d. Salary grades'!$B$4:$B$19,0))),0)</f>
        <v>0</v>
      </c>
      <c r="F108" s="296" cm="1">
        <f t="array" ref="F108">IFERROR(_xlfn.IFS(AND(D108='0e. Support language'!$A$16,'4. Campaign staff'!F33&lt;&gt;"", '4. Campaign staff'!F33&lt;&gt;0),'4. Campaign staff'!F33,D108='0e. Support language'!$A$16,INDEX('0d. Salary grades'!$C$4:$C$19,MATCH('B. Intermediate calculations'!C108,'0d. Salary grades'!$B$4:$B$19,0))),0)</f>
        <v>0</v>
      </c>
      <c r="G108" s="297" cm="1">
        <f t="array" ref="G108">IFERROR(_xlfn.IFS(AND(D108='0e. Support language'!$A$13,'4. Campaign staff'!D33='0e. Support language'!$A$79),E108/$D$27),0)</f>
        <v>0</v>
      </c>
      <c r="H108" s="297" cm="1">
        <f t="array" ref="H108">IFERROR(_xlfn.IFS(AND(D108='0e. Support language'!$A$14,'4. Campaign staff'!D33='0e. Support language'!$A$79),E108/$D$27),0)</f>
        <v>0</v>
      </c>
      <c r="I108" s="297" t="e">
        <f t="shared" si="11"/>
        <v>#DIV/0!</v>
      </c>
      <c r="J108" s="297" cm="1">
        <f t="array" ref="J108">IFERROR(_xlfn.IFS(AND(D108='0e. Support language'!$A$13,'4. Campaign staff'!D33='0e. Support language'!$A$78,OR('4. Campaign staff'!F33&lt;&gt;0,'4. Campaign staff'!F33&lt;&gt;"")),'4. Campaign staff'!F33,AND(D108='0e. Support language'!$A$13,'4. Campaign staff'!D33='0e. Support language'!$A$78,OR('4. Campaign staff'!F33=0,'4. Campaign staff'!F33="")),INDEX('0d. Salary grades'!$C$4:$C$19,MATCH('B. Intermediate calculations'!C108,'0d. Salary grades'!$B$4:$B$19,0))),0)</f>
        <v>0</v>
      </c>
      <c r="K108" s="297" cm="1">
        <f t="array" ref="K108">IFERROR(_xlfn.IFS(AND(D108='0e. Support language'!$A$14,'4. Campaign staff'!D33='0e. Support language'!$A$78,OR('4. Campaign staff'!F33&lt;&gt;0,'4. Campaign staff'!F33&lt;&gt;"")),'4. Campaign staff'!F33,AND(D108='0e. Support language'!$A$14,'4. Campaign staff'!D33='0e. Support language'!$A$78,OR('4. Campaign staff'!F33=0,'4. Campaign staff'!F33="")),INDEX('0d. Salary grades'!$C$4:$C$19,MATCH('B. Intermediate calculations'!C108,'0d. Salary grades'!$B$4:$B$19,0))),0)</f>
        <v>0</v>
      </c>
      <c r="L108" s="243" t="e">
        <f>IF(SUM('6. Staff time'!I39:AA39)&gt;('6. Staff time'!$AC$8*'B. Intermediate calculations'!$D$19),1,0)</f>
        <v>#N/A</v>
      </c>
      <c r="M108" s="243" t="e">
        <f>IF(L108=1,SUM('6. Staff time'!I39:AA39)-$D$20,0)</f>
        <v>#N/A</v>
      </c>
      <c r="N108" s="249" t="e">
        <f>IF(SUM('6. Staff time'!I39:AA39)&lt;'B. Intermediate calculations'!$D$20,100%,'B. Intermediate calculations'!$D$20/SUM('6. Staff time'!I39:AA39))</f>
        <v>#N/A</v>
      </c>
      <c r="O108" s="298" t="e">
        <f t="shared" si="12"/>
        <v>#N/A</v>
      </c>
      <c r="P108" s="259">
        <f>'6. Staff time'!I39</f>
        <v>0</v>
      </c>
      <c r="Q108" s="259">
        <f>'6. Staff time'!K39</f>
        <v>0</v>
      </c>
      <c r="R108" s="259">
        <f>'6. Staff time'!N39</f>
        <v>0</v>
      </c>
      <c r="S108" s="259">
        <f>'6. Staff time'!P39</f>
        <v>0</v>
      </c>
      <c r="T108" s="259">
        <f>'6. Staff time'!R39</f>
        <v>0</v>
      </c>
      <c r="U108" s="259">
        <f>'6. Staff time'!T39</f>
        <v>0</v>
      </c>
      <c r="V108" s="259">
        <f>'6. Staff time'!V39</f>
        <v>0</v>
      </c>
      <c r="W108" s="259">
        <f>'6. Staff time'!X39</f>
        <v>0</v>
      </c>
      <c r="X108" s="259">
        <f>'6. Staff time'!Z39</f>
        <v>0</v>
      </c>
      <c r="Y108" s="259">
        <f>'6. Staff time'!AA39</f>
        <v>0</v>
      </c>
      <c r="Z108" s="299">
        <f t="shared" si="1"/>
        <v>0</v>
      </c>
      <c r="AA108" s="299">
        <f t="shared" si="2"/>
        <v>0</v>
      </c>
      <c r="AB108" s="299">
        <f t="shared" si="3"/>
        <v>0</v>
      </c>
      <c r="AC108" s="299">
        <f t="shared" si="4"/>
        <v>0</v>
      </c>
      <c r="AD108" s="299">
        <f t="shared" si="5"/>
        <v>0</v>
      </c>
      <c r="AE108" s="299">
        <f t="shared" si="6"/>
        <v>0</v>
      </c>
      <c r="AF108" s="299">
        <f t="shared" si="7"/>
        <v>0</v>
      </c>
      <c r="AG108" s="299">
        <f t="shared" si="8"/>
        <v>0</v>
      </c>
      <c r="AH108" s="299">
        <f t="shared" si="9"/>
        <v>0</v>
      </c>
      <c r="AI108" s="299">
        <f t="shared" si="10"/>
        <v>0</v>
      </c>
    </row>
    <row r="109" spans="2:35" x14ac:dyDescent="0.2">
      <c r="B109" s="243" t="str">
        <f>'6. Staff time'!C40</f>
        <v>Select cadre</v>
      </c>
      <c r="C109" s="269" t="str">
        <f>IF('4. Campaign staff'!E34=0,"",'4. Campaign staff'!E34)</f>
        <v/>
      </c>
      <c r="D109" s="243" t="str">
        <f>IF('4. Campaign staff'!G34=0,"",'4. Campaign staff'!G34)</f>
        <v/>
      </c>
      <c r="E109" s="296" cm="1">
        <f t="array" ref="E109">IFERROR(_xlfn.IFS(AND(D109&lt;&gt;'0e. Support language'!$A$16,'4. Campaign staff'!D34='0e. Support language'!$A$79,'4. Campaign staff'!F34&lt;&gt;"",'4. Campaign staff'!F34&lt;&gt;0),'4. Campaign staff'!F34,AND(D109&lt;&gt;'0e. Support language'!$A$16,'4. Campaign staff'!D34='0e. Support language'!$A$79,'4. Campaign staff'!E34&lt;&gt;""),INDEX('0d. Salary grades'!$C$4:$C$19,MATCH('B. Intermediate calculations'!C109,'0d. Salary grades'!$B$4:$B$19,0))),0)</f>
        <v>0</v>
      </c>
      <c r="F109" s="296" cm="1">
        <f t="array" ref="F109">IFERROR(_xlfn.IFS(AND(D109='0e. Support language'!$A$16,'4. Campaign staff'!F34&lt;&gt;"", '4. Campaign staff'!F34&lt;&gt;0),'4. Campaign staff'!F34,D109='0e. Support language'!$A$16,INDEX('0d. Salary grades'!$C$4:$C$19,MATCH('B. Intermediate calculations'!C109,'0d. Salary grades'!$B$4:$B$19,0))),0)</f>
        <v>0</v>
      </c>
      <c r="G109" s="297" cm="1">
        <f t="array" ref="G109">IFERROR(_xlfn.IFS(AND(D109='0e. Support language'!$A$13,'4. Campaign staff'!D34='0e. Support language'!$A$79),E109/$D$27),0)</f>
        <v>0</v>
      </c>
      <c r="H109" s="297" cm="1">
        <f t="array" ref="H109">IFERROR(_xlfn.IFS(AND(D109='0e. Support language'!$A$14,'4. Campaign staff'!D34='0e. Support language'!$A$79),E109/$D$27),0)</f>
        <v>0</v>
      </c>
      <c r="I109" s="297" t="e">
        <f t="shared" si="11"/>
        <v>#DIV/0!</v>
      </c>
      <c r="J109" s="297" cm="1">
        <f t="array" ref="J109">IFERROR(_xlfn.IFS(AND(D109='0e. Support language'!$A$13,'4. Campaign staff'!D34='0e. Support language'!$A$78,OR('4. Campaign staff'!F34&lt;&gt;0,'4. Campaign staff'!F34&lt;&gt;"")),'4. Campaign staff'!F34,AND(D109='0e. Support language'!$A$13,'4. Campaign staff'!D34='0e. Support language'!$A$78,OR('4. Campaign staff'!F34=0,'4. Campaign staff'!F34="")),INDEX('0d. Salary grades'!$C$4:$C$19,MATCH('B. Intermediate calculations'!C109,'0d. Salary grades'!$B$4:$B$19,0))),0)</f>
        <v>0</v>
      </c>
      <c r="K109" s="297" cm="1">
        <f t="array" ref="K109">IFERROR(_xlfn.IFS(AND(D109='0e. Support language'!$A$14,'4. Campaign staff'!D34='0e. Support language'!$A$78,OR('4. Campaign staff'!F34&lt;&gt;0,'4. Campaign staff'!F34&lt;&gt;"")),'4. Campaign staff'!F34,AND(D109='0e. Support language'!$A$14,'4. Campaign staff'!D34='0e. Support language'!$A$78,OR('4. Campaign staff'!F34=0,'4. Campaign staff'!F34="")),INDEX('0d. Salary grades'!$C$4:$C$19,MATCH('B. Intermediate calculations'!C109,'0d. Salary grades'!$B$4:$B$19,0))),0)</f>
        <v>0</v>
      </c>
      <c r="L109" s="243" t="e">
        <f>IF(SUM('6. Staff time'!I40:AA40)&gt;('6. Staff time'!$AC$8*'B. Intermediate calculations'!$D$19),1,0)</f>
        <v>#N/A</v>
      </c>
      <c r="M109" s="243" t="e">
        <f>IF(L109=1,SUM('6. Staff time'!I40:AA40)-$D$20,0)</f>
        <v>#N/A</v>
      </c>
      <c r="N109" s="249" t="e">
        <f>IF(SUM('6. Staff time'!I40:AA40)&lt;'B. Intermediate calculations'!$D$20,100%,'B. Intermediate calculations'!$D$20/SUM('6. Staff time'!I40:AA40))</f>
        <v>#N/A</v>
      </c>
      <c r="O109" s="298" t="e">
        <f t="shared" si="12"/>
        <v>#N/A</v>
      </c>
      <c r="P109" s="259">
        <f>'6. Staff time'!I40</f>
        <v>0</v>
      </c>
      <c r="Q109" s="259">
        <f>'6. Staff time'!K40</f>
        <v>0</v>
      </c>
      <c r="R109" s="259">
        <f>'6. Staff time'!N40</f>
        <v>0</v>
      </c>
      <c r="S109" s="259">
        <f>'6. Staff time'!P40</f>
        <v>0</v>
      </c>
      <c r="T109" s="259">
        <f>'6. Staff time'!R40</f>
        <v>0</v>
      </c>
      <c r="U109" s="259">
        <f>'6. Staff time'!T40</f>
        <v>0</v>
      </c>
      <c r="V109" s="259">
        <f>'6. Staff time'!V40</f>
        <v>0</v>
      </c>
      <c r="W109" s="259">
        <f>'6. Staff time'!X40</f>
        <v>0</v>
      </c>
      <c r="X109" s="259">
        <f>'6. Staff time'!Z40</f>
        <v>0</v>
      </c>
      <c r="Y109" s="259">
        <f>'6. Staff time'!AA40</f>
        <v>0</v>
      </c>
      <c r="Z109" s="299">
        <f t="shared" si="1"/>
        <v>0</v>
      </c>
      <c r="AA109" s="299">
        <f t="shared" si="2"/>
        <v>0</v>
      </c>
      <c r="AB109" s="299">
        <f t="shared" si="3"/>
        <v>0</v>
      </c>
      <c r="AC109" s="299">
        <f t="shared" si="4"/>
        <v>0</v>
      </c>
      <c r="AD109" s="299">
        <f t="shared" si="5"/>
        <v>0</v>
      </c>
      <c r="AE109" s="299">
        <f t="shared" si="6"/>
        <v>0</v>
      </c>
      <c r="AF109" s="299">
        <f t="shared" si="7"/>
        <v>0</v>
      </c>
      <c r="AG109" s="299">
        <f t="shared" si="8"/>
        <v>0</v>
      </c>
      <c r="AH109" s="299">
        <f t="shared" si="9"/>
        <v>0</v>
      </c>
      <c r="AI109" s="299">
        <f t="shared" si="10"/>
        <v>0</v>
      </c>
    </row>
    <row r="111" spans="2:35" ht="13.5" thickBot="1" x14ac:dyDescent="0.25">
      <c r="B111" s="190" t="s">
        <v>4766</v>
      </c>
    </row>
    <row r="112" spans="2:35" ht="13.5" thickBot="1" x14ac:dyDescent="0.25">
      <c r="B112" s="949" t="s">
        <v>632</v>
      </c>
      <c r="C112" s="950"/>
      <c r="D112" s="950"/>
      <c r="E112" s="950"/>
      <c r="F112" s="950"/>
      <c r="G112" s="949" t="s">
        <v>4462</v>
      </c>
      <c r="H112" s="950"/>
      <c r="I112" s="950"/>
      <c r="J112" s="950"/>
      <c r="K112" s="951"/>
      <c r="L112" s="949" t="s">
        <v>633</v>
      </c>
      <c r="M112" s="950"/>
      <c r="N112" s="950"/>
      <c r="O112" s="950"/>
      <c r="P112" s="950"/>
      <c r="Q112" s="950"/>
      <c r="R112" s="950"/>
      <c r="S112" s="950"/>
      <c r="T112" s="950"/>
      <c r="U112" s="950"/>
      <c r="V112" s="950"/>
      <c r="W112" s="950"/>
      <c r="X112" s="950"/>
      <c r="Y112" s="951"/>
      <c r="Z112" s="265" t="s">
        <v>634</v>
      </c>
      <c r="AA112" s="265"/>
    </row>
    <row r="113" spans="2:35" ht="56.25" customHeight="1" x14ac:dyDescent="0.2">
      <c r="B113" s="461" t="s">
        <v>635</v>
      </c>
      <c r="C113" s="461" t="s">
        <v>636</v>
      </c>
      <c r="D113" s="461" t="s">
        <v>607</v>
      </c>
      <c r="E113" s="460" t="s">
        <v>4456</v>
      </c>
      <c r="F113" s="460" t="s">
        <v>4457</v>
      </c>
      <c r="G113" s="462" t="s">
        <v>4458</v>
      </c>
      <c r="H113" s="462" t="s">
        <v>4459</v>
      </c>
      <c r="I113" s="462" t="s">
        <v>637</v>
      </c>
      <c r="J113" s="462" t="s">
        <v>4460</v>
      </c>
      <c r="K113" s="462" t="s">
        <v>4461</v>
      </c>
      <c r="L113" s="293" t="s">
        <v>638</v>
      </c>
      <c r="M113" s="293" t="s">
        <v>639</v>
      </c>
      <c r="N113" s="293" t="s">
        <v>640</v>
      </c>
      <c r="O113" s="293" t="s">
        <v>641</v>
      </c>
      <c r="P113" s="294" t="s">
        <v>33</v>
      </c>
      <c r="Q113" s="294" t="s">
        <v>356</v>
      </c>
      <c r="R113" s="294" t="s">
        <v>29</v>
      </c>
      <c r="S113" s="294" t="s">
        <v>96</v>
      </c>
      <c r="T113" s="294" t="s">
        <v>5</v>
      </c>
      <c r="U113" s="294" t="s">
        <v>22</v>
      </c>
      <c r="V113" s="294" t="s">
        <v>30</v>
      </c>
      <c r="W113" s="294" t="s">
        <v>97</v>
      </c>
      <c r="X113" s="294" t="s">
        <v>28</v>
      </c>
      <c r="Y113" s="294" t="s">
        <v>129</v>
      </c>
      <c r="Z113" s="295" t="s">
        <v>33</v>
      </c>
      <c r="AA113" s="295" t="s">
        <v>356</v>
      </c>
      <c r="AB113" s="295" t="s">
        <v>29</v>
      </c>
      <c r="AC113" s="295" t="s">
        <v>96</v>
      </c>
      <c r="AD113" s="295" t="s">
        <v>5</v>
      </c>
      <c r="AE113" s="295" t="s">
        <v>22</v>
      </c>
      <c r="AF113" s="295" t="s">
        <v>30</v>
      </c>
      <c r="AG113" s="295" t="s">
        <v>97</v>
      </c>
      <c r="AH113" s="295" t="s">
        <v>28</v>
      </c>
      <c r="AI113" s="295" t="s">
        <v>129</v>
      </c>
    </row>
    <row r="114" spans="2:35" x14ac:dyDescent="0.2">
      <c r="B114" s="243" t="str">
        <f>'6. Staff time'!C47</f>
        <v>Select cadre</v>
      </c>
      <c r="C114" s="243" t="str">
        <f>IF('4. Campaign staff'!E10=0,"",'4. Campaign staff'!E10)</f>
        <v/>
      </c>
      <c r="D114" s="243" t="str">
        <f>IF('4. Campaign staff'!G10=0,"",'4. Campaign staff'!G10)</f>
        <v/>
      </c>
      <c r="E114" s="296">
        <f t="shared" ref="E114:F129" si="13">E85</f>
        <v>0</v>
      </c>
      <c r="F114" s="296">
        <f t="shared" si="13"/>
        <v>0</v>
      </c>
      <c r="G114" s="296">
        <f t="shared" ref="G114:K123" si="14">G85</f>
        <v>0</v>
      </c>
      <c r="H114" s="296">
        <f t="shared" si="14"/>
        <v>0</v>
      </c>
      <c r="I114" s="296" t="e">
        <f t="shared" si="14"/>
        <v>#DIV/0!</v>
      </c>
      <c r="J114" s="296">
        <f t="shared" si="14"/>
        <v>0</v>
      </c>
      <c r="K114" s="296">
        <f t="shared" si="14"/>
        <v>0</v>
      </c>
      <c r="L114" s="243" t="e">
        <f>IF(SUM('6. Staff time'!I47:AB47)&gt;('6. Staff time'!$AC$8*$D$22),1,0)</f>
        <v>#N/A</v>
      </c>
      <c r="M114" s="243" t="e">
        <f>IF(L114=1,SUM('6. Staff time'!I47:AB47)-$D$23,0)</f>
        <v>#N/A</v>
      </c>
      <c r="N114" s="249" t="e">
        <f>IF(SUM('6. Staff time'!I47:AB47)&lt;$D$23,100%,$D$23/SUM('6. Staff time'!I47:AB47))</f>
        <v>#N/A</v>
      </c>
      <c r="O114" s="298" t="e">
        <f>1-N114</f>
        <v>#N/A</v>
      </c>
      <c r="P114" s="300">
        <f>'6. Staff time'!I47</f>
        <v>0</v>
      </c>
      <c r="Q114" s="300">
        <f>'6. Staff time'!K47</f>
        <v>0</v>
      </c>
      <c r="R114" s="300">
        <f>'6. Staff time'!N47</f>
        <v>0</v>
      </c>
      <c r="S114" s="300">
        <f>'6. Staff time'!P47</f>
        <v>0</v>
      </c>
      <c r="T114" s="300">
        <f>'6. Staff time'!R47</f>
        <v>0</v>
      </c>
      <c r="U114" s="300">
        <f>'6. Staff time'!T47</f>
        <v>0</v>
      </c>
      <c r="V114" s="300">
        <f>'6. Staff time'!V47</f>
        <v>0</v>
      </c>
      <c r="W114" s="300">
        <f>'6. Staff time'!X47</f>
        <v>0</v>
      </c>
      <c r="X114" s="300">
        <f>'6. Staff time'!Z47</f>
        <v>0</v>
      </c>
      <c r="Y114" s="300">
        <f>'6. Staff time'!AA47</f>
        <v>0</v>
      </c>
      <c r="Z114" s="299">
        <f t="shared" ref="Z114:Z138" si="15">IFERROR(P114/(SUM(P85:Y85)+SUM(P114:Y114)+SUM(P143:Y143)),0)</f>
        <v>0</v>
      </c>
      <c r="AA114" s="299">
        <f t="shared" ref="AA114:AA138" si="16">IFERROR(Q114/(SUM(P85:Y85)+SUM(P114:Y114)+SUM(P143:Y143)),0)</f>
        <v>0</v>
      </c>
      <c r="AB114" s="299">
        <f t="shared" ref="AB114:AB138" si="17">IFERROR(R114/(SUM(P85:Y85)+SUM(P114:Y114)+SUM(P143:Y143)),0)</f>
        <v>0</v>
      </c>
      <c r="AC114" s="299">
        <f t="shared" ref="AC114:AC138" si="18">IFERROR(S114/(SUM(P85:Y85)+SUM(P114:Y114)+SUM(P143:Y143)),0)</f>
        <v>0</v>
      </c>
      <c r="AD114" s="299">
        <f t="shared" ref="AD114:AD138" si="19">IFERROR(T114/(SUM(P85:Y85)+SUM(P114:Y114)+SUM(P143:Y143)),0)</f>
        <v>0</v>
      </c>
      <c r="AE114" s="299">
        <f t="shared" ref="AE114:AE138" si="20">IFERROR(U114/(SUM(P85:Y85)+SUM(P114:Y114)+SUM(P143:Y143)),0)</f>
        <v>0</v>
      </c>
      <c r="AF114" s="299">
        <f t="shared" ref="AF114:AF138" si="21">IFERROR(V114/(SUM(P85:Y85)+SUM(P114:Y114)+SUM(P143:Y143)),0)</f>
        <v>0</v>
      </c>
      <c r="AG114" s="299">
        <f t="shared" ref="AG114:AG138" si="22">IFERROR(W114/(SUM(P85:Y85)+SUM(P114:Y114)+SUM(P143:Y143)),0)</f>
        <v>0</v>
      </c>
      <c r="AH114" s="299">
        <f t="shared" ref="AH114:AH138" si="23">IFERROR(X114/(SUM(P85:Y85)+SUM(P114:Y114)+SUM(P143:Y143)),0)</f>
        <v>0</v>
      </c>
      <c r="AI114" s="299">
        <f t="shared" ref="AI114:AI138" si="24">IFERROR(Y114/(SUM(P85:Y85)+SUM(P114:Y114)+SUM(P143:Y143)),0)</f>
        <v>0</v>
      </c>
    </row>
    <row r="115" spans="2:35" x14ac:dyDescent="0.2">
      <c r="B115" s="243" t="str">
        <f>'6. Staff time'!C48</f>
        <v>Select cadre</v>
      </c>
      <c r="C115" s="243" t="str">
        <f>IF('4. Campaign staff'!E11=0,"",'4. Campaign staff'!E11)</f>
        <v/>
      </c>
      <c r="D115" s="243" t="str">
        <f>IF('4. Campaign staff'!G11=0,"",'4. Campaign staff'!G11)</f>
        <v/>
      </c>
      <c r="E115" s="296">
        <f t="shared" si="13"/>
        <v>0</v>
      </c>
      <c r="F115" s="296">
        <f t="shared" si="13"/>
        <v>0</v>
      </c>
      <c r="G115" s="296">
        <f t="shared" si="14"/>
        <v>0</v>
      </c>
      <c r="H115" s="296">
        <f t="shared" si="14"/>
        <v>0</v>
      </c>
      <c r="I115" s="296" t="e">
        <f t="shared" si="14"/>
        <v>#DIV/0!</v>
      </c>
      <c r="J115" s="296">
        <f t="shared" si="14"/>
        <v>0</v>
      </c>
      <c r="K115" s="296">
        <f t="shared" si="14"/>
        <v>0</v>
      </c>
      <c r="L115" s="243" t="e">
        <f>IF(SUM('6. Staff time'!I48:AB48)&gt;('6. Staff time'!$AC$8*$D$22),1,0)</f>
        <v>#N/A</v>
      </c>
      <c r="M115" s="243" t="e">
        <f>IF(L115=1,SUM('6. Staff time'!I48:AB48)-$D$23,0)</f>
        <v>#N/A</v>
      </c>
      <c r="N115" s="249" t="e">
        <f>IF(SUM('6. Staff time'!I48:AB48)&lt;$D$23,100%,$D$23/SUM('6. Staff time'!I48:AB48))</f>
        <v>#N/A</v>
      </c>
      <c r="O115" s="298" t="e">
        <f t="shared" ref="O115:O138" si="25">1-N115</f>
        <v>#N/A</v>
      </c>
      <c r="P115" s="300">
        <f>'6. Staff time'!I48</f>
        <v>0</v>
      </c>
      <c r="Q115" s="300">
        <f>'6. Staff time'!K48</f>
        <v>0</v>
      </c>
      <c r="R115" s="300">
        <f>'6. Staff time'!N48</f>
        <v>0</v>
      </c>
      <c r="S115" s="300">
        <f>'6. Staff time'!P48</f>
        <v>0</v>
      </c>
      <c r="T115" s="300">
        <f>'6. Staff time'!R48</f>
        <v>0</v>
      </c>
      <c r="U115" s="300">
        <f>'6. Staff time'!T48</f>
        <v>0</v>
      </c>
      <c r="V115" s="300">
        <f>'6. Staff time'!V48</f>
        <v>0</v>
      </c>
      <c r="W115" s="300">
        <f>'6. Staff time'!X48</f>
        <v>0</v>
      </c>
      <c r="X115" s="300">
        <f>'6. Staff time'!Z48</f>
        <v>0</v>
      </c>
      <c r="Y115" s="300">
        <f>'6. Staff time'!AA48</f>
        <v>0</v>
      </c>
      <c r="Z115" s="299">
        <f t="shared" si="15"/>
        <v>0</v>
      </c>
      <c r="AA115" s="299">
        <f t="shared" si="16"/>
        <v>0</v>
      </c>
      <c r="AB115" s="299">
        <f t="shared" si="17"/>
        <v>0</v>
      </c>
      <c r="AC115" s="299">
        <f t="shared" si="18"/>
        <v>0</v>
      </c>
      <c r="AD115" s="299">
        <f t="shared" si="19"/>
        <v>0</v>
      </c>
      <c r="AE115" s="299">
        <f t="shared" si="20"/>
        <v>0</v>
      </c>
      <c r="AF115" s="299">
        <f t="shared" si="21"/>
        <v>0</v>
      </c>
      <c r="AG115" s="299">
        <f t="shared" si="22"/>
        <v>0</v>
      </c>
      <c r="AH115" s="299">
        <f t="shared" si="23"/>
        <v>0</v>
      </c>
      <c r="AI115" s="299">
        <f t="shared" si="24"/>
        <v>0</v>
      </c>
    </row>
    <row r="116" spans="2:35" x14ac:dyDescent="0.2">
      <c r="B116" s="243" t="str">
        <f>'6. Staff time'!C49</f>
        <v>Select cadre</v>
      </c>
      <c r="C116" s="243" t="str">
        <f>IF('4. Campaign staff'!E12=0,"",'4. Campaign staff'!E12)</f>
        <v/>
      </c>
      <c r="D116" s="243" t="str">
        <f>IF('4. Campaign staff'!G12=0,"",'4. Campaign staff'!G12)</f>
        <v/>
      </c>
      <c r="E116" s="296">
        <f t="shared" si="13"/>
        <v>0</v>
      </c>
      <c r="F116" s="296">
        <f t="shared" si="13"/>
        <v>0</v>
      </c>
      <c r="G116" s="296">
        <f t="shared" si="14"/>
        <v>0</v>
      </c>
      <c r="H116" s="296">
        <f t="shared" si="14"/>
        <v>0</v>
      </c>
      <c r="I116" s="296" t="e">
        <f t="shared" si="14"/>
        <v>#DIV/0!</v>
      </c>
      <c r="J116" s="296">
        <f t="shared" si="14"/>
        <v>0</v>
      </c>
      <c r="K116" s="296">
        <f t="shared" si="14"/>
        <v>0</v>
      </c>
      <c r="L116" s="243" t="e">
        <f>IF(SUM('6. Staff time'!I49:AB49)&gt;('6. Staff time'!$AC$8*$D$22),1,0)</f>
        <v>#N/A</v>
      </c>
      <c r="M116" s="243" t="e">
        <f>IF(L116=1,SUM('6. Staff time'!I49:AB49)-$D$23,0)</f>
        <v>#N/A</v>
      </c>
      <c r="N116" s="249" t="e">
        <f>IF(SUM('6. Staff time'!I49:AB49)&lt;$D$23,100%,$D$23/SUM('6. Staff time'!I49:AB49))</f>
        <v>#N/A</v>
      </c>
      <c r="O116" s="298" t="e">
        <f t="shared" si="25"/>
        <v>#N/A</v>
      </c>
      <c r="P116" s="300">
        <f>'6. Staff time'!I49</f>
        <v>0</v>
      </c>
      <c r="Q116" s="300">
        <f>'6. Staff time'!K49</f>
        <v>0</v>
      </c>
      <c r="R116" s="300">
        <f>'6. Staff time'!N49</f>
        <v>0</v>
      </c>
      <c r="S116" s="300">
        <f>'6. Staff time'!P49</f>
        <v>0</v>
      </c>
      <c r="T116" s="300">
        <f>'6. Staff time'!R49</f>
        <v>0</v>
      </c>
      <c r="U116" s="300">
        <f>'6. Staff time'!T49</f>
        <v>0</v>
      </c>
      <c r="V116" s="300">
        <f>'6. Staff time'!V49</f>
        <v>0</v>
      </c>
      <c r="W116" s="300">
        <f>'6. Staff time'!X49</f>
        <v>0</v>
      </c>
      <c r="X116" s="300">
        <f>'6. Staff time'!Z49</f>
        <v>0</v>
      </c>
      <c r="Y116" s="300">
        <f>'6. Staff time'!AA49</f>
        <v>0</v>
      </c>
      <c r="Z116" s="299">
        <f t="shared" si="15"/>
        <v>0</v>
      </c>
      <c r="AA116" s="299">
        <f t="shared" si="16"/>
        <v>0</v>
      </c>
      <c r="AB116" s="299">
        <f t="shared" si="17"/>
        <v>0</v>
      </c>
      <c r="AC116" s="299">
        <f t="shared" si="18"/>
        <v>0</v>
      </c>
      <c r="AD116" s="299">
        <f t="shared" si="19"/>
        <v>0</v>
      </c>
      <c r="AE116" s="299">
        <f t="shared" si="20"/>
        <v>0</v>
      </c>
      <c r="AF116" s="299">
        <f t="shared" si="21"/>
        <v>0</v>
      </c>
      <c r="AG116" s="299">
        <f t="shared" si="22"/>
        <v>0</v>
      </c>
      <c r="AH116" s="299">
        <f t="shared" si="23"/>
        <v>0</v>
      </c>
      <c r="AI116" s="299">
        <f t="shared" si="24"/>
        <v>0</v>
      </c>
    </row>
    <row r="117" spans="2:35" x14ac:dyDescent="0.2">
      <c r="B117" s="243" t="str">
        <f>'6. Staff time'!C50</f>
        <v>Select cadre</v>
      </c>
      <c r="C117" s="243" t="str">
        <f>IF('4. Campaign staff'!E13=0,"",'4. Campaign staff'!E13)</f>
        <v/>
      </c>
      <c r="D117" s="243" t="str">
        <f>IF('4. Campaign staff'!G13=0,"",'4. Campaign staff'!G13)</f>
        <v/>
      </c>
      <c r="E117" s="296">
        <f t="shared" si="13"/>
        <v>0</v>
      </c>
      <c r="F117" s="296">
        <f t="shared" si="13"/>
        <v>0</v>
      </c>
      <c r="G117" s="296">
        <f t="shared" si="14"/>
        <v>0</v>
      </c>
      <c r="H117" s="296">
        <f t="shared" si="14"/>
        <v>0</v>
      </c>
      <c r="I117" s="296" t="e">
        <f t="shared" si="14"/>
        <v>#DIV/0!</v>
      </c>
      <c r="J117" s="296">
        <f t="shared" si="14"/>
        <v>0</v>
      </c>
      <c r="K117" s="296">
        <f t="shared" si="14"/>
        <v>0</v>
      </c>
      <c r="L117" s="243" t="e">
        <f>IF(SUM('6. Staff time'!I50:AB50)&gt;('6. Staff time'!$AC$8*$D$22),1,0)</f>
        <v>#N/A</v>
      </c>
      <c r="M117" s="243" t="e">
        <f>IF(L117=1,SUM('6. Staff time'!I50:AB50)-$D$23,0)</f>
        <v>#N/A</v>
      </c>
      <c r="N117" s="249" t="e">
        <f>IF(SUM('6. Staff time'!I50:AB50)&lt;$D$23,100%,$D$23/SUM('6. Staff time'!I50:AB50))</f>
        <v>#N/A</v>
      </c>
      <c r="O117" s="298" t="e">
        <f>1-N117</f>
        <v>#N/A</v>
      </c>
      <c r="P117" s="300">
        <f>'6. Staff time'!I50</f>
        <v>0</v>
      </c>
      <c r="Q117" s="300">
        <f>'6. Staff time'!K50</f>
        <v>0</v>
      </c>
      <c r="R117" s="300">
        <f>'6. Staff time'!N50</f>
        <v>0</v>
      </c>
      <c r="S117" s="300">
        <f>'6. Staff time'!P50</f>
        <v>0</v>
      </c>
      <c r="T117" s="300">
        <f>'6. Staff time'!R50</f>
        <v>0</v>
      </c>
      <c r="U117" s="300">
        <f>'6. Staff time'!T50</f>
        <v>0</v>
      </c>
      <c r="V117" s="300">
        <f>'6. Staff time'!V50</f>
        <v>0</v>
      </c>
      <c r="W117" s="300">
        <f>'6. Staff time'!X50</f>
        <v>0</v>
      </c>
      <c r="X117" s="300">
        <f>'6. Staff time'!Z50</f>
        <v>0</v>
      </c>
      <c r="Y117" s="300">
        <f>'6. Staff time'!AA50</f>
        <v>0</v>
      </c>
      <c r="Z117" s="299">
        <f t="shared" si="15"/>
        <v>0</v>
      </c>
      <c r="AA117" s="299">
        <f t="shared" si="16"/>
        <v>0</v>
      </c>
      <c r="AB117" s="299">
        <f t="shared" si="17"/>
        <v>0</v>
      </c>
      <c r="AC117" s="299">
        <f t="shared" si="18"/>
        <v>0</v>
      </c>
      <c r="AD117" s="299">
        <f t="shared" si="19"/>
        <v>0</v>
      </c>
      <c r="AE117" s="299">
        <f t="shared" si="20"/>
        <v>0</v>
      </c>
      <c r="AF117" s="299">
        <f t="shared" si="21"/>
        <v>0</v>
      </c>
      <c r="AG117" s="299">
        <f t="shared" si="22"/>
        <v>0</v>
      </c>
      <c r="AH117" s="299">
        <f t="shared" si="23"/>
        <v>0</v>
      </c>
      <c r="AI117" s="299">
        <f t="shared" si="24"/>
        <v>0</v>
      </c>
    </row>
    <row r="118" spans="2:35" x14ac:dyDescent="0.2">
      <c r="B118" s="243" t="str">
        <f>'6. Staff time'!C51</f>
        <v>Select cadre</v>
      </c>
      <c r="C118" s="243" t="str">
        <f>IF('4. Campaign staff'!E14=0,"",'4. Campaign staff'!E14)</f>
        <v/>
      </c>
      <c r="D118" s="243" t="str">
        <f>IF('4. Campaign staff'!G14=0,"",'4. Campaign staff'!G14)</f>
        <v/>
      </c>
      <c r="E118" s="296">
        <f t="shared" si="13"/>
        <v>0</v>
      </c>
      <c r="F118" s="296">
        <f t="shared" si="13"/>
        <v>0</v>
      </c>
      <c r="G118" s="296">
        <f t="shared" si="14"/>
        <v>0</v>
      </c>
      <c r="H118" s="296">
        <f t="shared" si="14"/>
        <v>0</v>
      </c>
      <c r="I118" s="296" t="e">
        <f t="shared" si="14"/>
        <v>#DIV/0!</v>
      </c>
      <c r="J118" s="296">
        <f t="shared" si="14"/>
        <v>0</v>
      </c>
      <c r="K118" s="296">
        <f t="shared" si="14"/>
        <v>0</v>
      </c>
      <c r="L118" s="243" t="e">
        <f>IF(SUM('6. Staff time'!I51:AB51)&gt;('6. Staff time'!$AC$8*$D$22),1,0)</f>
        <v>#N/A</v>
      </c>
      <c r="M118" s="243" t="e">
        <f>IF(L118=1,SUM('6. Staff time'!I51:AB51)-$D$23,0)</f>
        <v>#N/A</v>
      </c>
      <c r="N118" s="249" t="e">
        <f>IF(SUM('6. Staff time'!I51:AB51)&lt;$D$23,100%,$D$23/SUM('6. Staff time'!I51:AB51))</f>
        <v>#N/A</v>
      </c>
      <c r="O118" s="298" t="e">
        <f>1-N118</f>
        <v>#N/A</v>
      </c>
      <c r="P118" s="300">
        <f>'6. Staff time'!I51</f>
        <v>0</v>
      </c>
      <c r="Q118" s="300">
        <f>'6. Staff time'!K51</f>
        <v>0</v>
      </c>
      <c r="R118" s="300">
        <f>'6. Staff time'!N51</f>
        <v>0</v>
      </c>
      <c r="S118" s="300">
        <f>'6. Staff time'!P51</f>
        <v>0</v>
      </c>
      <c r="T118" s="300">
        <f>'6. Staff time'!R51</f>
        <v>0</v>
      </c>
      <c r="U118" s="300">
        <f>'6. Staff time'!T51</f>
        <v>0</v>
      </c>
      <c r="V118" s="300">
        <f>'6. Staff time'!V51</f>
        <v>0</v>
      </c>
      <c r="W118" s="300">
        <f>'6. Staff time'!X51</f>
        <v>0</v>
      </c>
      <c r="X118" s="300">
        <f>'6. Staff time'!Z51</f>
        <v>0</v>
      </c>
      <c r="Y118" s="300">
        <f>'6. Staff time'!AA51</f>
        <v>0</v>
      </c>
      <c r="Z118" s="299">
        <f t="shared" si="15"/>
        <v>0</v>
      </c>
      <c r="AA118" s="299">
        <f t="shared" si="16"/>
        <v>0</v>
      </c>
      <c r="AB118" s="299">
        <f t="shared" si="17"/>
        <v>0</v>
      </c>
      <c r="AC118" s="299">
        <f t="shared" si="18"/>
        <v>0</v>
      </c>
      <c r="AD118" s="299">
        <f t="shared" si="19"/>
        <v>0</v>
      </c>
      <c r="AE118" s="299">
        <f t="shared" si="20"/>
        <v>0</v>
      </c>
      <c r="AF118" s="299">
        <f t="shared" si="21"/>
        <v>0</v>
      </c>
      <c r="AG118" s="299">
        <f t="shared" si="22"/>
        <v>0</v>
      </c>
      <c r="AH118" s="299">
        <f t="shared" si="23"/>
        <v>0</v>
      </c>
      <c r="AI118" s="299">
        <f t="shared" si="24"/>
        <v>0</v>
      </c>
    </row>
    <row r="119" spans="2:35" x14ac:dyDescent="0.2">
      <c r="B119" s="243" t="str">
        <f>'6. Staff time'!C52</f>
        <v>Select cadre</v>
      </c>
      <c r="C119" s="243" t="str">
        <f>IF('4. Campaign staff'!E15=0,"",'4. Campaign staff'!E15)</f>
        <v/>
      </c>
      <c r="D119" s="243" t="str">
        <f>IF('4. Campaign staff'!G15=0,"",'4. Campaign staff'!G15)</f>
        <v/>
      </c>
      <c r="E119" s="296">
        <f t="shared" si="13"/>
        <v>0</v>
      </c>
      <c r="F119" s="296">
        <f t="shared" si="13"/>
        <v>0</v>
      </c>
      <c r="G119" s="296">
        <f t="shared" si="14"/>
        <v>0</v>
      </c>
      <c r="H119" s="296">
        <f t="shared" si="14"/>
        <v>0</v>
      </c>
      <c r="I119" s="296" t="e">
        <f t="shared" si="14"/>
        <v>#DIV/0!</v>
      </c>
      <c r="J119" s="296">
        <f t="shared" si="14"/>
        <v>0</v>
      </c>
      <c r="K119" s="296">
        <f t="shared" si="14"/>
        <v>0</v>
      </c>
      <c r="L119" s="243" t="e">
        <f>IF(SUM('6. Staff time'!I52:AB52)&gt;('6. Staff time'!$AC$8*$D$22),1,0)</f>
        <v>#N/A</v>
      </c>
      <c r="M119" s="243" t="e">
        <f>IF(L119=1,SUM('6. Staff time'!I52:AB52)-$D$23,0)</f>
        <v>#N/A</v>
      </c>
      <c r="N119" s="249" t="e">
        <f>IF(SUM('6. Staff time'!I52:AB52)&lt;$D$23,100%,$D$23/SUM('6. Staff time'!I52:AB52))</f>
        <v>#N/A</v>
      </c>
      <c r="O119" s="298" t="e">
        <f>1-N119</f>
        <v>#N/A</v>
      </c>
      <c r="P119" s="300">
        <f>'6. Staff time'!I52</f>
        <v>0</v>
      </c>
      <c r="Q119" s="300">
        <f>'6. Staff time'!K52</f>
        <v>0</v>
      </c>
      <c r="R119" s="300">
        <f>'6. Staff time'!N52</f>
        <v>0</v>
      </c>
      <c r="S119" s="300">
        <f>'6. Staff time'!P52</f>
        <v>0</v>
      </c>
      <c r="T119" s="300">
        <f>'6. Staff time'!R52</f>
        <v>0</v>
      </c>
      <c r="U119" s="300">
        <f>'6. Staff time'!T52</f>
        <v>0</v>
      </c>
      <c r="V119" s="300">
        <f>'6. Staff time'!V52</f>
        <v>0</v>
      </c>
      <c r="W119" s="300">
        <f>'6. Staff time'!X52</f>
        <v>0</v>
      </c>
      <c r="X119" s="300">
        <f>'6. Staff time'!Z52</f>
        <v>0</v>
      </c>
      <c r="Y119" s="300">
        <f>'6. Staff time'!AA52</f>
        <v>0</v>
      </c>
      <c r="Z119" s="299">
        <f t="shared" si="15"/>
        <v>0</v>
      </c>
      <c r="AA119" s="299">
        <f t="shared" si="16"/>
        <v>0</v>
      </c>
      <c r="AB119" s="299">
        <f t="shared" si="17"/>
        <v>0</v>
      </c>
      <c r="AC119" s="299">
        <f t="shared" si="18"/>
        <v>0</v>
      </c>
      <c r="AD119" s="299">
        <f t="shared" si="19"/>
        <v>0</v>
      </c>
      <c r="AE119" s="299">
        <f t="shared" si="20"/>
        <v>0</v>
      </c>
      <c r="AF119" s="299">
        <f t="shared" si="21"/>
        <v>0</v>
      </c>
      <c r="AG119" s="299">
        <f t="shared" si="22"/>
        <v>0</v>
      </c>
      <c r="AH119" s="299">
        <f t="shared" si="23"/>
        <v>0</v>
      </c>
      <c r="AI119" s="299">
        <f t="shared" si="24"/>
        <v>0</v>
      </c>
    </row>
    <row r="120" spans="2:35" x14ac:dyDescent="0.2">
      <c r="B120" s="243" t="str">
        <f>'6. Staff time'!C53</f>
        <v>Select cadre</v>
      </c>
      <c r="C120" s="243" t="str">
        <f>IF('4. Campaign staff'!E16=0,"",'4. Campaign staff'!E16)</f>
        <v/>
      </c>
      <c r="D120" s="243" t="str">
        <f>IF('4. Campaign staff'!G16=0,"",'4. Campaign staff'!G16)</f>
        <v/>
      </c>
      <c r="E120" s="296">
        <f t="shared" si="13"/>
        <v>0</v>
      </c>
      <c r="F120" s="296">
        <f t="shared" si="13"/>
        <v>0</v>
      </c>
      <c r="G120" s="296">
        <f t="shared" si="14"/>
        <v>0</v>
      </c>
      <c r="H120" s="296">
        <f t="shared" si="14"/>
        <v>0</v>
      </c>
      <c r="I120" s="296" t="e">
        <f t="shared" si="14"/>
        <v>#DIV/0!</v>
      </c>
      <c r="J120" s="296">
        <f t="shared" si="14"/>
        <v>0</v>
      </c>
      <c r="K120" s="296">
        <f t="shared" si="14"/>
        <v>0</v>
      </c>
      <c r="L120" s="243" t="e">
        <f>IF(SUM('6. Staff time'!I53:AB53)&gt;('6. Staff time'!$AC$8*$D$22),1,0)</f>
        <v>#N/A</v>
      </c>
      <c r="M120" s="243" t="e">
        <f>IF(L120=1,SUM('6. Staff time'!I53:AB53)-$D$23,0)</f>
        <v>#N/A</v>
      </c>
      <c r="N120" s="249" t="e">
        <f>IF(SUM('6. Staff time'!I53:AB53)&lt;$D$23,100%,$D$23/SUM('6. Staff time'!I53:AB53))</f>
        <v>#N/A</v>
      </c>
      <c r="O120" s="298" t="e">
        <f t="shared" si="25"/>
        <v>#N/A</v>
      </c>
      <c r="P120" s="300">
        <f>'6. Staff time'!I53</f>
        <v>0</v>
      </c>
      <c r="Q120" s="300">
        <f>'6. Staff time'!K53</f>
        <v>0</v>
      </c>
      <c r="R120" s="300">
        <f>'6. Staff time'!N53</f>
        <v>0</v>
      </c>
      <c r="S120" s="300">
        <f>'6. Staff time'!P53</f>
        <v>0</v>
      </c>
      <c r="T120" s="300">
        <f>'6. Staff time'!R53</f>
        <v>0</v>
      </c>
      <c r="U120" s="300">
        <f>'6. Staff time'!T53</f>
        <v>0</v>
      </c>
      <c r="V120" s="300">
        <f>'6. Staff time'!V53</f>
        <v>0</v>
      </c>
      <c r="W120" s="300">
        <f>'6. Staff time'!X53</f>
        <v>0</v>
      </c>
      <c r="X120" s="300">
        <f>'6. Staff time'!Z53</f>
        <v>0</v>
      </c>
      <c r="Y120" s="300">
        <f>'6. Staff time'!AA53</f>
        <v>0</v>
      </c>
      <c r="Z120" s="299">
        <f t="shared" si="15"/>
        <v>0</v>
      </c>
      <c r="AA120" s="299">
        <f t="shared" si="16"/>
        <v>0</v>
      </c>
      <c r="AB120" s="299">
        <f t="shared" si="17"/>
        <v>0</v>
      </c>
      <c r="AC120" s="299">
        <f t="shared" si="18"/>
        <v>0</v>
      </c>
      <c r="AD120" s="299">
        <f t="shared" si="19"/>
        <v>0</v>
      </c>
      <c r="AE120" s="299">
        <f t="shared" si="20"/>
        <v>0</v>
      </c>
      <c r="AF120" s="299">
        <f t="shared" si="21"/>
        <v>0</v>
      </c>
      <c r="AG120" s="299">
        <f t="shared" si="22"/>
        <v>0</v>
      </c>
      <c r="AH120" s="299">
        <f t="shared" si="23"/>
        <v>0</v>
      </c>
      <c r="AI120" s="299">
        <f t="shared" si="24"/>
        <v>0</v>
      </c>
    </row>
    <row r="121" spans="2:35" x14ac:dyDescent="0.2">
      <c r="B121" s="243" t="str">
        <f>'6. Staff time'!C54</f>
        <v>Select cadre</v>
      </c>
      <c r="C121" s="243" t="str">
        <f>IF('4. Campaign staff'!E17=0,"",'4. Campaign staff'!E17)</f>
        <v/>
      </c>
      <c r="D121" s="243" t="str">
        <f>IF('4. Campaign staff'!G17=0,"",'4. Campaign staff'!G17)</f>
        <v/>
      </c>
      <c r="E121" s="296">
        <f t="shared" si="13"/>
        <v>0</v>
      </c>
      <c r="F121" s="296">
        <f t="shared" si="13"/>
        <v>0</v>
      </c>
      <c r="G121" s="296">
        <f t="shared" si="14"/>
        <v>0</v>
      </c>
      <c r="H121" s="296">
        <f t="shared" si="14"/>
        <v>0</v>
      </c>
      <c r="I121" s="296" t="e">
        <f t="shared" si="14"/>
        <v>#DIV/0!</v>
      </c>
      <c r="J121" s="296">
        <f t="shared" si="14"/>
        <v>0</v>
      </c>
      <c r="K121" s="296">
        <f t="shared" si="14"/>
        <v>0</v>
      </c>
      <c r="L121" s="243" t="e">
        <f>IF(SUM('6. Staff time'!I54:AB54)&gt;('6. Staff time'!$AC$8*$D$22),1,0)</f>
        <v>#N/A</v>
      </c>
      <c r="M121" s="243" t="e">
        <f>IF(L121=1,SUM('6. Staff time'!I54:AB54)-$D$23,0)</f>
        <v>#N/A</v>
      </c>
      <c r="N121" s="249" t="e">
        <f>IF(SUM('6. Staff time'!I54:AB54)&lt;$D$23,100%,$D$23/SUM('6. Staff time'!I54:AB54))</f>
        <v>#N/A</v>
      </c>
      <c r="O121" s="298" t="e">
        <f t="shared" si="25"/>
        <v>#N/A</v>
      </c>
      <c r="P121" s="300">
        <f>'6. Staff time'!I54</f>
        <v>0</v>
      </c>
      <c r="Q121" s="300">
        <f>'6. Staff time'!K54</f>
        <v>0</v>
      </c>
      <c r="R121" s="300">
        <f>'6. Staff time'!N54</f>
        <v>0</v>
      </c>
      <c r="S121" s="300">
        <f>'6. Staff time'!P54</f>
        <v>0</v>
      </c>
      <c r="T121" s="300">
        <f>'6. Staff time'!R54</f>
        <v>0</v>
      </c>
      <c r="U121" s="300">
        <f>'6. Staff time'!T54</f>
        <v>0</v>
      </c>
      <c r="V121" s="300">
        <f>'6. Staff time'!V54</f>
        <v>0</v>
      </c>
      <c r="W121" s="300">
        <f>'6. Staff time'!X54</f>
        <v>0</v>
      </c>
      <c r="X121" s="300">
        <f>'6. Staff time'!Z54</f>
        <v>0</v>
      </c>
      <c r="Y121" s="300">
        <f>'6. Staff time'!AA54</f>
        <v>0</v>
      </c>
      <c r="Z121" s="299">
        <f t="shared" si="15"/>
        <v>0</v>
      </c>
      <c r="AA121" s="299">
        <f t="shared" si="16"/>
        <v>0</v>
      </c>
      <c r="AB121" s="299">
        <f t="shared" si="17"/>
        <v>0</v>
      </c>
      <c r="AC121" s="299">
        <f t="shared" si="18"/>
        <v>0</v>
      </c>
      <c r="AD121" s="299">
        <f t="shared" si="19"/>
        <v>0</v>
      </c>
      <c r="AE121" s="299">
        <f t="shared" si="20"/>
        <v>0</v>
      </c>
      <c r="AF121" s="299">
        <f t="shared" si="21"/>
        <v>0</v>
      </c>
      <c r="AG121" s="299">
        <f t="shared" si="22"/>
        <v>0</v>
      </c>
      <c r="AH121" s="299">
        <f t="shared" si="23"/>
        <v>0</v>
      </c>
      <c r="AI121" s="299">
        <f t="shared" si="24"/>
        <v>0</v>
      </c>
    </row>
    <row r="122" spans="2:35" x14ac:dyDescent="0.2">
      <c r="B122" s="243" t="str">
        <f>'6. Staff time'!C55</f>
        <v>Select cadre</v>
      </c>
      <c r="C122" s="243" t="str">
        <f>IF('4. Campaign staff'!E18=0,"",'4. Campaign staff'!E18)</f>
        <v/>
      </c>
      <c r="D122" s="243" t="str">
        <f>IF('4. Campaign staff'!G18=0,"",'4. Campaign staff'!G18)</f>
        <v/>
      </c>
      <c r="E122" s="296">
        <f t="shared" si="13"/>
        <v>0</v>
      </c>
      <c r="F122" s="296">
        <f t="shared" si="13"/>
        <v>0</v>
      </c>
      <c r="G122" s="296">
        <f t="shared" si="14"/>
        <v>0</v>
      </c>
      <c r="H122" s="296">
        <f t="shared" si="14"/>
        <v>0</v>
      </c>
      <c r="I122" s="296" t="e">
        <f t="shared" si="14"/>
        <v>#DIV/0!</v>
      </c>
      <c r="J122" s="296">
        <f t="shared" si="14"/>
        <v>0</v>
      </c>
      <c r="K122" s="296">
        <f t="shared" si="14"/>
        <v>0</v>
      </c>
      <c r="L122" s="243" t="e">
        <f>IF(SUM('6. Staff time'!I55:AB55)&gt;('6. Staff time'!$AC$8*$D$22),1,0)</f>
        <v>#N/A</v>
      </c>
      <c r="M122" s="243" t="e">
        <f>IF(L122=1,SUM('6. Staff time'!I55:AB55)-$D$23,0)</f>
        <v>#N/A</v>
      </c>
      <c r="N122" s="249" t="e">
        <f>IF(SUM('6. Staff time'!I55:AB55)&lt;$D$23,100%,$D$23/SUM('6. Staff time'!I55:AB55))</f>
        <v>#N/A</v>
      </c>
      <c r="O122" s="298" t="e">
        <f t="shared" si="25"/>
        <v>#N/A</v>
      </c>
      <c r="P122" s="300">
        <f>'6. Staff time'!I55</f>
        <v>0</v>
      </c>
      <c r="Q122" s="300">
        <f>'6. Staff time'!K55</f>
        <v>0</v>
      </c>
      <c r="R122" s="300">
        <f>'6. Staff time'!N55</f>
        <v>0</v>
      </c>
      <c r="S122" s="300">
        <f>'6. Staff time'!P55</f>
        <v>0</v>
      </c>
      <c r="T122" s="300">
        <f>'6. Staff time'!R55</f>
        <v>0</v>
      </c>
      <c r="U122" s="300">
        <f>'6. Staff time'!T55</f>
        <v>0</v>
      </c>
      <c r="V122" s="300">
        <f>'6. Staff time'!V55</f>
        <v>0</v>
      </c>
      <c r="W122" s="300">
        <f>'6. Staff time'!X55</f>
        <v>0</v>
      </c>
      <c r="X122" s="300">
        <f>'6. Staff time'!Z55</f>
        <v>0</v>
      </c>
      <c r="Y122" s="300">
        <f>'6. Staff time'!AA55</f>
        <v>0</v>
      </c>
      <c r="Z122" s="299">
        <f t="shared" si="15"/>
        <v>0</v>
      </c>
      <c r="AA122" s="299">
        <f t="shared" si="16"/>
        <v>0</v>
      </c>
      <c r="AB122" s="299">
        <f t="shared" si="17"/>
        <v>0</v>
      </c>
      <c r="AC122" s="299">
        <f t="shared" si="18"/>
        <v>0</v>
      </c>
      <c r="AD122" s="299">
        <f t="shared" si="19"/>
        <v>0</v>
      </c>
      <c r="AE122" s="299">
        <f t="shared" si="20"/>
        <v>0</v>
      </c>
      <c r="AF122" s="299">
        <f t="shared" si="21"/>
        <v>0</v>
      </c>
      <c r="AG122" s="299">
        <f t="shared" si="22"/>
        <v>0</v>
      </c>
      <c r="AH122" s="299">
        <f t="shared" si="23"/>
        <v>0</v>
      </c>
      <c r="AI122" s="299">
        <f t="shared" si="24"/>
        <v>0</v>
      </c>
    </row>
    <row r="123" spans="2:35" x14ac:dyDescent="0.2">
      <c r="B123" s="243" t="str">
        <f>'6. Staff time'!C56</f>
        <v>Select cadre</v>
      </c>
      <c r="C123" s="243" t="str">
        <f>IF('4. Campaign staff'!E19=0,"",'4. Campaign staff'!E19)</f>
        <v/>
      </c>
      <c r="D123" s="243" t="str">
        <f>IF('4. Campaign staff'!G19=0,"",'4. Campaign staff'!G19)</f>
        <v/>
      </c>
      <c r="E123" s="296">
        <f t="shared" si="13"/>
        <v>0</v>
      </c>
      <c r="F123" s="296">
        <f t="shared" si="13"/>
        <v>0</v>
      </c>
      <c r="G123" s="296">
        <f t="shared" si="14"/>
        <v>0</v>
      </c>
      <c r="H123" s="296">
        <f t="shared" si="14"/>
        <v>0</v>
      </c>
      <c r="I123" s="296" t="e">
        <f t="shared" si="14"/>
        <v>#DIV/0!</v>
      </c>
      <c r="J123" s="296">
        <f t="shared" si="14"/>
        <v>0</v>
      </c>
      <c r="K123" s="296">
        <f t="shared" si="14"/>
        <v>0</v>
      </c>
      <c r="L123" s="243" t="e">
        <f>IF(SUM('6. Staff time'!I56:AB56)&gt;('6. Staff time'!$AC$8*$D$22),1,0)</f>
        <v>#N/A</v>
      </c>
      <c r="M123" s="243" t="e">
        <f>IF(L123=1,SUM('6. Staff time'!I56:AB56)-$D$23,0)</f>
        <v>#N/A</v>
      </c>
      <c r="N123" s="249" t="e">
        <f>IF(SUM('6. Staff time'!I56:AB56)&lt;$D$23,100%,$D$23/SUM('6. Staff time'!I56:AB56))</f>
        <v>#N/A</v>
      </c>
      <c r="O123" s="298" t="e">
        <f t="shared" si="25"/>
        <v>#N/A</v>
      </c>
      <c r="P123" s="300">
        <f>'6. Staff time'!I56</f>
        <v>0</v>
      </c>
      <c r="Q123" s="300">
        <f>'6. Staff time'!K56</f>
        <v>0</v>
      </c>
      <c r="R123" s="300">
        <f>'6. Staff time'!N56</f>
        <v>0</v>
      </c>
      <c r="S123" s="300">
        <f>'6. Staff time'!P56</f>
        <v>0</v>
      </c>
      <c r="T123" s="300">
        <f>'6. Staff time'!R56</f>
        <v>0</v>
      </c>
      <c r="U123" s="300">
        <f>'6. Staff time'!T56</f>
        <v>0</v>
      </c>
      <c r="V123" s="300">
        <f>'6. Staff time'!V56</f>
        <v>0</v>
      </c>
      <c r="W123" s="300">
        <f>'6. Staff time'!X56</f>
        <v>0</v>
      </c>
      <c r="X123" s="300">
        <f>'6. Staff time'!Z56</f>
        <v>0</v>
      </c>
      <c r="Y123" s="300">
        <f>'6. Staff time'!AA56</f>
        <v>0</v>
      </c>
      <c r="Z123" s="299">
        <f t="shared" si="15"/>
        <v>0</v>
      </c>
      <c r="AA123" s="299">
        <f t="shared" si="16"/>
        <v>0</v>
      </c>
      <c r="AB123" s="299">
        <f t="shared" si="17"/>
        <v>0</v>
      </c>
      <c r="AC123" s="299">
        <f t="shared" si="18"/>
        <v>0</v>
      </c>
      <c r="AD123" s="299">
        <f t="shared" si="19"/>
        <v>0</v>
      </c>
      <c r="AE123" s="299">
        <f t="shared" si="20"/>
        <v>0</v>
      </c>
      <c r="AF123" s="299">
        <f t="shared" si="21"/>
        <v>0</v>
      </c>
      <c r="AG123" s="299">
        <f t="shared" si="22"/>
        <v>0</v>
      </c>
      <c r="AH123" s="299">
        <f t="shared" si="23"/>
        <v>0</v>
      </c>
      <c r="AI123" s="299">
        <f t="shared" si="24"/>
        <v>0</v>
      </c>
    </row>
    <row r="124" spans="2:35" x14ac:dyDescent="0.2">
      <c r="B124" s="243" t="str">
        <f>'6. Staff time'!C57</f>
        <v>Select cadre</v>
      </c>
      <c r="C124" s="243" t="str">
        <f>IF('4. Campaign staff'!E20=0,"",'4. Campaign staff'!E20)</f>
        <v/>
      </c>
      <c r="D124" s="243" t="str">
        <f>IF('4. Campaign staff'!G20=0,"",'4. Campaign staff'!G20)</f>
        <v/>
      </c>
      <c r="E124" s="296">
        <f t="shared" si="13"/>
        <v>0</v>
      </c>
      <c r="F124" s="296">
        <f t="shared" si="13"/>
        <v>0</v>
      </c>
      <c r="G124" s="296">
        <f t="shared" ref="G124:K133" si="26">G95</f>
        <v>0</v>
      </c>
      <c r="H124" s="296">
        <f t="shared" si="26"/>
        <v>0</v>
      </c>
      <c r="I124" s="296" t="e">
        <f t="shared" si="26"/>
        <v>#DIV/0!</v>
      </c>
      <c r="J124" s="296">
        <f t="shared" si="26"/>
        <v>0</v>
      </c>
      <c r="K124" s="296">
        <f t="shared" si="26"/>
        <v>0</v>
      </c>
      <c r="L124" s="243" t="e">
        <f>IF(SUM('6. Staff time'!I57:AB57)&gt;('6. Staff time'!$AC$8*$D$22),1,0)</f>
        <v>#N/A</v>
      </c>
      <c r="M124" s="243" t="e">
        <f>IF(L124=1,SUM('6. Staff time'!I57:AB57)-$D$23,0)</f>
        <v>#N/A</v>
      </c>
      <c r="N124" s="249" t="e">
        <f>IF(SUM('6. Staff time'!I57:AB57)&lt;$D$23,100%,$D$23/SUM('6. Staff time'!I57:AB57))</f>
        <v>#N/A</v>
      </c>
      <c r="O124" s="298" t="e">
        <f t="shared" si="25"/>
        <v>#N/A</v>
      </c>
      <c r="P124" s="300">
        <f>'6. Staff time'!I57</f>
        <v>0</v>
      </c>
      <c r="Q124" s="300">
        <f>'6. Staff time'!K57</f>
        <v>0</v>
      </c>
      <c r="R124" s="300">
        <f>'6. Staff time'!N57</f>
        <v>0</v>
      </c>
      <c r="S124" s="300">
        <f>'6. Staff time'!P57</f>
        <v>0</v>
      </c>
      <c r="T124" s="300">
        <f>'6. Staff time'!R57</f>
        <v>0</v>
      </c>
      <c r="U124" s="300">
        <f>'6. Staff time'!T57</f>
        <v>0</v>
      </c>
      <c r="V124" s="300">
        <f>'6. Staff time'!V57</f>
        <v>0</v>
      </c>
      <c r="W124" s="300">
        <f>'6. Staff time'!X57</f>
        <v>0</v>
      </c>
      <c r="X124" s="300">
        <f>'6. Staff time'!Z57</f>
        <v>0</v>
      </c>
      <c r="Y124" s="300">
        <f>'6. Staff time'!AA57</f>
        <v>0</v>
      </c>
      <c r="Z124" s="299">
        <f t="shared" si="15"/>
        <v>0</v>
      </c>
      <c r="AA124" s="299">
        <f t="shared" si="16"/>
        <v>0</v>
      </c>
      <c r="AB124" s="299">
        <f t="shared" si="17"/>
        <v>0</v>
      </c>
      <c r="AC124" s="299">
        <f t="shared" si="18"/>
        <v>0</v>
      </c>
      <c r="AD124" s="299">
        <f t="shared" si="19"/>
        <v>0</v>
      </c>
      <c r="AE124" s="299">
        <f t="shared" si="20"/>
        <v>0</v>
      </c>
      <c r="AF124" s="299">
        <f t="shared" si="21"/>
        <v>0</v>
      </c>
      <c r="AG124" s="299">
        <f t="shared" si="22"/>
        <v>0</v>
      </c>
      <c r="AH124" s="299">
        <f t="shared" si="23"/>
        <v>0</v>
      </c>
      <c r="AI124" s="299">
        <f t="shared" si="24"/>
        <v>0</v>
      </c>
    </row>
    <row r="125" spans="2:35" x14ac:dyDescent="0.2">
      <c r="B125" s="243" t="str">
        <f>'6. Staff time'!C58</f>
        <v>Select cadre</v>
      </c>
      <c r="C125" s="243" t="str">
        <f>IF('4. Campaign staff'!E21=0,"",'4. Campaign staff'!E21)</f>
        <v/>
      </c>
      <c r="D125" s="243" t="str">
        <f>IF('4. Campaign staff'!G21=0,"",'4. Campaign staff'!G21)</f>
        <v/>
      </c>
      <c r="E125" s="296">
        <f t="shared" si="13"/>
        <v>0</v>
      </c>
      <c r="F125" s="296">
        <f t="shared" si="13"/>
        <v>0</v>
      </c>
      <c r="G125" s="296">
        <f t="shared" si="26"/>
        <v>0</v>
      </c>
      <c r="H125" s="296">
        <f t="shared" si="26"/>
        <v>0</v>
      </c>
      <c r="I125" s="296" t="e">
        <f t="shared" si="26"/>
        <v>#DIV/0!</v>
      </c>
      <c r="J125" s="296">
        <f t="shared" si="26"/>
        <v>0</v>
      </c>
      <c r="K125" s="296">
        <f t="shared" si="26"/>
        <v>0</v>
      </c>
      <c r="L125" s="243" t="e">
        <f>IF(SUM('6. Staff time'!I58:AB58)&gt;('6. Staff time'!$AC$8*$D$22),1,0)</f>
        <v>#N/A</v>
      </c>
      <c r="M125" s="243" t="e">
        <f>IF(L125=1,SUM('6. Staff time'!I58:AB58)-$D$23,0)</f>
        <v>#N/A</v>
      </c>
      <c r="N125" s="249" t="e">
        <f>IF(SUM('6. Staff time'!I58:AB58)&lt;$D$23,100%,$D$23/SUM('6. Staff time'!I58:AB58))</f>
        <v>#N/A</v>
      </c>
      <c r="O125" s="298" t="e">
        <f t="shared" si="25"/>
        <v>#N/A</v>
      </c>
      <c r="P125" s="300">
        <f>'6. Staff time'!I58</f>
        <v>0</v>
      </c>
      <c r="Q125" s="300">
        <f>'6. Staff time'!K58</f>
        <v>0</v>
      </c>
      <c r="R125" s="300">
        <f>'6. Staff time'!N58</f>
        <v>0</v>
      </c>
      <c r="S125" s="300">
        <f>'6. Staff time'!P58</f>
        <v>0</v>
      </c>
      <c r="T125" s="300">
        <f>'6. Staff time'!R58</f>
        <v>0</v>
      </c>
      <c r="U125" s="300">
        <f>'6. Staff time'!T58</f>
        <v>0</v>
      </c>
      <c r="V125" s="300">
        <f>'6. Staff time'!V58</f>
        <v>0</v>
      </c>
      <c r="W125" s="300">
        <f>'6. Staff time'!X58</f>
        <v>0</v>
      </c>
      <c r="X125" s="300">
        <f>'6. Staff time'!Z58</f>
        <v>0</v>
      </c>
      <c r="Y125" s="300">
        <f>'6. Staff time'!AA58</f>
        <v>0</v>
      </c>
      <c r="Z125" s="299">
        <f t="shared" si="15"/>
        <v>0</v>
      </c>
      <c r="AA125" s="299">
        <f t="shared" si="16"/>
        <v>0</v>
      </c>
      <c r="AB125" s="299">
        <f t="shared" si="17"/>
        <v>0</v>
      </c>
      <c r="AC125" s="299">
        <f t="shared" si="18"/>
        <v>0</v>
      </c>
      <c r="AD125" s="299">
        <f t="shared" si="19"/>
        <v>0</v>
      </c>
      <c r="AE125" s="299">
        <f t="shared" si="20"/>
        <v>0</v>
      </c>
      <c r="AF125" s="299">
        <f t="shared" si="21"/>
        <v>0</v>
      </c>
      <c r="AG125" s="299">
        <f t="shared" si="22"/>
        <v>0</v>
      </c>
      <c r="AH125" s="299">
        <f t="shared" si="23"/>
        <v>0</v>
      </c>
      <c r="AI125" s="299">
        <f t="shared" si="24"/>
        <v>0</v>
      </c>
    </row>
    <row r="126" spans="2:35" x14ac:dyDescent="0.2">
      <c r="B126" s="243" t="str">
        <f>'6. Staff time'!C59</f>
        <v>Select cadre</v>
      </c>
      <c r="C126" s="243" t="str">
        <f>IF('4. Campaign staff'!E22=0,"",'4. Campaign staff'!E22)</f>
        <v/>
      </c>
      <c r="D126" s="243" t="str">
        <f>IF('4. Campaign staff'!G22=0,"",'4. Campaign staff'!G22)</f>
        <v/>
      </c>
      <c r="E126" s="296">
        <f t="shared" si="13"/>
        <v>0</v>
      </c>
      <c r="F126" s="296">
        <f t="shared" si="13"/>
        <v>0</v>
      </c>
      <c r="G126" s="296">
        <f t="shared" si="26"/>
        <v>0</v>
      </c>
      <c r="H126" s="296">
        <f t="shared" si="26"/>
        <v>0</v>
      </c>
      <c r="I126" s="296" t="e">
        <f t="shared" si="26"/>
        <v>#DIV/0!</v>
      </c>
      <c r="J126" s="296">
        <f t="shared" si="26"/>
        <v>0</v>
      </c>
      <c r="K126" s="296">
        <f t="shared" si="26"/>
        <v>0</v>
      </c>
      <c r="L126" s="243" t="e">
        <f>IF(SUM('6. Staff time'!I59:AB59)&gt;('6. Staff time'!$AC$8*$D$22),1,0)</f>
        <v>#N/A</v>
      </c>
      <c r="M126" s="243" t="e">
        <f>IF(L126=1,SUM('6. Staff time'!I59:AB59)-$D$23,0)</f>
        <v>#N/A</v>
      </c>
      <c r="N126" s="249" t="e">
        <f>IF(SUM('6. Staff time'!I59:AB59)&lt;$D$23,100%,$D$23/SUM('6. Staff time'!I59:AB59))</f>
        <v>#N/A</v>
      </c>
      <c r="O126" s="298" t="e">
        <f t="shared" si="25"/>
        <v>#N/A</v>
      </c>
      <c r="P126" s="300">
        <f>'6. Staff time'!I59</f>
        <v>0</v>
      </c>
      <c r="Q126" s="300">
        <f>'6. Staff time'!K59</f>
        <v>0</v>
      </c>
      <c r="R126" s="300">
        <f>'6. Staff time'!N59</f>
        <v>0</v>
      </c>
      <c r="S126" s="300">
        <f>'6. Staff time'!P59</f>
        <v>0</v>
      </c>
      <c r="T126" s="300">
        <f>'6. Staff time'!R59</f>
        <v>0</v>
      </c>
      <c r="U126" s="300">
        <f>'6. Staff time'!T59</f>
        <v>0</v>
      </c>
      <c r="V126" s="300">
        <f>'6. Staff time'!V59</f>
        <v>0</v>
      </c>
      <c r="W126" s="300">
        <f>'6. Staff time'!X59</f>
        <v>0</v>
      </c>
      <c r="X126" s="300">
        <f>'6. Staff time'!Z59</f>
        <v>0</v>
      </c>
      <c r="Y126" s="300">
        <f>'6. Staff time'!AA59</f>
        <v>0</v>
      </c>
      <c r="Z126" s="299">
        <f t="shared" si="15"/>
        <v>0</v>
      </c>
      <c r="AA126" s="299">
        <f t="shared" si="16"/>
        <v>0</v>
      </c>
      <c r="AB126" s="299">
        <f t="shared" si="17"/>
        <v>0</v>
      </c>
      <c r="AC126" s="299">
        <f t="shared" si="18"/>
        <v>0</v>
      </c>
      <c r="AD126" s="299">
        <f t="shared" si="19"/>
        <v>0</v>
      </c>
      <c r="AE126" s="299">
        <f t="shared" si="20"/>
        <v>0</v>
      </c>
      <c r="AF126" s="299">
        <f t="shared" si="21"/>
        <v>0</v>
      </c>
      <c r="AG126" s="299">
        <f t="shared" si="22"/>
        <v>0</v>
      </c>
      <c r="AH126" s="299">
        <f t="shared" si="23"/>
        <v>0</v>
      </c>
      <c r="AI126" s="299">
        <f t="shared" si="24"/>
        <v>0</v>
      </c>
    </row>
    <row r="127" spans="2:35" x14ac:dyDescent="0.2">
      <c r="B127" s="243" t="str">
        <f>'6. Staff time'!C60</f>
        <v>Select cadre</v>
      </c>
      <c r="C127" s="243" t="str">
        <f>IF('4. Campaign staff'!E23=0,"",'4. Campaign staff'!E23)</f>
        <v/>
      </c>
      <c r="D127" s="243" t="str">
        <f>IF('4. Campaign staff'!G23=0,"",'4. Campaign staff'!G23)</f>
        <v/>
      </c>
      <c r="E127" s="296">
        <f t="shared" si="13"/>
        <v>0</v>
      </c>
      <c r="F127" s="296">
        <f t="shared" si="13"/>
        <v>0</v>
      </c>
      <c r="G127" s="296">
        <f t="shared" si="26"/>
        <v>0</v>
      </c>
      <c r="H127" s="296">
        <f t="shared" si="26"/>
        <v>0</v>
      </c>
      <c r="I127" s="296" t="e">
        <f t="shared" si="26"/>
        <v>#DIV/0!</v>
      </c>
      <c r="J127" s="296">
        <f t="shared" si="26"/>
        <v>0</v>
      </c>
      <c r="K127" s="296">
        <f t="shared" si="26"/>
        <v>0</v>
      </c>
      <c r="L127" s="243" t="e">
        <f>IF(SUM('6. Staff time'!I60:AB60)&gt;('6. Staff time'!$AC$8*$D$22),1,0)</f>
        <v>#N/A</v>
      </c>
      <c r="M127" s="243" t="e">
        <f>IF(L127=1,SUM('6. Staff time'!I60:AB60)-$D$23,0)</f>
        <v>#N/A</v>
      </c>
      <c r="N127" s="249" t="e">
        <f>IF(SUM('6. Staff time'!I60:AB60)&lt;$D$23,100%,$D$23/SUM('6. Staff time'!I60:AB60))</f>
        <v>#N/A</v>
      </c>
      <c r="O127" s="298" t="e">
        <f t="shared" si="25"/>
        <v>#N/A</v>
      </c>
      <c r="P127" s="300">
        <f>'6. Staff time'!I60</f>
        <v>0</v>
      </c>
      <c r="Q127" s="300">
        <f>'6. Staff time'!K60</f>
        <v>0</v>
      </c>
      <c r="R127" s="300">
        <f>'6. Staff time'!N60</f>
        <v>0</v>
      </c>
      <c r="S127" s="300">
        <f>'6. Staff time'!P60</f>
        <v>0</v>
      </c>
      <c r="T127" s="300">
        <f>'6. Staff time'!R60</f>
        <v>0</v>
      </c>
      <c r="U127" s="300">
        <f>'6. Staff time'!T60</f>
        <v>0</v>
      </c>
      <c r="V127" s="300">
        <f>'6. Staff time'!V60</f>
        <v>0</v>
      </c>
      <c r="W127" s="300">
        <f>'6. Staff time'!X60</f>
        <v>0</v>
      </c>
      <c r="X127" s="300">
        <f>'6. Staff time'!Z60</f>
        <v>0</v>
      </c>
      <c r="Y127" s="300">
        <f>'6. Staff time'!AA60</f>
        <v>0</v>
      </c>
      <c r="Z127" s="299">
        <f t="shared" si="15"/>
        <v>0</v>
      </c>
      <c r="AA127" s="299">
        <f t="shared" si="16"/>
        <v>0</v>
      </c>
      <c r="AB127" s="299">
        <f t="shared" si="17"/>
        <v>0</v>
      </c>
      <c r="AC127" s="299">
        <f t="shared" si="18"/>
        <v>0</v>
      </c>
      <c r="AD127" s="299">
        <f t="shared" si="19"/>
        <v>0</v>
      </c>
      <c r="AE127" s="299">
        <f t="shared" si="20"/>
        <v>0</v>
      </c>
      <c r="AF127" s="299">
        <f t="shared" si="21"/>
        <v>0</v>
      </c>
      <c r="AG127" s="299">
        <f t="shared" si="22"/>
        <v>0</v>
      </c>
      <c r="AH127" s="299">
        <f t="shared" si="23"/>
        <v>0</v>
      </c>
      <c r="AI127" s="299">
        <f t="shared" si="24"/>
        <v>0</v>
      </c>
    </row>
    <row r="128" spans="2:35" x14ac:dyDescent="0.2">
      <c r="B128" s="243" t="str">
        <f>'6. Staff time'!C61</f>
        <v>Select cadre</v>
      </c>
      <c r="C128" s="243" t="str">
        <f>IF('4. Campaign staff'!E24=0,"",'4. Campaign staff'!E24)</f>
        <v/>
      </c>
      <c r="D128" s="243" t="str">
        <f>IF('4. Campaign staff'!G24=0,"",'4. Campaign staff'!G24)</f>
        <v/>
      </c>
      <c r="E128" s="296">
        <f t="shared" si="13"/>
        <v>0</v>
      </c>
      <c r="F128" s="296">
        <f t="shared" si="13"/>
        <v>0</v>
      </c>
      <c r="G128" s="296">
        <f t="shared" si="26"/>
        <v>0</v>
      </c>
      <c r="H128" s="296">
        <f t="shared" si="26"/>
        <v>0</v>
      </c>
      <c r="I128" s="296" t="e">
        <f t="shared" si="26"/>
        <v>#DIV/0!</v>
      </c>
      <c r="J128" s="296">
        <f t="shared" si="26"/>
        <v>0</v>
      </c>
      <c r="K128" s="296">
        <f t="shared" si="26"/>
        <v>0</v>
      </c>
      <c r="L128" s="243" t="e">
        <f>IF(SUM('6. Staff time'!I61:AB61)&gt;('6. Staff time'!$AC$8*$D$22),1,0)</f>
        <v>#N/A</v>
      </c>
      <c r="M128" s="243" t="e">
        <f>IF(L128=1,SUM('6. Staff time'!I61:AB61)-$D$23,0)</f>
        <v>#N/A</v>
      </c>
      <c r="N128" s="249" t="e">
        <f>IF(SUM('6. Staff time'!I61:AB61)&lt;$D$23,100%,$D$23/SUM('6. Staff time'!I61:AB61))</f>
        <v>#N/A</v>
      </c>
      <c r="O128" s="298" t="e">
        <f t="shared" si="25"/>
        <v>#N/A</v>
      </c>
      <c r="P128" s="300">
        <f>'6. Staff time'!I61</f>
        <v>0</v>
      </c>
      <c r="Q128" s="300">
        <f>'6. Staff time'!K61</f>
        <v>0</v>
      </c>
      <c r="R128" s="300">
        <f>'6. Staff time'!N61</f>
        <v>0</v>
      </c>
      <c r="S128" s="300">
        <f>'6. Staff time'!P61</f>
        <v>0</v>
      </c>
      <c r="T128" s="300">
        <f>'6. Staff time'!R61</f>
        <v>0</v>
      </c>
      <c r="U128" s="300">
        <f>'6. Staff time'!T61</f>
        <v>0</v>
      </c>
      <c r="V128" s="300">
        <f>'6. Staff time'!V61</f>
        <v>0</v>
      </c>
      <c r="W128" s="300">
        <f>'6. Staff time'!X61</f>
        <v>0</v>
      </c>
      <c r="X128" s="300">
        <f>'6. Staff time'!Z61</f>
        <v>0</v>
      </c>
      <c r="Y128" s="300">
        <f>'6. Staff time'!AA61</f>
        <v>0</v>
      </c>
      <c r="Z128" s="299">
        <f t="shared" si="15"/>
        <v>0</v>
      </c>
      <c r="AA128" s="299">
        <f t="shared" si="16"/>
        <v>0</v>
      </c>
      <c r="AB128" s="299">
        <f t="shared" si="17"/>
        <v>0</v>
      </c>
      <c r="AC128" s="299">
        <f t="shared" si="18"/>
        <v>0</v>
      </c>
      <c r="AD128" s="299">
        <f t="shared" si="19"/>
        <v>0</v>
      </c>
      <c r="AE128" s="299">
        <f t="shared" si="20"/>
        <v>0</v>
      </c>
      <c r="AF128" s="299">
        <f t="shared" si="21"/>
        <v>0</v>
      </c>
      <c r="AG128" s="299">
        <f t="shared" si="22"/>
        <v>0</v>
      </c>
      <c r="AH128" s="299">
        <f t="shared" si="23"/>
        <v>0</v>
      </c>
      <c r="AI128" s="299">
        <f t="shared" si="24"/>
        <v>0</v>
      </c>
    </row>
    <row r="129" spans="2:35" x14ac:dyDescent="0.2">
      <c r="B129" s="243" t="str">
        <f>'6. Staff time'!C62</f>
        <v>Select cadre</v>
      </c>
      <c r="C129" s="243" t="str">
        <f>IF('4. Campaign staff'!E25=0,"",'4. Campaign staff'!E25)</f>
        <v/>
      </c>
      <c r="D129" s="243" t="str">
        <f>IF('4. Campaign staff'!G25=0,"",'4. Campaign staff'!G25)</f>
        <v/>
      </c>
      <c r="E129" s="296">
        <f t="shared" si="13"/>
        <v>0</v>
      </c>
      <c r="F129" s="296">
        <f t="shared" si="13"/>
        <v>0</v>
      </c>
      <c r="G129" s="296">
        <f t="shared" si="26"/>
        <v>0</v>
      </c>
      <c r="H129" s="296">
        <f t="shared" si="26"/>
        <v>0</v>
      </c>
      <c r="I129" s="296" t="e">
        <f t="shared" si="26"/>
        <v>#DIV/0!</v>
      </c>
      <c r="J129" s="296">
        <f t="shared" si="26"/>
        <v>0</v>
      </c>
      <c r="K129" s="296">
        <f t="shared" si="26"/>
        <v>0</v>
      </c>
      <c r="L129" s="243" t="e">
        <f>IF(SUM('6. Staff time'!I62:AB62)&gt;('6. Staff time'!$AC$8*$D$22),1,0)</f>
        <v>#N/A</v>
      </c>
      <c r="M129" s="243" t="e">
        <f>IF(L129=1,SUM('6. Staff time'!I62:AB62)-$D$23,0)</f>
        <v>#N/A</v>
      </c>
      <c r="N129" s="249" t="e">
        <f>IF(SUM('6. Staff time'!I62:AB62)&lt;$D$23,100%,$D$23/SUM('6. Staff time'!I62:AB62))</f>
        <v>#N/A</v>
      </c>
      <c r="O129" s="298" t="e">
        <f t="shared" si="25"/>
        <v>#N/A</v>
      </c>
      <c r="P129" s="300">
        <f>'6. Staff time'!I62</f>
        <v>0</v>
      </c>
      <c r="Q129" s="300">
        <f>'6. Staff time'!K62</f>
        <v>0</v>
      </c>
      <c r="R129" s="300">
        <f>'6. Staff time'!N62</f>
        <v>0</v>
      </c>
      <c r="S129" s="300">
        <f>'6. Staff time'!P62</f>
        <v>0</v>
      </c>
      <c r="T129" s="300">
        <f>'6. Staff time'!R62</f>
        <v>0</v>
      </c>
      <c r="U129" s="300">
        <f>'6. Staff time'!T62</f>
        <v>0</v>
      </c>
      <c r="V129" s="300">
        <f>'6. Staff time'!V62</f>
        <v>0</v>
      </c>
      <c r="W129" s="300">
        <f>'6. Staff time'!X62</f>
        <v>0</v>
      </c>
      <c r="X129" s="300">
        <f>'6. Staff time'!Z62</f>
        <v>0</v>
      </c>
      <c r="Y129" s="300">
        <f>'6. Staff time'!AA62</f>
        <v>0</v>
      </c>
      <c r="Z129" s="299">
        <f t="shared" si="15"/>
        <v>0</v>
      </c>
      <c r="AA129" s="299">
        <f t="shared" si="16"/>
        <v>0</v>
      </c>
      <c r="AB129" s="299">
        <f t="shared" si="17"/>
        <v>0</v>
      </c>
      <c r="AC129" s="299">
        <f t="shared" si="18"/>
        <v>0</v>
      </c>
      <c r="AD129" s="299">
        <f t="shared" si="19"/>
        <v>0</v>
      </c>
      <c r="AE129" s="299">
        <f t="shared" si="20"/>
        <v>0</v>
      </c>
      <c r="AF129" s="299">
        <f t="shared" si="21"/>
        <v>0</v>
      </c>
      <c r="AG129" s="299">
        <f t="shared" si="22"/>
        <v>0</v>
      </c>
      <c r="AH129" s="299">
        <f t="shared" si="23"/>
        <v>0</v>
      </c>
      <c r="AI129" s="299">
        <f t="shared" si="24"/>
        <v>0</v>
      </c>
    </row>
    <row r="130" spans="2:35" x14ac:dyDescent="0.2">
      <c r="B130" s="243" t="str">
        <f>'6. Staff time'!C63</f>
        <v>Select cadre</v>
      </c>
      <c r="C130" s="243" t="str">
        <f>IF('4. Campaign staff'!E26=0,"",'4. Campaign staff'!E26)</f>
        <v/>
      </c>
      <c r="D130" s="243" t="str">
        <f>IF('4. Campaign staff'!G26=0,"",'4. Campaign staff'!G26)</f>
        <v/>
      </c>
      <c r="E130" s="296">
        <f t="shared" ref="E130:F138" si="27">E101</f>
        <v>0</v>
      </c>
      <c r="F130" s="296">
        <f t="shared" si="27"/>
        <v>0</v>
      </c>
      <c r="G130" s="296">
        <f t="shared" si="26"/>
        <v>0</v>
      </c>
      <c r="H130" s="296">
        <f t="shared" si="26"/>
        <v>0</v>
      </c>
      <c r="I130" s="296" t="e">
        <f t="shared" si="26"/>
        <v>#DIV/0!</v>
      </c>
      <c r="J130" s="296">
        <f t="shared" si="26"/>
        <v>0</v>
      </c>
      <c r="K130" s="296">
        <f t="shared" si="26"/>
        <v>0</v>
      </c>
      <c r="L130" s="243" t="e">
        <f>IF(SUM('6. Staff time'!I63:AB63)&gt;('6. Staff time'!$AC$8*$D$22),1,0)</f>
        <v>#N/A</v>
      </c>
      <c r="M130" s="243" t="e">
        <f>IF(L130=1,SUM('6. Staff time'!I63:AB63)-$D$23,0)</f>
        <v>#N/A</v>
      </c>
      <c r="N130" s="249" t="e">
        <f>IF(SUM('6. Staff time'!I63:AB63)&lt;$D$23,100%,$D$23/SUM('6. Staff time'!I63:AB63))</f>
        <v>#N/A</v>
      </c>
      <c r="O130" s="298" t="e">
        <f t="shared" si="25"/>
        <v>#N/A</v>
      </c>
      <c r="P130" s="300">
        <f>'6. Staff time'!I63</f>
        <v>0</v>
      </c>
      <c r="Q130" s="300">
        <f>'6. Staff time'!K63</f>
        <v>0</v>
      </c>
      <c r="R130" s="300">
        <f>'6. Staff time'!N63</f>
        <v>0</v>
      </c>
      <c r="S130" s="300">
        <f>'6. Staff time'!P63</f>
        <v>0</v>
      </c>
      <c r="T130" s="300">
        <f>'6. Staff time'!R63</f>
        <v>0</v>
      </c>
      <c r="U130" s="300">
        <f>'6. Staff time'!T63</f>
        <v>0</v>
      </c>
      <c r="V130" s="300">
        <f>'6. Staff time'!V63</f>
        <v>0</v>
      </c>
      <c r="W130" s="300">
        <f>'6. Staff time'!X63</f>
        <v>0</v>
      </c>
      <c r="X130" s="300">
        <f>'6. Staff time'!Z63</f>
        <v>0</v>
      </c>
      <c r="Y130" s="300">
        <f>'6. Staff time'!AA63</f>
        <v>0</v>
      </c>
      <c r="Z130" s="299">
        <f t="shared" si="15"/>
        <v>0</v>
      </c>
      <c r="AA130" s="299">
        <f t="shared" si="16"/>
        <v>0</v>
      </c>
      <c r="AB130" s="299">
        <f t="shared" si="17"/>
        <v>0</v>
      </c>
      <c r="AC130" s="299">
        <f t="shared" si="18"/>
        <v>0</v>
      </c>
      <c r="AD130" s="299">
        <f t="shared" si="19"/>
        <v>0</v>
      </c>
      <c r="AE130" s="299">
        <f t="shared" si="20"/>
        <v>0</v>
      </c>
      <c r="AF130" s="299">
        <f t="shared" si="21"/>
        <v>0</v>
      </c>
      <c r="AG130" s="299">
        <f t="shared" si="22"/>
        <v>0</v>
      </c>
      <c r="AH130" s="299">
        <f t="shared" si="23"/>
        <v>0</v>
      </c>
      <c r="AI130" s="299">
        <f t="shared" si="24"/>
        <v>0</v>
      </c>
    </row>
    <row r="131" spans="2:35" x14ac:dyDescent="0.2">
      <c r="B131" s="243" t="str">
        <f>'6. Staff time'!C64</f>
        <v>Select cadre</v>
      </c>
      <c r="C131" s="243" t="str">
        <f>IF('4. Campaign staff'!E27=0,"",'4. Campaign staff'!E27)</f>
        <v/>
      </c>
      <c r="D131" s="243" t="str">
        <f>IF('4. Campaign staff'!G27=0,"",'4. Campaign staff'!G27)</f>
        <v/>
      </c>
      <c r="E131" s="296">
        <f t="shared" si="27"/>
        <v>0</v>
      </c>
      <c r="F131" s="296">
        <f t="shared" si="27"/>
        <v>0</v>
      </c>
      <c r="G131" s="296">
        <f t="shared" si="26"/>
        <v>0</v>
      </c>
      <c r="H131" s="296">
        <f t="shared" si="26"/>
        <v>0</v>
      </c>
      <c r="I131" s="296" t="e">
        <f t="shared" si="26"/>
        <v>#DIV/0!</v>
      </c>
      <c r="J131" s="296">
        <f t="shared" si="26"/>
        <v>0</v>
      </c>
      <c r="K131" s="296">
        <f t="shared" si="26"/>
        <v>0</v>
      </c>
      <c r="L131" s="243" t="e">
        <f>IF(SUM('6. Staff time'!I64:AB64)&gt;('6. Staff time'!$AC$8*$D$22),1,0)</f>
        <v>#N/A</v>
      </c>
      <c r="M131" s="243" t="e">
        <f>IF(L131=1,SUM('6. Staff time'!I64:AB64)-$D$23,0)</f>
        <v>#N/A</v>
      </c>
      <c r="N131" s="249" t="e">
        <f>IF(SUM('6. Staff time'!I64:AB64)&lt;$D$23,100%,$D$23/SUM('6. Staff time'!I64:AB64))</f>
        <v>#N/A</v>
      </c>
      <c r="O131" s="298" t="e">
        <f t="shared" si="25"/>
        <v>#N/A</v>
      </c>
      <c r="P131" s="300">
        <f>'6. Staff time'!I64</f>
        <v>0</v>
      </c>
      <c r="Q131" s="300">
        <f>'6. Staff time'!K64</f>
        <v>0</v>
      </c>
      <c r="R131" s="300">
        <f>'6. Staff time'!N64</f>
        <v>0</v>
      </c>
      <c r="S131" s="300">
        <f>'6. Staff time'!P64</f>
        <v>0</v>
      </c>
      <c r="T131" s="300">
        <f>'6. Staff time'!R64</f>
        <v>0</v>
      </c>
      <c r="U131" s="300">
        <f>'6. Staff time'!T64</f>
        <v>0</v>
      </c>
      <c r="V131" s="300">
        <f>'6. Staff time'!V64</f>
        <v>0</v>
      </c>
      <c r="W131" s="300">
        <f>'6. Staff time'!X64</f>
        <v>0</v>
      </c>
      <c r="X131" s="300">
        <f>'6. Staff time'!Z64</f>
        <v>0</v>
      </c>
      <c r="Y131" s="300">
        <f>'6. Staff time'!AA64</f>
        <v>0</v>
      </c>
      <c r="Z131" s="299">
        <f t="shared" si="15"/>
        <v>0</v>
      </c>
      <c r="AA131" s="299">
        <f t="shared" si="16"/>
        <v>0</v>
      </c>
      <c r="AB131" s="299">
        <f t="shared" si="17"/>
        <v>0</v>
      </c>
      <c r="AC131" s="299">
        <f t="shared" si="18"/>
        <v>0</v>
      </c>
      <c r="AD131" s="299">
        <f t="shared" si="19"/>
        <v>0</v>
      </c>
      <c r="AE131" s="299">
        <f t="shared" si="20"/>
        <v>0</v>
      </c>
      <c r="AF131" s="299">
        <f t="shared" si="21"/>
        <v>0</v>
      </c>
      <c r="AG131" s="299">
        <f t="shared" si="22"/>
        <v>0</v>
      </c>
      <c r="AH131" s="299">
        <f t="shared" si="23"/>
        <v>0</v>
      </c>
      <c r="AI131" s="299">
        <f t="shared" si="24"/>
        <v>0</v>
      </c>
    </row>
    <row r="132" spans="2:35" x14ac:dyDescent="0.2">
      <c r="B132" s="243" t="str">
        <f>'6. Staff time'!C65</f>
        <v>Select cadre</v>
      </c>
      <c r="C132" s="243" t="str">
        <f>IF('4. Campaign staff'!E28=0,"",'4. Campaign staff'!E28)</f>
        <v/>
      </c>
      <c r="D132" s="243" t="str">
        <f>IF('4. Campaign staff'!G28=0,"",'4. Campaign staff'!G28)</f>
        <v/>
      </c>
      <c r="E132" s="296">
        <f t="shared" si="27"/>
        <v>0</v>
      </c>
      <c r="F132" s="296">
        <f t="shared" si="27"/>
        <v>0</v>
      </c>
      <c r="G132" s="296">
        <f t="shared" si="26"/>
        <v>0</v>
      </c>
      <c r="H132" s="296">
        <f t="shared" si="26"/>
        <v>0</v>
      </c>
      <c r="I132" s="296" t="e">
        <f t="shared" si="26"/>
        <v>#DIV/0!</v>
      </c>
      <c r="J132" s="296">
        <f t="shared" si="26"/>
        <v>0</v>
      </c>
      <c r="K132" s="296">
        <f t="shared" si="26"/>
        <v>0</v>
      </c>
      <c r="L132" s="243" t="e">
        <f>IF(SUM('6. Staff time'!I65:AB65)&gt;('6. Staff time'!$AC$8*$D$22),1,0)</f>
        <v>#N/A</v>
      </c>
      <c r="M132" s="243" t="e">
        <f>IF(L132=1,SUM('6. Staff time'!I65:AB65)-$D$23,0)</f>
        <v>#N/A</v>
      </c>
      <c r="N132" s="249" t="e">
        <f>IF(SUM('6. Staff time'!I65:AB65)&lt;$D$23,100%,$D$23/SUM('6. Staff time'!I65:AB65))</f>
        <v>#N/A</v>
      </c>
      <c r="O132" s="298" t="e">
        <f t="shared" si="25"/>
        <v>#N/A</v>
      </c>
      <c r="P132" s="300">
        <f>'6. Staff time'!I65</f>
        <v>0</v>
      </c>
      <c r="Q132" s="300">
        <f>'6. Staff time'!K65</f>
        <v>0</v>
      </c>
      <c r="R132" s="300">
        <f>'6. Staff time'!N65</f>
        <v>0</v>
      </c>
      <c r="S132" s="300">
        <f>'6. Staff time'!P65</f>
        <v>0</v>
      </c>
      <c r="T132" s="300">
        <f>'6. Staff time'!R65</f>
        <v>0</v>
      </c>
      <c r="U132" s="300">
        <f>'6. Staff time'!T65</f>
        <v>0</v>
      </c>
      <c r="V132" s="300">
        <f>'6. Staff time'!V65</f>
        <v>0</v>
      </c>
      <c r="W132" s="300">
        <f>'6. Staff time'!X65</f>
        <v>0</v>
      </c>
      <c r="X132" s="300">
        <f>'6. Staff time'!Z65</f>
        <v>0</v>
      </c>
      <c r="Y132" s="300">
        <f>'6. Staff time'!AA65</f>
        <v>0</v>
      </c>
      <c r="Z132" s="299">
        <f t="shared" si="15"/>
        <v>0</v>
      </c>
      <c r="AA132" s="299">
        <f t="shared" si="16"/>
        <v>0</v>
      </c>
      <c r="AB132" s="299">
        <f t="shared" si="17"/>
        <v>0</v>
      </c>
      <c r="AC132" s="299">
        <f t="shared" si="18"/>
        <v>0</v>
      </c>
      <c r="AD132" s="299">
        <f t="shared" si="19"/>
        <v>0</v>
      </c>
      <c r="AE132" s="299">
        <f t="shared" si="20"/>
        <v>0</v>
      </c>
      <c r="AF132" s="299">
        <f t="shared" si="21"/>
        <v>0</v>
      </c>
      <c r="AG132" s="299">
        <f t="shared" si="22"/>
        <v>0</v>
      </c>
      <c r="AH132" s="299">
        <f t="shared" si="23"/>
        <v>0</v>
      </c>
      <c r="AI132" s="299">
        <f t="shared" si="24"/>
        <v>0</v>
      </c>
    </row>
    <row r="133" spans="2:35" x14ac:dyDescent="0.2">
      <c r="B133" s="243" t="str">
        <f>'6. Staff time'!C66</f>
        <v>Select cadre</v>
      </c>
      <c r="C133" s="243" t="str">
        <f>IF('4. Campaign staff'!E29=0,"",'4. Campaign staff'!E29)</f>
        <v/>
      </c>
      <c r="D133" s="243" t="str">
        <f>IF('4. Campaign staff'!G29=0,"",'4. Campaign staff'!G29)</f>
        <v/>
      </c>
      <c r="E133" s="296">
        <f t="shared" si="27"/>
        <v>0</v>
      </c>
      <c r="F133" s="296">
        <f t="shared" si="27"/>
        <v>0</v>
      </c>
      <c r="G133" s="296">
        <f t="shared" si="26"/>
        <v>0</v>
      </c>
      <c r="H133" s="296">
        <f t="shared" si="26"/>
        <v>0</v>
      </c>
      <c r="I133" s="296" t="e">
        <f t="shared" si="26"/>
        <v>#DIV/0!</v>
      </c>
      <c r="J133" s="296">
        <f t="shared" si="26"/>
        <v>0</v>
      </c>
      <c r="K133" s="296">
        <f t="shared" si="26"/>
        <v>0</v>
      </c>
      <c r="L133" s="243" t="e">
        <f>IF(SUM('6. Staff time'!I66:AB66)&gt;('6. Staff time'!$AC$8*$D$22),1,0)</f>
        <v>#N/A</v>
      </c>
      <c r="M133" s="243" t="e">
        <f>IF(L133=1,SUM('6. Staff time'!I66:AB66)-$D$23,0)</f>
        <v>#N/A</v>
      </c>
      <c r="N133" s="249" t="e">
        <f>IF(SUM('6. Staff time'!I66:AB66)&lt;$D$23,100%,$D$23/SUM('6. Staff time'!I66:AB66))</f>
        <v>#N/A</v>
      </c>
      <c r="O133" s="298" t="e">
        <f t="shared" si="25"/>
        <v>#N/A</v>
      </c>
      <c r="P133" s="300">
        <f>'6. Staff time'!I66</f>
        <v>0</v>
      </c>
      <c r="Q133" s="300">
        <f>'6. Staff time'!K66</f>
        <v>0</v>
      </c>
      <c r="R133" s="300">
        <f>'6. Staff time'!N66</f>
        <v>0</v>
      </c>
      <c r="S133" s="300">
        <f>'6. Staff time'!P66</f>
        <v>0</v>
      </c>
      <c r="T133" s="300">
        <f>'6. Staff time'!R66</f>
        <v>0</v>
      </c>
      <c r="U133" s="300">
        <f>'6. Staff time'!T66</f>
        <v>0</v>
      </c>
      <c r="V133" s="300">
        <f>'6. Staff time'!V66</f>
        <v>0</v>
      </c>
      <c r="W133" s="300">
        <f>'6. Staff time'!X66</f>
        <v>0</v>
      </c>
      <c r="X133" s="300">
        <f>'6. Staff time'!Z66</f>
        <v>0</v>
      </c>
      <c r="Y133" s="300">
        <f>'6. Staff time'!AA66</f>
        <v>0</v>
      </c>
      <c r="Z133" s="299">
        <f t="shared" si="15"/>
        <v>0</v>
      </c>
      <c r="AA133" s="299">
        <f t="shared" si="16"/>
        <v>0</v>
      </c>
      <c r="AB133" s="299">
        <f t="shared" si="17"/>
        <v>0</v>
      </c>
      <c r="AC133" s="299">
        <f t="shared" si="18"/>
        <v>0</v>
      </c>
      <c r="AD133" s="299">
        <f t="shared" si="19"/>
        <v>0</v>
      </c>
      <c r="AE133" s="299">
        <f t="shared" si="20"/>
        <v>0</v>
      </c>
      <c r="AF133" s="299">
        <f t="shared" si="21"/>
        <v>0</v>
      </c>
      <c r="AG133" s="299">
        <f t="shared" si="22"/>
        <v>0</v>
      </c>
      <c r="AH133" s="299">
        <f t="shared" si="23"/>
        <v>0</v>
      </c>
      <c r="AI133" s="299">
        <f t="shared" si="24"/>
        <v>0</v>
      </c>
    </row>
    <row r="134" spans="2:35" x14ac:dyDescent="0.2">
      <c r="B134" s="243" t="str">
        <f>'6. Staff time'!C67</f>
        <v>Select cadre</v>
      </c>
      <c r="C134" s="243" t="str">
        <f>IF('4. Campaign staff'!E30=0,"",'4. Campaign staff'!E30)</f>
        <v/>
      </c>
      <c r="D134" s="243" t="str">
        <f>IF('4. Campaign staff'!G30=0,"",'4. Campaign staff'!G30)</f>
        <v/>
      </c>
      <c r="E134" s="296">
        <f t="shared" si="27"/>
        <v>0</v>
      </c>
      <c r="F134" s="296">
        <f t="shared" si="27"/>
        <v>0</v>
      </c>
      <c r="G134" s="296">
        <f t="shared" ref="G134:K138" si="28">G105</f>
        <v>0</v>
      </c>
      <c r="H134" s="296">
        <f t="shared" si="28"/>
        <v>0</v>
      </c>
      <c r="I134" s="296" t="e">
        <f t="shared" si="28"/>
        <v>#DIV/0!</v>
      </c>
      <c r="J134" s="296">
        <f t="shared" si="28"/>
        <v>0</v>
      </c>
      <c r="K134" s="296">
        <f t="shared" si="28"/>
        <v>0</v>
      </c>
      <c r="L134" s="243" t="e">
        <f>IF(SUM('6. Staff time'!I67:AB67)&gt;('6. Staff time'!$AC$8*$D$22),1,0)</f>
        <v>#N/A</v>
      </c>
      <c r="M134" s="243" t="e">
        <f>IF(L134=1,SUM('6. Staff time'!I67:AB67)-$D$23,0)</f>
        <v>#N/A</v>
      </c>
      <c r="N134" s="249" t="e">
        <f>IF(SUM('6. Staff time'!I67:AB67)&lt;$D$23,100%,$D$23/SUM('6. Staff time'!I67:AB67))</f>
        <v>#N/A</v>
      </c>
      <c r="O134" s="298" t="e">
        <f t="shared" si="25"/>
        <v>#N/A</v>
      </c>
      <c r="P134" s="300">
        <f>'6. Staff time'!I67</f>
        <v>0</v>
      </c>
      <c r="Q134" s="300">
        <f>'6. Staff time'!K67</f>
        <v>0</v>
      </c>
      <c r="R134" s="300">
        <f>'6. Staff time'!N67</f>
        <v>0</v>
      </c>
      <c r="S134" s="300">
        <f>'6. Staff time'!P67</f>
        <v>0</v>
      </c>
      <c r="T134" s="300">
        <f>'6. Staff time'!R67</f>
        <v>0</v>
      </c>
      <c r="U134" s="300">
        <f>'6. Staff time'!T67</f>
        <v>0</v>
      </c>
      <c r="V134" s="300">
        <f>'6. Staff time'!V67</f>
        <v>0</v>
      </c>
      <c r="W134" s="300">
        <f>'6. Staff time'!X67</f>
        <v>0</v>
      </c>
      <c r="X134" s="300">
        <f>'6. Staff time'!Z67</f>
        <v>0</v>
      </c>
      <c r="Y134" s="300">
        <f>'6. Staff time'!AA67</f>
        <v>0</v>
      </c>
      <c r="Z134" s="299">
        <f t="shared" si="15"/>
        <v>0</v>
      </c>
      <c r="AA134" s="299">
        <f t="shared" si="16"/>
        <v>0</v>
      </c>
      <c r="AB134" s="299">
        <f t="shared" si="17"/>
        <v>0</v>
      </c>
      <c r="AC134" s="299">
        <f t="shared" si="18"/>
        <v>0</v>
      </c>
      <c r="AD134" s="299">
        <f t="shared" si="19"/>
        <v>0</v>
      </c>
      <c r="AE134" s="299">
        <f t="shared" si="20"/>
        <v>0</v>
      </c>
      <c r="AF134" s="299">
        <f t="shared" si="21"/>
        <v>0</v>
      </c>
      <c r="AG134" s="299">
        <f t="shared" si="22"/>
        <v>0</v>
      </c>
      <c r="AH134" s="299">
        <f t="shared" si="23"/>
        <v>0</v>
      </c>
      <c r="AI134" s="299">
        <f t="shared" si="24"/>
        <v>0</v>
      </c>
    </row>
    <row r="135" spans="2:35" x14ac:dyDescent="0.2">
      <c r="B135" s="243" t="str">
        <f>'6. Staff time'!C68</f>
        <v>Select cadre</v>
      </c>
      <c r="C135" s="243" t="str">
        <f>IF('4. Campaign staff'!E31=0,"",'4. Campaign staff'!E31)</f>
        <v/>
      </c>
      <c r="D135" s="243" t="str">
        <f>IF('4. Campaign staff'!G31=0,"",'4. Campaign staff'!G31)</f>
        <v/>
      </c>
      <c r="E135" s="296">
        <f t="shared" si="27"/>
        <v>0</v>
      </c>
      <c r="F135" s="296">
        <f t="shared" si="27"/>
        <v>0</v>
      </c>
      <c r="G135" s="296">
        <f t="shared" si="28"/>
        <v>0</v>
      </c>
      <c r="H135" s="296">
        <f t="shared" si="28"/>
        <v>0</v>
      </c>
      <c r="I135" s="296" t="e">
        <f t="shared" si="28"/>
        <v>#DIV/0!</v>
      </c>
      <c r="J135" s="296">
        <f t="shared" si="28"/>
        <v>0</v>
      </c>
      <c r="K135" s="296">
        <f t="shared" si="28"/>
        <v>0</v>
      </c>
      <c r="L135" s="243" t="e">
        <f>IF(SUM('6. Staff time'!I68:AB68)&gt;('6. Staff time'!$AC$8*$D$22),1,0)</f>
        <v>#N/A</v>
      </c>
      <c r="M135" s="243" t="e">
        <f>IF(L135=1,SUM('6. Staff time'!I68:AB68)-$D$23,0)</f>
        <v>#N/A</v>
      </c>
      <c r="N135" s="249" t="e">
        <f>IF(SUM('6. Staff time'!I68:AB68)&lt;$D$23,100%,$D$23/SUM('6. Staff time'!I68:AB68))</f>
        <v>#N/A</v>
      </c>
      <c r="O135" s="298" t="e">
        <f t="shared" si="25"/>
        <v>#N/A</v>
      </c>
      <c r="P135" s="300">
        <f>'6. Staff time'!I68</f>
        <v>0</v>
      </c>
      <c r="Q135" s="300">
        <f>'6. Staff time'!K68</f>
        <v>0</v>
      </c>
      <c r="R135" s="300">
        <f>'6. Staff time'!N68</f>
        <v>0</v>
      </c>
      <c r="S135" s="300">
        <f>'6. Staff time'!P68</f>
        <v>0</v>
      </c>
      <c r="T135" s="300">
        <f>'6. Staff time'!R68</f>
        <v>0</v>
      </c>
      <c r="U135" s="300">
        <f>'6. Staff time'!T68</f>
        <v>0</v>
      </c>
      <c r="V135" s="300">
        <f>'6. Staff time'!V68</f>
        <v>0</v>
      </c>
      <c r="W135" s="300">
        <f>'6. Staff time'!X68</f>
        <v>0</v>
      </c>
      <c r="X135" s="300">
        <f>'6. Staff time'!Z68</f>
        <v>0</v>
      </c>
      <c r="Y135" s="300">
        <f>'6. Staff time'!AA68</f>
        <v>0</v>
      </c>
      <c r="Z135" s="299">
        <f t="shared" si="15"/>
        <v>0</v>
      </c>
      <c r="AA135" s="299">
        <f t="shared" si="16"/>
        <v>0</v>
      </c>
      <c r="AB135" s="299">
        <f t="shared" si="17"/>
        <v>0</v>
      </c>
      <c r="AC135" s="299">
        <f t="shared" si="18"/>
        <v>0</v>
      </c>
      <c r="AD135" s="299">
        <f t="shared" si="19"/>
        <v>0</v>
      </c>
      <c r="AE135" s="299">
        <f t="shared" si="20"/>
        <v>0</v>
      </c>
      <c r="AF135" s="299">
        <f t="shared" si="21"/>
        <v>0</v>
      </c>
      <c r="AG135" s="299">
        <f t="shared" si="22"/>
        <v>0</v>
      </c>
      <c r="AH135" s="299">
        <f t="shared" si="23"/>
        <v>0</v>
      </c>
      <c r="AI135" s="299">
        <f t="shared" si="24"/>
        <v>0</v>
      </c>
    </row>
    <row r="136" spans="2:35" x14ac:dyDescent="0.2">
      <c r="B136" s="243" t="str">
        <f>'6. Staff time'!C69</f>
        <v>Select cadre</v>
      </c>
      <c r="C136" s="243" t="str">
        <f>IF('4. Campaign staff'!E32=0,"",'4. Campaign staff'!E32)</f>
        <v/>
      </c>
      <c r="D136" s="243" t="str">
        <f>IF('4. Campaign staff'!G32=0,"",'4. Campaign staff'!G32)</f>
        <v/>
      </c>
      <c r="E136" s="296">
        <f t="shared" si="27"/>
        <v>0</v>
      </c>
      <c r="F136" s="296">
        <f t="shared" si="27"/>
        <v>0</v>
      </c>
      <c r="G136" s="296">
        <f t="shared" si="28"/>
        <v>0</v>
      </c>
      <c r="H136" s="296">
        <f t="shared" si="28"/>
        <v>0</v>
      </c>
      <c r="I136" s="296" t="e">
        <f t="shared" si="28"/>
        <v>#DIV/0!</v>
      </c>
      <c r="J136" s="296">
        <f t="shared" si="28"/>
        <v>0</v>
      </c>
      <c r="K136" s="296">
        <f t="shared" si="28"/>
        <v>0</v>
      </c>
      <c r="L136" s="243" t="e">
        <f>IF(SUM('6. Staff time'!I69:AB69)&gt;('6. Staff time'!$AC$8*$D$22),1,0)</f>
        <v>#N/A</v>
      </c>
      <c r="M136" s="243" t="e">
        <f>IF(L136=1,SUM('6. Staff time'!I69:AB69)-$D$23,0)</f>
        <v>#N/A</v>
      </c>
      <c r="N136" s="249" t="e">
        <f>IF(SUM('6. Staff time'!I69:AB69)&lt;$D$23,100%,$D$23/SUM('6. Staff time'!I69:AB69))</f>
        <v>#N/A</v>
      </c>
      <c r="O136" s="298" t="e">
        <f t="shared" si="25"/>
        <v>#N/A</v>
      </c>
      <c r="P136" s="300">
        <f>'6. Staff time'!I69</f>
        <v>0</v>
      </c>
      <c r="Q136" s="300">
        <f>'6. Staff time'!K69</f>
        <v>0</v>
      </c>
      <c r="R136" s="300">
        <f>'6. Staff time'!N69</f>
        <v>0</v>
      </c>
      <c r="S136" s="300">
        <f>'6. Staff time'!P69</f>
        <v>0</v>
      </c>
      <c r="T136" s="300">
        <f>'6. Staff time'!R69</f>
        <v>0</v>
      </c>
      <c r="U136" s="300">
        <f>'6. Staff time'!T69</f>
        <v>0</v>
      </c>
      <c r="V136" s="300">
        <f>'6. Staff time'!V69</f>
        <v>0</v>
      </c>
      <c r="W136" s="300">
        <f>'6. Staff time'!X69</f>
        <v>0</v>
      </c>
      <c r="X136" s="300">
        <f>'6. Staff time'!Z69</f>
        <v>0</v>
      </c>
      <c r="Y136" s="300">
        <f>'6. Staff time'!AA69</f>
        <v>0</v>
      </c>
      <c r="Z136" s="299">
        <f t="shared" si="15"/>
        <v>0</v>
      </c>
      <c r="AA136" s="299">
        <f t="shared" si="16"/>
        <v>0</v>
      </c>
      <c r="AB136" s="299">
        <f t="shared" si="17"/>
        <v>0</v>
      </c>
      <c r="AC136" s="299">
        <f t="shared" si="18"/>
        <v>0</v>
      </c>
      <c r="AD136" s="299">
        <f t="shared" si="19"/>
        <v>0</v>
      </c>
      <c r="AE136" s="299">
        <f t="shared" si="20"/>
        <v>0</v>
      </c>
      <c r="AF136" s="299">
        <f t="shared" si="21"/>
        <v>0</v>
      </c>
      <c r="AG136" s="299">
        <f t="shared" si="22"/>
        <v>0</v>
      </c>
      <c r="AH136" s="299">
        <f t="shared" si="23"/>
        <v>0</v>
      </c>
      <c r="AI136" s="299">
        <f t="shared" si="24"/>
        <v>0</v>
      </c>
    </row>
    <row r="137" spans="2:35" x14ac:dyDescent="0.2">
      <c r="B137" s="243" t="str">
        <f>'6. Staff time'!C70</f>
        <v>Select cadre</v>
      </c>
      <c r="C137" s="243" t="str">
        <f>IF('4. Campaign staff'!E33=0,"",'4. Campaign staff'!E33)</f>
        <v/>
      </c>
      <c r="D137" s="243" t="str">
        <f>IF('4. Campaign staff'!G33=0,"",'4. Campaign staff'!G33)</f>
        <v/>
      </c>
      <c r="E137" s="296">
        <f t="shared" si="27"/>
        <v>0</v>
      </c>
      <c r="F137" s="296">
        <f t="shared" si="27"/>
        <v>0</v>
      </c>
      <c r="G137" s="296">
        <f t="shared" si="28"/>
        <v>0</v>
      </c>
      <c r="H137" s="296">
        <f t="shared" si="28"/>
        <v>0</v>
      </c>
      <c r="I137" s="296" t="e">
        <f t="shared" si="28"/>
        <v>#DIV/0!</v>
      </c>
      <c r="J137" s="296">
        <f t="shared" si="28"/>
        <v>0</v>
      </c>
      <c r="K137" s="296">
        <f t="shared" si="28"/>
        <v>0</v>
      </c>
      <c r="L137" s="243" t="e">
        <f>IF(SUM('6. Staff time'!I70:AB70)&gt;('6. Staff time'!$AC$8*$D$22),1,0)</f>
        <v>#N/A</v>
      </c>
      <c r="M137" s="243" t="e">
        <f>IF(L137=1,SUM('6. Staff time'!I70:AB70)-$D$23,0)</f>
        <v>#N/A</v>
      </c>
      <c r="N137" s="249" t="e">
        <f>IF(SUM('6. Staff time'!I70:AB70)&lt;$D$23,100%,$D$23/SUM('6. Staff time'!I70:AB70))</f>
        <v>#N/A</v>
      </c>
      <c r="O137" s="298" t="e">
        <f t="shared" si="25"/>
        <v>#N/A</v>
      </c>
      <c r="P137" s="300">
        <f>'6. Staff time'!I70</f>
        <v>0</v>
      </c>
      <c r="Q137" s="300">
        <f>'6. Staff time'!K70</f>
        <v>0</v>
      </c>
      <c r="R137" s="300">
        <f>'6. Staff time'!N70</f>
        <v>0</v>
      </c>
      <c r="S137" s="300">
        <f>'6. Staff time'!P70</f>
        <v>0</v>
      </c>
      <c r="T137" s="300">
        <f>'6. Staff time'!R70</f>
        <v>0</v>
      </c>
      <c r="U137" s="300">
        <f>'6. Staff time'!T70</f>
        <v>0</v>
      </c>
      <c r="V137" s="300">
        <f>'6. Staff time'!V70</f>
        <v>0</v>
      </c>
      <c r="W137" s="300">
        <f>'6. Staff time'!X70</f>
        <v>0</v>
      </c>
      <c r="X137" s="300">
        <f>'6. Staff time'!Z70</f>
        <v>0</v>
      </c>
      <c r="Y137" s="300">
        <f>'6. Staff time'!AA70</f>
        <v>0</v>
      </c>
      <c r="Z137" s="299">
        <f t="shared" si="15"/>
        <v>0</v>
      </c>
      <c r="AA137" s="299">
        <f t="shared" si="16"/>
        <v>0</v>
      </c>
      <c r="AB137" s="299">
        <f t="shared" si="17"/>
        <v>0</v>
      </c>
      <c r="AC137" s="299">
        <f t="shared" si="18"/>
        <v>0</v>
      </c>
      <c r="AD137" s="299">
        <f t="shared" si="19"/>
        <v>0</v>
      </c>
      <c r="AE137" s="299">
        <f t="shared" si="20"/>
        <v>0</v>
      </c>
      <c r="AF137" s="299">
        <f t="shared" si="21"/>
        <v>0</v>
      </c>
      <c r="AG137" s="299">
        <f t="shared" si="22"/>
        <v>0</v>
      </c>
      <c r="AH137" s="299">
        <f t="shared" si="23"/>
        <v>0</v>
      </c>
      <c r="AI137" s="299">
        <f t="shared" si="24"/>
        <v>0</v>
      </c>
    </row>
    <row r="138" spans="2:35" x14ac:dyDescent="0.2">
      <c r="B138" s="243" t="str">
        <f>'6. Staff time'!C71</f>
        <v>Select cadre</v>
      </c>
      <c r="C138" s="243" t="str">
        <f>IF('4. Campaign staff'!E34=0,"",'4. Campaign staff'!E34)</f>
        <v/>
      </c>
      <c r="D138" s="243" t="str">
        <f>IF('4. Campaign staff'!G34=0,"",'4. Campaign staff'!G34)</f>
        <v/>
      </c>
      <c r="E138" s="296">
        <f t="shared" si="27"/>
        <v>0</v>
      </c>
      <c r="F138" s="296">
        <f t="shared" si="27"/>
        <v>0</v>
      </c>
      <c r="G138" s="296">
        <f t="shared" si="28"/>
        <v>0</v>
      </c>
      <c r="H138" s="296">
        <f t="shared" si="28"/>
        <v>0</v>
      </c>
      <c r="I138" s="296" t="e">
        <f t="shared" si="28"/>
        <v>#DIV/0!</v>
      </c>
      <c r="J138" s="296">
        <f t="shared" si="28"/>
        <v>0</v>
      </c>
      <c r="K138" s="296">
        <f t="shared" si="28"/>
        <v>0</v>
      </c>
      <c r="L138" s="243" t="e">
        <f>IF(SUM('6. Staff time'!I71:AB71)&gt;('6. Staff time'!$AC$8*$D$22),1,0)</f>
        <v>#N/A</v>
      </c>
      <c r="M138" s="243" t="e">
        <f>IF(L138=1,SUM('6. Staff time'!I71:AB71)-$D$23,0)</f>
        <v>#N/A</v>
      </c>
      <c r="N138" s="249" t="e">
        <f>IF(SUM('6. Staff time'!I71:AB71)&lt;$D$23,100%,$D$23/SUM('6. Staff time'!I71:AB71))</f>
        <v>#N/A</v>
      </c>
      <c r="O138" s="298" t="e">
        <f t="shared" si="25"/>
        <v>#N/A</v>
      </c>
      <c r="P138" s="300">
        <f>'6. Staff time'!I71</f>
        <v>0</v>
      </c>
      <c r="Q138" s="300">
        <f>'6. Staff time'!K71</f>
        <v>0</v>
      </c>
      <c r="R138" s="300">
        <f>'6. Staff time'!N71</f>
        <v>0</v>
      </c>
      <c r="S138" s="300">
        <f>'6. Staff time'!P71</f>
        <v>0</v>
      </c>
      <c r="T138" s="300">
        <f>'6. Staff time'!R71</f>
        <v>0</v>
      </c>
      <c r="U138" s="300">
        <f>'6. Staff time'!T71</f>
        <v>0</v>
      </c>
      <c r="V138" s="300">
        <f>'6. Staff time'!V71</f>
        <v>0</v>
      </c>
      <c r="W138" s="300">
        <f>'6. Staff time'!X71</f>
        <v>0</v>
      </c>
      <c r="X138" s="300">
        <f>'6. Staff time'!Z71</f>
        <v>0</v>
      </c>
      <c r="Y138" s="300">
        <f>'6. Staff time'!AA71</f>
        <v>0</v>
      </c>
      <c r="Z138" s="299">
        <f t="shared" si="15"/>
        <v>0</v>
      </c>
      <c r="AA138" s="299">
        <f t="shared" si="16"/>
        <v>0</v>
      </c>
      <c r="AB138" s="299">
        <f t="shared" si="17"/>
        <v>0</v>
      </c>
      <c r="AC138" s="299">
        <f t="shared" si="18"/>
        <v>0</v>
      </c>
      <c r="AD138" s="299">
        <f t="shared" si="19"/>
        <v>0</v>
      </c>
      <c r="AE138" s="299">
        <f t="shared" si="20"/>
        <v>0</v>
      </c>
      <c r="AF138" s="299">
        <f t="shared" si="21"/>
        <v>0</v>
      </c>
      <c r="AG138" s="299">
        <f t="shared" si="22"/>
        <v>0</v>
      </c>
      <c r="AH138" s="299">
        <f t="shared" si="23"/>
        <v>0</v>
      </c>
      <c r="AI138" s="299">
        <f t="shared" si="24"/>
        <v>0</v>
      </c>
    </row>
    <row r="140" spans="2:35" ht="13.5" thickBot="1" x14ac:dyDescent="0.25">
      <c r="B140" s="190" t="s">
        <v>4767</v>
      </c>
    </row>
    <row r="141" spans="2:35" ht="13.5" thickBot="1" x14ac:dyDescent="0.25">
      <c r="B141" s="949" t="s">
        <v>632</v>
      </c>
      <c r="C141" s="950"/>
      <c r="D141" s="950"/>
      <c r="E141" s="950"/>
      <c r="F141" s="950"/>
      <c r="G141" s="949" t="s">
        <v>4462</v>
      </c>
      <c r="H141" s="950"/>
      <c r="I141" s="950"/>
      <c r="J141" s="950"/>
      <c r="K141" s="951"/>
      <c r="L141" s="946" t="s">
        <v>642</v>
      </c>
      <c r="M141" s="947"/>
      <c r="N141" s="947"/>
      <c r="O141" s="947"/>
      <c r="P141" s="947"/>
      <c r="Q141" s="947"/>
      <c r="R141" s="947"/>
      <c r="S141" s="947"/>
      <c r="T141" s="947"/>
      <c r="U141" s="947"/>
      <c r="V141" s="947"/>
      <c r="W141" s="947"/>
      <c r="X141" s="947"/>
      <c r="Y141" s="948"/>
      <c r="Z141" s="265" t="s">
        <v>634</v>
      </c>
    </row>
    <row r="142" spans="2:35" ht="43.5" customHeight="1" x14ac:dyDescent="0.2">
      <c r="B142" s="461" t="s">
        <v>635</v>
      </c>
      <c r="C142" s="461" t="s">
        <v>636</v>
      </c>
      <c r="D142" s="461" t="s">
        <v>607</v>
      </c>
      <c r="E142" s="460" t="s">
        <v>4456</v>
      </c>
      <c r="F142" s="460" t="s">
        <v>4457</v>
      </c>
      <c r="G142" s="462" t="s">
        <v>4458</v>
      </c>
      <c r="H142" s="462" t="s">
        <v>4459</v>
      </c>
      <c r="I142" s="462" t="s">
        <v>637</v>
      </c>
      <c r="J142" s="462" t="s">
        <v>4460</v>
      </c>
      <c r="K142" s="462" t="s">
        <v>4461</v>
      </c>
      <c r="L142" s="293" t="s">
        <v>638</v>
      </c>
      <c r="M142" s="293" t="s">
        <v>639</v>
      </c>
      <c r="N142" s="293" t="s">
        <v>640</v>
      </c>
      <c r="O142" s="293" t="s">
        <v>641</v>
      </c>
      <c r="P142" s="294" t="s">
        <v>33</v>
      </c>
      <c r="Q142" s="294" t="s">
        <v>356</v>
      </c>
      <c r="R142" s="294" t="s">
        <v>29</v>
      </c>
      <c r="S142" s="294" t="s">
        <v>96</v>
      </c>
      <c r="T142" s="294" t="s">
        <v>5</v>
      </c>
      <c r="U142" s="294" t="s">
        <v>22</v>
      </c>
      <c r="V142" s="294" t="s">
        <v>30</v>
      </c>
      <c r="W142" s="294" t="s">
        <v>97</v>
      </c>
      <c r="X142" s="294" t="s">
        <v>28</v>
      </c>
      <c r="Y142" s="294" t="s">
        <v>129</v>
      </c>
      <c r="Z142" s="295" t="s">
        <v>33</v>
      </c>
      <c r="AA142" s="295" t="s">
        <v>356</v>
      </c>
      <c r="AB142" s="295" t="s">
        <v>29</v>
      </c>
      <c r="AC142" s="295" t="s">
        <v>96</v>
      </c>
      <c r="AD142" s="295" t="s">
        <v>5</v>
      </c>
      <c r="AE142" s="295" t="s">
        <v>22</v>
      </c>
      <c r="AF142" s="295" t="s">
        <v>30</v>
      </c>
      <c r="AG142" s="295" t="s">
        <v>97</v>
      </c>
      <c r="AH142" s="295" t="s">
        <v>28</v>
      </c>
      <c r="AI142" s="295" t="s">
        <v>129</v>
      </c>
    </row>
    <row r="143" spans="2:35" x14ac:dyDescent="0.2">
      <c r="B143" s="243" t="str">
        <f>'6. Staff time'!C78</f>
        <v>Select cadre</v>
      </c>
      <c r="C143" s="243" t="str">
        <f>IF('4. Campaign staff'!E10=0,"",'4. Campaign staff'!E10)</f>
        <v/>
      </c>
      <c r="D143" s="243" t="str">
        <f>IF('4. Campaign staff'!G10=0,"",'4. Campaign staff'!G10)</f>
        <v/>
      </c>
      <c r="E143" s="296">
        <f t="shared" ref="E143:F158" si="29">E85</f>
        <v>0</v>
      </c>
      <c r="F143" s="296">
        <f t="shared" si="29"/>
        <v>0</v>
      </c>
      <c r="G143" s="296">
        <f t="shared" ref="G143:K152" si="30">G85</f>
        <v>0</v>
      </c>
      <c r="H143" s="296">
        <f t="shared" si="30"/>
        <v>0</v>
      </c>
      <c r="I143" s="296" t="e">
        <f t="shared" si="30"/>
        <v>#DIV/0!</v>
      </c>
      <c r="J143" s="296">
        <f t="shared" si="30"/>
        <v>0</v>
      </c>
      <c r="K143" s="296">
        <f t="shared" si="30"/>
        <v>0</v>
      </c>
      <c r="L143" s="243" t="e">
        <f>IF(SUM('6. Staff time'!I78:AA78)&gt;('6. Staff time'!$AC$8*$D$25),1,0)</f>
        <v>#N/A</v>
      </c>
      <c r="M143" s="243" t="e">
        <f>IF(L143=1,SUM('6. Staff time'!I78:AA78)-$D$26,0)</f>
        <v>#N/A</v>
      </c>
      <c r="N143" s="249" t="e">
        <f>IF(SUM('6. Staff time'!I78:AA78)&lt;$D$26,100%,$D$26/SUM('6. Staff time'!I78:AA78))</f>
        <v>#N/A</v>
      </c>
      <c r="O143" s="298" t="e">
        <f>1-N143</f>
        <v>#N/A</v>
      </c>
      <c r="P143" s="301">
        <f>'6. Staff time'!I78</f>
        <v>0</v>
      </c>
      <c r="Q143" s="301">
        <f>'6. Staff time'!K78</f>
        <v>0</v>
      </c>
      <c r="R143" s="301">
        <f>'6. Staff time'!N78</f>
        <v>0</v>
      </c>
      <c r="S143" s="301">
        <f>'6. Staff time'!P78</f>
        <v>0</v>
      </c>
      <c r="T143" s="301">
        <f>'6. Staff time'!R78</f>
        <v>0</v>
      </c>
      <c r="U143" s="301">
        <f>'6. Staff time'!T78</f>
        <v>0</v>
      </c>
      <c r="V143" s="301">
        <f>'6. Staff time'!V78</f>
        <v>0</v>
      </c>
      <c r="W143" s="301">
        <f>'6. Staff time'!X78</f>
        <v>0</v>
      </c>
      <c r="X143" s="301">
        <f>'6. Staff time'!Z78</f>
        <v>0</v>
      </c>
      <c r="Y143" s="301">
        <f>'6. Staff time'!AA78</f>
        <v>0</v>
      </c>
      <c r="Z143" s="299">
        <f t="shared" ref="Z143:Z167" si="31">IFERROR(P143/(SUM(P85:Y85)+SUM(P114:Y114)+SUM(P143:Y143)),0)</f>
        <v>0</v>
      </c>
      <c r="AA143" s="299">
        <f t="shared" ref="AA143:AA167" si="32">IFERROR(Q143/(SUM(P85:Y85)+SUM(P114:Y114)+SUM(P143:Y143)),0)</f>
        <v>0</v>
      </c>
      <c r="AB143" s="299">
        <f t="shared" ref="AB143:AB167" si="33">IFERROR(R143/(SUM(P85:Y85)+SUM(P114:Y114)+SUM(P143:Y143)),0)</f>
        <v>0</v>
      </c>
      <c r="AC143" s="299">
        <f t="shared" ref="AC143:AC167" si="34">IFERROR(S143/(SUM(P85:Y85)+SUM(P114:Y114)+SUM(P143:Y143)),0)</f>
        <v>0</v>
      </c>
      <c r="AD143" s="299">
        <f t="shared" ref="AD143:AD167" si="35">IFERROR(T143/(SUM(P85:Y85)+SUM(P114:Y114)+SUM(P143:Y143)),0)</f>
        <v>0</v>
      </c>
      <c r="AE143" s="299">
        <f t="shared" ref="AE143:AE167" si="36">IFERROR(U143/(SUM(P85:Y85)+SUM(P114:Y114)+SUM(P143:Y143)),0)</f>
        <v>0</v>
      </c>
      <c r="AF143" s="299">
        <f t="shared" ref="AF143:AF167" si="37">IFERROR(V143/(SUM(P85:Y85)+SUM(P114:Y114)+SUM(P143:Y143)),0)</f>
        <v>0</v>
      </c>
      <c r="AG143" s="299">
        <f t="shared" ref="AG143:AG167" si="38">IFERROR(W143/(SUM(P85:Y85)+SUM(P114:Y114)+SUM(P143:Y143)),0)</f>
        <v>0</v>
      </c>
      <c r="AH143" s="299">
        <f t="shared" ref="AH143:AH167" si="39">IFERROR(X143/(SUM(P85:Y85)+SUM(P114:Y114)+SUM(P143:Y143)),0)</f>
        <v>0</v>
      </c>
      <c r="AI143" s="299">
        <f t="shared" ref="AI143:AI167" si="40">IFERROR(Y143/(SUM(P85:Y85)+SUM(P114:Y114)+SUM(P143:Y143)),0)</f>
        <v>0</v>
      </c>
    </row>
    <row r="144" spans="2:35" x14ac:dyDescent="0.2">
      <c r="B144" s="243" t="str">
        <f>'6. Staff time'!C79</f>
        <v>Select cadre</v>
      </c>
      <c r="C144" s="243" t="str">
        <f>IF('4. Campaign staff'!E11=0,"",'4. Campaign staff'!E11)</f>
        <v/>
      </c>
      <c r="D144" s="243" t="str">
        <f>IF('4. Campaign staff'!G11=0,"",'4. Campaign staff'!G11)</f>
        <v/>
      </c>
      <c r="E144" s="296">
        <f t="shared" si="29"/>
        <v>0</v>
      </c>
      <c r="F144" s="296">
        <f t="shared" si="29"/>
        <v>0</v>
      </c>
      <c r="G144" s="296">
        <f t="shared" si="30"/>
        <v>0</v>
      </c>
      <c r="H144" s="296">
        <f t="shared" si="30"/>
        <v>0</v>
      </c>
      <c r="I144" s="296" t="e">
        <f t="shared" si="30"/>
        <v>#DIV/0!</v>
      </c>
      <c r="J144" s="296">
        <f t="shared" si="30"/>
        <v>0</v>
      </c>
      <c r="K144" s="296">
        <f t="shared" si="30"/>
        <v>0</v>
      </c>
      <c r="L144" s="243" t="e">
        <f>IF(SUM('6. Staff time'!I79:AA79)&gt;('6. Staff time'!$AC$8*$D$25),1,0)</f>
        <v>#N/A</v>
      </c>
      <c r="M144" s="243" t="e">
        <f>IF(L144=1,SUM('6. Staff time'!I79:AA79)-$D$26,0)</f>
        <v>#N/A</v>
      </c>
      <c r="N144" s="249" t="e">
        <f>IF(SUM('6. Staff time'!I79:AA79)&lt;$D$26,100%,$D$26/SUM('6. Staff time'!I79:AA79))</f>
        <v>#N/A</v>
      </c>
      <c r="O144" s="298" t="e">
        <f t="shared" ref="O144:O167" si="41">1-N144</f>
        <v>#N/A</v>
      </c>
      <c r="P144" s="301">
        <f>'6. Staff time'!I79</f>
        <v>0</v>
      </c>
      <c r="Q144" s="301">
        <f>'6. Staff time'!K79</f>
        <v>0</v>
      </c>
      <c r="R144" s="301">
        <f>'6. Staff time'!N79</f>
        <v>0</v>
      </c>
      <c r="S144" s="301">
        <f>'6. Staff time'!P79</f>
        <v>0</v>
      </c>
      <c r="T144" s="301">
        <f>'6. Staff time'!R79</f>
        <v>0</v>
      </c>
      <c r="U144" s="301">
        <f>'6. Staff time'!T79</f>
        <v>0</v>
      </c>
      <c r="V144" s="301">
        <f>'6. Staff time'!V79</f>
        <v>0</v>
      </c>
      <c r="W144" s="301">
        <f>'6. Staff time'!X79</f>
        <v>0</v>
      </c>
      <c r="X144" s="301">
        <f>'6. Staff time'!Z79</f>
        <v>0</v>
      </c>
      <c r="Y144" s="301">
        <f>'6. Staff time'!AA79</f>
        <v>0</v>
      </c>
      <c r="Z144" s="299">
        <f t="shared" si="31"/>
        <v>0</v>
      </c>
      <c r="AA144" s="299">
        <f t="shared" si="32"/>
        <v>0</v>
      </c>
      <c r="AB144" s="299">
        <f t="shared" si="33"/>
        <v>0</v>
      </c>
      <c r="AC144" s="299">
        <f t="shared" si="34"/>
        <v>0</v>
      </c>
      <c r="AD144" s="299">
        <f t="shared" si="35"/>
        <v>0</v>
      </c>
      <c r="AE144" s="299">
        <f t="shared" si="36"/>
        <v>0</v>
      </c>
      <c r="AF144" s="299">
        <f t="shared" si="37"/>
        <v>0</v>
      </c>
      <c r="AG144" s="299">
        <f t="shared" si="38"/>
        <v>0</v>
      </c>
      <c r="AH144" s="299">
        <f t="shared" si="39"/>
        <v>0</v>
      </c>
      <c r="AI144" s="299">
        <f t="shared" si="40"/>
        <v>0</v>
      </c>
    </row>
    <row r="145" spans="2:35" x14ac:dyDescent="0.2">
      <c r="B145" s="243" t="str">
        <f>'6. Staff time'!C80</f>
        <v>Select cadre</v>
      </c>
      <c r="C145" s="243" t="str">
        <f>IF('4. Campaign staff'!E12=0,"",'4. Campaign staff'!E12)</f>
        <v/>
      </c>
      <c r="D145" s="243" t="str">
        <f>IF('4. Campaign staff'!G12=0,"",'4. Campaign staff'!G12)</f>
        <v/>
      </c>
      <c r="E145" s="296">
        <f t="shared" si="29"/>
        <v>0</v>
      </c>
      <c r="F145" s="296">
        <f t="shared" si="29"/>
        <v>0</v>
      </c>
      <c r="G145" s="296">
        <f t="shared" si="30"/>
        <v>0</v>
      </c>
      <c r="H145" s="296">
        <f t="shared" si="30"/>
        <v>0</v>
      </c>
      <c r="I145" s="296" t="e">
        <f t="shared" si="30"/>
        <v>#DIV/0!</v>
      </c>
      <c r="J145" s="296">
        <f t="shared" si="30"/>
        <v>0</v>
      </c>
      <c r="K145" s="296">
        <f t="shared" si="30"/>
        <v>0</v>
      </c>
      <c r="L145" s="243" t="e">
        <f>IF(SUM('6. Staff time'!I80:AA80)&gt;('6. Staff time'!$AC$8*$D$25),1,0)</f>
        <v>#N/A</v>
      </c>
      <c r="M145" s="243" t="e">
        <f>IF(L145=1,SUM('6. Staff time'!I80:AA80)-$D$26,0)</f>
        <v>#N/A</v>
      </c>
      <c r="N145" s="249" t="e">
        <f>IF(SUM('6. Staff time'!I80:AA80)&lt;$D$26,100%,$D$26/SUM('6. Staff time'!I80:AA80))</f>
        <v>#N/A</v>
      </c>
      <c r="O145" s="298" t="e">
        <f t="shared" si="41"/>
        <v>#N/A</v>
      </c>
      <c r="P145" s="301">
        <f>'6. Staff time'!I80</f>
        <v>0</v>
      </c>
      <c r="Q145" s="301">
        <f>'6. Staff time'!K80</f>
        <v>0</v>
      </c>
      <c r="R145" s="301">
        <f>'6. Staff time'!N80</f>
        <v>0</v>
      </c>
      <c r="S145" s="301">
        <f>'6. Staff time'!P80</f>
        <v>0</v>
      </c>
      <c r="T145" s="301">
        <f>'6. Staff time'!R80</f>
        <v>0</v>
      </c>
      <c r="U145" s="301">
        <f>'6. Staff time'!T80</f>
        <v>0</v>
      </c>
      <c r="V145" s="301">
        <f>'6. Staff time'!V80</f>
        <v>0</v>
      </c>
      <c r="W145" s="301">
        <f>'6. Staff time'!X80</f>
        <v>0</v>
      </c>
      <c r="X145" s="301">
        <f>'6. Staff time'!Z80</f>
        <v>0</v>
      </c>
      <c r="Y145" s="301">
        <f>'6. Staff time'!AA80</f>
        <v>0</v>
      </c>
      <c r="Z145" s="299">
        <f t="shared" si="31"/>
        <v>0</v>
      </c>
      <c r="AA145" s="299">
        <f t="shared" si="32"/>
        <v>0</v>
      </c>
      <c r="AB145" s="299">
        <f t="shared" si="33"/>
        <v>0</v>
      </c>
      <c r="AC145" s="299">
        <f t="shared" si="34"/>
        <v>0</v>
      </c>
      <c r="AD145" s="299">
        <f t="shared" si="35"/>
        <v>0</v>
      </c>
      <c r="AE145" s="299">
        <f t="shared" si="36"/>
        <v>0</v>
      </c>
      <c r="AF145" s="299">
        <f t="shared" si="37"/>
        <v>0</v>
      </c>
      <c r="AG145" s="299">
        <f t="shared" si="38"/>
        <v>0</v>
      </c>
      <c r="AH145" s="299">
        <f t="shared" si="39"/>
        <v>0</v>
      </c>
      <c r="AI145" s="299">
        <f t="shared" si="40"/>
        <v>0</v>
      </c>
    </row>
    <row r="146" spans="2:35" x14ac:dyDescent="0.2">
      <c r="B146" s="243" t="str">
        <f>'6. Staff time'!C81</f>
        <v>Select cadre</v>
      </c>
      <c r="C146" s="243" t="str">
        <f>IF('4. Campaign staff'!E13=0,"",'4. Campaign staff'!E13)</f>
        <v/>
      </c>
      <c r="D146" s="243" t="str">
        <f>IF('4. Campaign staff'!G13=0,"",'4. Campaign staff'!G13)</f>
        <v/>
      </c>
      <c r="E146" s="296">
        <f t="shared" si="29"/>
        <v>0</v>
      </c>
      <c r="F146" s="296">
        <f t="shared" si="29"/>
        <v>0</v>
      </c>
      <c r="G146" s="296">
        <f t="shared" si="30"/>
        <v>0</v>
      </c>
      <c r="H146" s="296">
        <f t="shared" si="30"/>
        <v>0</v>
      </c>
      <c r="I146" s="296" t="e">
        <f t="shared" si="30"/>
        <v>#DIV/0!</v>
      </c>
      <c r="J146" s="296">
        <f t="shared" si="30"/>
        <v>0</v>
      </c>
      <c r="K146" s="296">
        <f t="shared" si="30"/>
        <v>0</v>
      </c>
      <c r="L146" s="243" t="e">
        <f>IF(SUM('6. Staff time'!I81:AA81)&gt;('6. Staff time'!$AC$8*$D$25),1,0)</f>
        <v>#N/A</v>
      </c>
      <c r="M146" s="243" t="e">
        <f>IF(L146=1,SUM('6. Staff time'!I81:AA81)-$D$26,0)</f>
        <v>#N/A</v>
      </c>
      <c r="N146" s="249" t="e">
        <f>IF(SUM('6. Staff time'!I81:AA81)&lt;$D$26,100%,$D$26/SUM('6. Staff time'!I81:AA81))</f>
        <v>#N/A</v>
      </c>
      <c r="O146" s="298" t="e">
        <f t="shared" si="41"/>
        <v>#N/A</v>
      </c>
      <c r="P146" s="301">
        <f>'6. Staff time'!I81</f>
        <v>0</v>
      </c>
      <c r="Q146" s="301">
        <f>'6. Staff time'!K81</f>
        <v>0</v>
      </c>
      <c r="R146" s="301">
        <f>'6. Staff time'!N81</f>
        <v>0</v>
      </c>
      <c r="S146" s="301">
        <f>'6. Staff time'!P81</f>
        <v>0</v>
      </c>
      <c r="T146" s="301">
        <f>'6. Staff time'!R81</f>
        <v>0</v>
      </c>
      <c r="U146" s="301">
        <f>'6. Staff time'!T81</f>
        <v>0</v>
      </c>
      <c r="V146" s="301">
        <f>'6. Staff time'!V81</f>
        <v>0</v>
      </c>
      <c r="W146" s="301">
        <f>'6. Staff time'!X81</f>
        <v>0</v>
      </c>
      <c r="X146" s="301">
        <f>'6. Staff time'!Z81</f>
        <v>0</v>
      </c>
      <c r="Y146" s="301">
        <f>'6. Staff time'!AA81</f>
        <v>0</v>
      </c>
      <c r="Z146" s="299">
        <f t="shared" si="31"/>
        <v>0</v>
      </c>
      <c r="AA146" s="299">
        <f t="shared" si="32"/>
        <v>0</v>
      </c>
      <c r="AB146" s="299">
        <f t="shared" si="33"/>
        <v>0</v>
      </c>
      <c r="AC146" s="299">
        <f t="shared" si="34"/>
        <v>0</v>
      </c>
      <c r="AD146" s="299">
        <f t="shared" si="35"/>
        <v>0</v>
      </c>
      <c r="AE146" s="299">
        <f t="shared" si="36"/>
        <v>0</v>
      </c>
      <c r="AF146" s="299">
        <f t="shared" si="37"/>
        <v>0</v>
      </c>
      <c r="AG146" s="299">
        <f t="shared" si="38"/>
        <v>0</v>
      </c>
      <c r="AH146" s="299">
        <f t="shared" si="39"/>
        <v>0</v>
      </c>
      <c r="AI146" s="299">
        <f t="shared" si="40"/>
        <v>0</v>
      </c>
    </row>
    <row r="147" spans="2:35" x14ac:dyDescent="0.2">
      <c r="B147" s="243" t="str">
        <f>'6. Staff time'!C82</f>
        <v>Select cadre</v>
      </c>
      <c r="C147" s="243" t="str">
        <f>IF('4. Campaign staff'!E14=0,"",'4. Campaign staff'!E14)</f>
        <v/>
      </c>
      <c r="D147" s="243" t="str">
        <f>IF('4. Campaign staff'!G14=0,"",'4. Campaign staff'!G14)</f>
        <v/>
      </c>
      <c r="E147" s="296">
        <f t="shared" si="29"/>
        <v>0</v>
      </c>
      <c r="F147" s="296">
        <f t="shared" si="29"/>
        <v>0</v>
      </c>
      <c r="G147" s="296">
        <f t="shared" si="30"/>
        <v>0</v>
      </c>
      <c r="H147" s="296">
        <f t="shared" si="30"/>
        <v>0</v>
      </c>
      <c r="I147" s="296" t="e">
        <f t="shared" si="30"/>
        <v>#DIV/0!</v>
      </c>
      <c r="J147" s="296">
        <f t="shared" si="30"/>
        <v>0</v>
      </c>
      <c r="K147" s="296">
        <f t="shared" si="30"/>
        <v>0</v>
      </c>
      <c r="L147" s="243" t="e">
        <f>IF(SUM('6. Staff time'!I82:AA82)&gt;('6. Staff time'!$AC$8*$D$25),1,0)</f>
        <v>#N/A</v>
      </c>
      <c r="M147" s="243" t="e">
        <f>IF(L147=1,SUM('6. Staff time'!I82:AA82)-$D$26,0)</f>
        <v>#N/A</v>
      </c>
      <c r="N147" s="249" t="e">
        <f>IF(SUM('6. Staff time'!I82:AA82)&lt;$D$26,100%,$D$26/SUM('6. Staff time'!I82:AA82))</f>
        <v>#N/A</v>
      </c>
      <c r="O147" s="298" t="e">
        <f>1-N147</f>
        <v>#N/A</v>
      </c>
      <c r="P147" s="301">
        <f>'6. Staff time'!I82</f>
        <v>0</v>
      </c>
      <c r="Q147" s="301">
        <f>'6. Staff time'!K82</f>
        <v>0</v>
      </c>
      <c r="R147" s="301">
        <f>'6. Staff time'!N82</f>
        <v>0</v>
      </c>
      <c r="S147" s="301">
        <f>'6. Staff time'!P82</f>
        <v>0</v>
      </c>
      <c r="T147" s="301">
        <f>'6. Staff time'!R82</f>
        <v>0</v>
      </c>
      <c r="U147" s="301">
        <f>'6. Staff time'!T82</f>
        <v>0</v>
      </c>
      <c r="V147" s="301">
        <f>'6. Staff time'!V82</f>
        <v>0</v>
      </c>
      <c r="W147" s="301">
        <f>'6. Staff time'!X82</f>
        <v>0</v>
      </c>
      <c r="X147" s="301">
        <f>'6. Staff time'!Z82</f>
        <v>0</v>
      </c>
      <c r="Y147" s="301">
        <f>'6. Staff time'!AA82</f>
        <v>0</v>
      </c>
      <c r="Z147" s="299">
        <f t="shared" si="31"/>
        <v>0</v>
      </c>
      <c r="AA147" s="299">
        <f t="shared" si="32"/>
        <v>0</v>
      </c>
      <c r="AB147" s="299">
        <f t="shared" si="33"/>
        <v>0</v>
      </c>
      <c r="AC147" s="299">
        <f t="shared" si="34"/>
        <v>0</v>
      </c>
      <c r="AD147" s="299">
        <f t="shared" si="35"/>
        <v>0</v>
      </c>
      <c r="AE147" s="299">
        <f t="shared" si="36"/>
        <v>0</v>
      </c>
      <c r="AF147" s="299">
        <f t="shared" si="37"/>
        <v>0</v>
      </c>
      <c r="AG147" s="299">
        <f t="shared" si="38"/>
        <v>0</v>
      </c>
      <c r="AH147" s="299">
        <f t="shared" si="39"/>
        <v>0</v>
      </c>
      <c r="AI147" s="299">
        <f t="shared" si="40"/>
        <v>0</v>
      </c>
    </row>
    <row r="148" spans="2:35" x14ac:dyDescent="0.2">
      <c r="B148" s="243" t="str">
        <f>'6. Staff time'!C83</f>
        <v>Select cadre</v>
      </c>
      <c r="C148" s="243" t="str">
        <f>IF('4. Campaign staff'!E15=0,"",'4. Campaign staff'!E15)</f>
        <v/>
      </c>
      <c r="D148" s="243" t="str">
        <f>IF('4. Campaign staff'!G15=0,"",'4. Campaign staff'!G15)</f>
        <v/>
      </c>
      <c r="E148" s="296">
        <f t="shared" si="29"/>
        <v>0</v>
      </c>
      <c r="F148" s="296">
        <f t="shared" si="29"/>
        <v>0</v>
      </c>
      <c r="G148" s="296">
        <f t="shared" si="30"/>
        <v>0</v>
      </c>
      <c r="H148" s="296">
        <f t="shared" si="30"/>
        <v>0</v>
      </c>
      <c r="I148" s="296" t="e">
        <f t="shared" si="30"/>
        <v>#DIV/0!</v>
      </c>
      <c r="J148" s="296">
        <f t="shared" si="30"/>
        <v>0</v>
      </c>
      <c r="K148" s="296">
        <f t="shared" si="30"/>
        <v>0</v>
      </c>
      <c r="L148" s="243" t="e">
        <f>IF(SUM('6. Staff time'!I83:AA83)&gt;('6. Staff time'!$AC$8*$D$25),1,0)</f>
        <v>#N/A</v>
      </c>
      <c r="M148" s="243" t="e">
        <f>IF(L148=1,SUM('6. Staff time'!I83:AA83)-$D$26,0)</f>
        <v>#N/A</v>
      </c>
      <c r="N148" s="249" t="e">
        <f>IF(SUM('6. Staff time'!I83:AA83)&lt;$D$26,100%,$D$26/SUM('6. Staff time'!I83:AA83))</f>
        <v>#N/A</v>
      </c>
      <c r="O148" s="298" t="e">
        <f>1-N148</f>
        <v>#N/A</v>
      </c>
      <c r="P148" s="301">
        <f>'6. Staff time'!I83</f>
        <v>0</v>
      </c>
      <c r="Q148" s="301">
        <f>'6. Staff time'!K83</f>
        <v>0</v>
      </c>
      <c r="R148" s="301">
        <f>'6. Staff time'!N83</f>
        <v>0</v>
      </c>
      <c r="S148" s="301">
        <f>'6. Staff time'!P83</f>
        <v>0</v>
      </c>
      <c r="T148" s="301">
        <f>'6. Staff time'!R83</f>
        <v>0</v>
      </c>
      <c r="U148" s="301">
        <f>'6. Staff time'!T83</f>
        <v>0</v>
      </c>
      <c r="V148" s="301">
        <f>'6. Staff time'!V83</f>
        <v>0</v>
      </c>
      <c r="W148" s="301">
        <f>'6. Staff time'!X83</f>
        <v>0</v>
      </c>
      <c r="X148" s="301">
        <f>'6. Staff time'!Z83</f>
        <v>0</v>
      </c>
      <c r="Y148" s="301">
        <f>'6. Staff time'!AA83</f>
        <v>0</v>
      </c>
      <c r="Z148" s="299">
        <f t="shared" si="31"/>
        <v>0</v>
      </c>
      <c r="AA148" s="299">
        <f t="shared" si="32"/>
        <v>0</v>
      </c>
      <c r="AB148" s="299">
        <f t="shared" si="33"/>
        <v>0</v>
      </c>
      <c r="AC148" s="299">
        <f t="shared" si="34"/>
        <v>0</v>
      </c>
      <c r="AD148" s="299">
        <f t="shared" si="35"/>
        <v>0</v>
      </c>
      <c r="AE148" s="299">
        <f t="shared" si="36"/>
        <v>0</v>
      </c>
      <c r="AF148" s="299">
        <f t="shared" si="37"/>
        <v>0</v>
      </c>
      <c r="AG148" s="299">
        <f t="shared" si="38"/>
        <v>0</v>
      </c>
      <c r="AH148" s="299">
        <f t="shared" si="39"/>
        <v>0</v>
      </c>
      <c r="AI148" s="299">
        <f t="shared" si="40"/>
        <v>0</v>
      </c>
    </row>
    <row r="149" spans="2:35" x14ac:dyDescent="0.2">
      <c r="B149" s="243" t="str">
        <f>'6. Staff time'!C84</f>
        <v>Select cadre</v>
      </c>
      <c r="C149" s="243" t="str">
        <f>IF('4. Campaign staff'!E16=0,"",'4. Campaign staff'!E16)</f>
        <v/>
      </c>
      <c r="D149" s="243" t="str">
        <f>IF('4. Campaign staff'!G16=0,"",'4. Campaign staff'!G16)</f>
        <v/>
      </c>
      <c r="E149" s="296">
        <f t="shared" si="29"/>
        <v>0</v>
      </c>
      <c r="F149" s="296">
        <f t="shared" si="29"/>
        <v>0</v>
      </c>
      <c r="G149" s="296">
        <f t="shared" si="30"/>
        <v>0</v>
      </c>
      <c r="H149" s="296">
        <f t="shared" si="30"/>
        <v>0</v>
      </c>
      <c r="I149" s="296" t="e">
        <f t="shared" si="30"/>
        <v>#DIV/0!</v>
      </c>
      <c r="J149" s="296">
        <f t="shared" si="30"/>
        <v>0</v>
      </c>
      <c r="K149" s="296">
        <f t="shared" si="30"/>
        <v>0</v>
      </c>
      <c r="L149" s="243" t="e">
        <f>IF(SUM('6. Staff time'!I84:AA84)&gt;('6. Staff time'!$AC$8*$D$25),1,0)</f>
        <v>#N/A</v>
      </c>
      <c r="M149" s="243" t="e">
        <f>IF(L149=1,SUM('6. Staff time'!I84:AA84)-$D$26,0)</f>
        <v>#N/A</v>
      </c>
      <c r="N149" s="249" t="e">
        <f>IF(SUM('6. Staff time'!I84:AA84)&lt;$D$26,100%,$D$26/SUM('6. Staff time'!I84:AA84))</f>
        <v>#N/A</v>
      </c>
      <c r="O149" s="298" t="e">
        <f t="shared" si="41"/>
        <v>#N/A</v>
      </c>
      <c r="P149" s="301">
        <f>'6. Staff time'!I84</f>
        <v>0</v>
      </c>
      <c r="Q149" s="301">
        <f>'6. Staff time'!K84</f>
        <v>0</v>
      </c>
      <c r="R149" s="301">
        <f>'6. Staff time'!N84</f>
        <v>0</v>
      </c>
      <c r="S149" s="301">
        <f>'6. Staff time'!P84</f>
        <v>0</v>
      </c>
      <c r="T149" s="301">
        <f>'6. Staff time'!R84</f>
        <v>0</v>
      </c>
      <c r="U149" s="301">
        <f>'6. Staff time'!T84</f>
        <v>0</v>
      </c>
      <c r="V149" s="301">
        <f>'6. Staff time'!V84</f>
        <v>0</v>
      </c>
      <c r="W149" s="301">
        <f>'6. Staff time'!X84</f>
        <v>0</v>
      </c>
      <c r="X149" s="301">
        <f>'6. Staff time'!Z84</f>
        <v>0</v>
      </c>
      <c r="Y149" s="301">
        <f>'6. Staff time'!AA84</f>
        <v>0</v>
      </c>
      <c r="Z149" s="299">
        <f t="shared" si="31"/>
        <v>0</v>
      </c>
      <c r="AA149" s="299">
        <f t="shared" si="32"/>
        <v>0</v>
      </c>
      <c r="AB149" s="299">
        <f t="shared" si="33"/>
        <v>0</v>
      </c>
      <c r="AC149" s="299">
        <f t="shared" si="34"/>
        <v>0</v>
      </c>
      <c r="AD149" s="299">
        <f t="shared" si="35"/>
        <v>0</v>
      </c>
      <c r="AE149" s="299">
        <f t="shared" si="36"/>
        <v>0</v>
      </c>
      <c r="AF149" s="299">
        <f t="shared" si="37"/>
        <v>0</v>
      </c>
      <c r="AG149" s="299">
        <f t="shared" si="38"/>
        <v>0</v>
      </c>
      <c r="AH149" s="299">
        <f t="shared" si="39"/>
        <v>0</v>
      </c>
      <c r="AI149" s="299">
        <f t="shared" si="40"/>
        <v>0</v>
      </c>
    </row>
    <row r="150" spans="2:35" x14ac:dyDescent="0.2">
      <c r="B150" s="243" t="str">
        <f>'6. Staff time'!C85</f>
        <v>Select cadre</v>
      </c>
      <c r="C150" s="243" t="str">
        <f>IF('4. Campaign staff'!E17=0,"",'4. Campaign staff'!E17)</f>
        <v/>
      </c>
      <c r="D150" s="243" t="str">
        <f>IF('4. Campaign staff'!G17=0,"",'4. Campaign staff'!G17)</f>
        <v/>
      </c>
      <c r="E150" s="296">
        <f t="shared" si="29"/>
        <v>0</v>
      </c>
      <c r="F150" s="296">
        <f t="shared" si="29"/>
        <v>0</v>
      </c>
      <c r="G150" s="296">
        <f t="shared" si="30"/>
        <v>0</v>
      </c>
      <c r="H150" s="296">
        <f t="shared" si="30"/>
        <v>0</v>
      </c>
      <c r="I150" s="296" t="e">
        <f t="shared" si="30"/>
        <v>#DIV/0!</v>
      </c>
      <c r="J150" s="296">
        <f t="shared" si="30"/>
        <v>0</v>
      </c>
      <c r="K150" s="296">
        <f t="shared" si="30"/>
        <v>0</v>
      </c>
      <c r="L150" s="243" t="e">
        <f>IF(SUM('6. Staff time'!I85:AA85)&gt;('6. Staff time'!$AC$8*$D$25),1,0)</f>
        <v>#N/A</v>
      </c>
      <c r="M150" s="243" t="e">
        <f>IF(L150=1,SUM('6. Staff time'!I85:AA85)-$D$26,0)</f>
        <v>#N/A</v>
      </c>
      <c r="N150" s="249" t="e">
        <f>IF(SUM('6. Staff time'!I85:AA85)&lt;$D$26,100%,$D$26/SUM('6. Staff time'!I85:AA85))</f>
        <v>#N/A</v>
      </c>
      <c r="O150" s="298" t="e">
        <f t="shared" si="41"/>
        <v>#N/A</v>
      </c>
      <c r="P150" s="301">
        <f>'6. Staff time'!I85</f>
        <v>0</v>
      </c>
      <c r="Q150" s="301">
        <f>'6. Staff time'!K85</f>
        <v>0</v>
      </c>
      <c r="R150" s="301">
        <f>'6. Staff time'!N85</f>
        <v>0</v>
      </c>
      <c r="S150" s="301">
        <f>'6. Staff time'!P85</f>
        <v>0</v>
      </c>
      <c r="T150" s="301">
        <f>'6. Staff time'!R85</f>
        <v>0</v>
      </c>
      <c r="U150" s="301">
        <f>'6. Staff time'!T85</f>
        <v>0</v>
      </c>
      <c r="V150" s="301">
        <f>'6. Staff time'!V85</f>
        <v>0</v>
      </c>
      <c r="W150" s="301">
        <f>'6. Staff time'!X85</f>
        <v>0</v>
      </c>
      <c r="X150" s="301">
        <f>'6. Staff time'!Z85</f>
        <v>0</v>
      </c>
      <c r="Y150" s="301">
        <f>'6. Staff time'!AA85</f>
        <v>0</v>
      </c>
      <c r="Z150" s="299">
        <f t="shared" si="31"/>
        <v>0</v>
      </c>
      <c r="AA150" s="299">
        <f t="shared" si="32"/>
        <v>0</v>
      </c>
      <c r="AB150" s="299">
        <f t="shared" si="33"/>
        <v>0</v>
      </c>
      <c r="AC150" s="299">
        <f t="shared" si="34"/>
        <v>0</v>
      </c>
      <c r="AD150" s="299">
        <f t="shared" si="35"/>
        <v>0</v>
      </c>
      <c r="AE150" s="299">
        <f t="shared" si="36"/>
        <v>0</v>
      </c>
      <c r="AF150" s="299">
        <f t="shared" si="37"/>
        <v>0</v>
      </c>
      <c r="AG150" s="299">
        <f t="shared" si="38"/>
        <v>0</v>
      </c>
      <c r="AH150" s="299">
        <f t="shared" si="39"/>
        <v>0</v>
      </c>
      <c r="AI150" s="299">
        <f t="shared" si="40"/>
        <v>0</v>
      </c>
    </row>
    <row r="151" spans="2:35" x14ac:dyDescent="0.2">
      <c r="B151" s="243" t="str">
        <f>'6. Staff time'!C86</f>
        <v>Select cadre</v>
      </c>
      <c r="C151" s="243" t="str">
        <f>IF('4. Campaign staff'!E18=0,"",'4. Campaign staff'!E18)</f>
        <v/>
      </c>
      <c r="D151" s="243" t="str">
        <f>IF('4. Campaign staff'!G18=0,"",'4. Campaign staff'!G18)</f>
        <v/>
      </c>
      <c r="E151" s="296">
        <f t="shared" si="29"/>
        <v>0</v>
      </c>
      <c r="F151" s="296">
        <f t="shared" si="29"/>
        <v>0</v>
      </c>
      <c r="G151" s="296">
        <f t="shared" si="30"/>
        <v>0</v>
      </c>
      <c r="H151" s="296">
        <f t="shared" si="30"/>
        <v>0</v>
      </c>
      <c r="I151" s="296" t="e">
        <f t="shared" si="30"/>
        <v>#DIV/0!</v>
      </c>
      <c r="J151" s="296">
        <f t="shared" si="30"/>
        <v>0</v>
      </c>
      <c r="K151" s="296">
        <f t="shared" si="30"/>
        <v>0</v>
      </c>
      <c r="L151" s="243" t="e">
        <f>IF(SUM('6. Staff time'!I86:AA86)&gt;('6. Staff time'!$AC$8*$D$25),1,0)</f>
        <v>#N/A</v>
      </c>
      <c r="M151" s="243" t="e">
        <f>IF(L151=1,SUM('6. Staff time'!I86:AA86)-$D$26,0)</f>
        <v>#N/A</v>
      </c>
      <c r="N151" s="249" t="e">
        <f>IF(SUM('6. Staff time'!I86:AA86)&lt;$D$26,100%,$D$26/SUM('6. Staff time'!I86:AA86))</f>
        <v>#N/A</v>
      </c>
      <c r="O151" s="298" t="e">
        <f t="shared" si="41"/>
        <v>#N/A</v>
      </c>
      <c r="P151" s="301">
        <f>'6. Staff time'!I86</f>
        <v>0</v>
      </c>
      <c r="Q151" s="301">
        <f>'6. Staff time'!K86</f>
        <v>0</v>
      </c>
      <c r="R151" s="301">
        <f>'6. Staff time'!N86</f>
        <v>0</v>
      </c>
      <c r="S151" s="301">
        <f>'6. Staff time'!P86</f>
        <v>0</v>
      </c>
      <c r="T151" s="301">
        <f>'6. Staff time'!R86</f>
        <v>0</v>
      </c>
      <c r="U151" s="301">
        <f>'6. Staff time'!T86</f>
        <v>0</v>
      </c>
      <c r="V151" s="301">
        <f>'6. Staff time'!V86</f>
        <v>0</v>
      </c>
      <c r="W151" s="301">
        <f>'6. Staff time'!X86</f>
        <v>0</v>
      </c>
      <c r="X151" s="301">
        <f>'6. Staff time'!Z86</f>
        <v>0</v>
      </c>
      <c r="Y151" s="301">
        <f>'6. Staff time'!AA86</f>
        <v>0</v>
      </c>
      <c r="Z151" s="299">
        <f t="shared" si="31"/>
        <v>0</v>
      </c>
      <c r="AA151" s="299">
        <f t="shared" si="32"/>
        <v>0</v>
      </c>
      <c r="AB151" s="299">
        <f t="shared" si="33"/>
        <v>0</v>
      </c>
      <c r="AC151" s="299">
        <f t="shared" si="34"/>
        <v>0</v>
      </c>
      <c r="AD151" s="299">
        <f t="shared" si="35"/>
        <v>0</v>
      </c>
      <c r="AE151" s="299">
        <f t="shared" si="36"/>
        <v>0</v>
      </c>
      <c r="AF151" s="299">
        <f t="shared" si="37"/>
        <v>0</v>
      </c>
      <c r="AG151" s="299">
        <f t="shared" si="38"/>
        <v>0</v>
      </c>
      <c r="AH151" s="299">
        <f t="shared" si="39"/>
        <v>0</v>
      </c>
      <c r="AI151" s="299">
        <f t="shared" si="40"/>
        <v>0</v>
      </c>
    </row>
    <row r="152" spans="2:35" x14ac:dyDescent="0.2">
      <c r="B152" s="243" t="str">
        <f>'6. Staff time'!C87</f>
        <v>Select cadre</v>
      </c>
      <c r="C152" s="243" t="str">
        <f>IF('4. Campaign staff'!E19=0,"",'4. Campaign staff'!E19)</f>
        <v/>
      </c>
      <c r="D152" s="243" t="str">
        <f>IF('4. Campaign staff'!G19=0,"",'4. Campaign staff'!G19)</f>
        <v/>
      </c>
      <c r="E152" s="296">
        <f t="shared" si="29"/>
        <v>0</v>
      </c>
      <c r="F152" s="296">
        <f t="shared" si="29"/>
        <v>0</v>
      </c>
      <c r="G152" s="296">
        <f t="shared" si="30"/>
        <v>0</v>
      </c>
      <c r="H152" s="296">
        <f t="shared" si="30"/>
        <v>0</v>
      </c>
      <c r="I152" s="296" t="e">
        <f t="shared" si="30"/>
        <v>#DIV/0!</v>
      </c>
      <c r="J152" s="296">
        <f t="shared" si="30"/>
        <v>0</v>
      </c>
      <c r="K152" s="296">
        <f t="shared" si="30"/>
        <v>0</v>
      </c>
      <c r="L152" s="243" t="e">
        <f>IF(SUM('6. Staff time'!I87:AA87)&gt;('6. Staff time'!$AC$8*$D$25),1,0)</f>
        <v>#N/A</v>
      </c>
      <c r="M152" s="243" t="e">
        <f>IF(L152=1,SUM('6. Staff time'!I87:AA87)-$D$26,0)</f>
        <v>#N/A</v>
      </c>
      <c r="N152" s="249" t="e">
        <f>IF(SUM('6. Staff time'!I87:AA87)&lt;$D$26,100%,$D$26/SUM('6. Staff time'!I87:AA87))</f>
        <v>#N/A</v>
      </c>
      <c r="O152" s="298" t="e">
        <f t="shared" si="41"/>
        <v>#N/A</v>
      </c>
      <c r="P152" s="301">
        <f>'6. Staff time'!I87</f>
        <v>0</v>
      </c>
      <c r="Q152" s="301">
        <f>'6. Staff time'!K87</f>
        <v>0</v>
      </c>
      <c r="R152" s="301">
        <f>'6. Staff time'!N87</f>
        <v>0</v>
      </c>
      <c r="S152" s="301">
        <f>'6. Staff time'!P87</f>
        <v>0</v>
      </c>
      <c r="T152" s="301">
        <f>'6. Staff time'!R87</f>
        <v>0</v>
      </c>
      <c r="U152" s="301">
        <f>'6. Staff time'!T87</f>
        <v>0</v>
      </c>
      <c r="V152" s="301">
        <f>'6. Staff time'!V87</f>
        <v>0</v>
      </c>
      <c r="W152" s="301">
        <f>'6. Staff time'!X87</f>
        <v>0</v>
      </c>
      <c r="X152" s="301">
        <f>'6. Staff time'!Z87</f>
        <v>0</v>
      </c>
      <c r="Y152" s="301">
        <f>'6. Staff time'!AA87</f>
        <v>0</v>
      </c>
      <c r="Z152" s="299">
        <f t="shared" si="31"/>
        <v>0</v>
      </c>
      <c r="AA152" s="299">
        <f t="shared" si="32"/>
        <v>0</v>
      </c>
      <c r="AB152" s="299">
        <f t="shared" si="33"/>
        <v>0</v>
      </c>
      <c r="AC152" s="299">
        <f t="shared" si="34"/>
        <v>0</v>
      </c>
      <c r="AD152" s="299">
        <f t="shared" si="35"/>
        <v>0</v>
      </c>
      <c r="AE152" s="299">
        <f t="shared" si="36"/>
        <v>0</v>
      </c>
      <c r="AF152" s="299">
        <f t="shared" si="37"/>
        <v>0</v>
      </c>
      <c r="AG152" s="299">
        <f t="shared" si="38"/>
        <v>0</v>
      </c>
      <c r="AH152" s="299">
        <f t="shared" si="39"/>
        <v>0</v>
      </c>
      <c r="AI152" s="299">
        <f t="shared" si="40"/>
        <v>0</v>
      </c>
    </row>
    <row r="153" spans="2:35" x14ac:dyDescent="0.2">
      <c r="B153" s="243" t="str">
        <f>'6. Staff time'!C88</f>
        <v>Select cadre</v>
      </c>
      <c r="C153" s="243" t="str">
        <f>IF('4. Campaign staff'!E20=0,"",'4. Campaign staff'!E20)</f>
        <v/>
      </c>
      <c r="D153" s="243" t="str">
        <f>IF('4. Campaign staff'!G20=0,"",'4. Campaign staff'!G20)</f>
        <v/>
      </c>
      <c r="E153" s="296">
        <f t="shared" si="29"/>
        <v>0</v>
      </c>
      <c r="F153" s="296">
        <f t="shared" si="29"/>
        <v>0</v>
      </c>
      <c r="G153" s="296">
        <f t="shared" ref="G153:K162" si="42">G95</f>
        <v>0</v>
      </c>
      <c r="H153" s="296">
        <f t="shared" si="42"/>
        <v>0</v>
      </c>
      <c r="I153" s="296" t="e">
        <f t="shared" si="42"/>
        <v>#DIV/0!</v>
      </c>
      <c r="J153" s="296">
        <f t="shared" si="42"/>
        <v>0</v>
      </c>
      <c r="K153" s="296">
        <f t="shared" si="42"/>
        <v>0</v>
      </c>
      <c r="L153" s="243" t="e">
        <f>IF(SUM('6. Staff time'!I88:AA88)&gt;('6. Staff time'!$AC$8*$D$25),1,0)</f>
        <v>#N/A</v>
      </c>
      <c r="M153" s="243" t="e">
        <f>IF(L153=1,SUM('6. Staff time'!I88:AA88)-$D$26,0)</f>
        <v>#N/A</v>
      </c>
      <c r="N153" s="249" t="e">
        <f>IF(SUM('6. Staff time'!I88:AA88)&lt;$D$26,100%,$D$26/SUM('6. Staff time'!I88:AA88))</f>
        <v>#N/A</v>
      </c>
      <c r="O153" s="298" t="e">
        <f t="shared" si="41"/>
        <v>#N/A</v>
      </c>
      <c r="P153" s="301">
        <f>'6. Staff time'!I88</f>
        <v>0</v>
      </c>
      <c r="Q153" s="301">
        <f>'6. Staff time'!K88</f>
        <v>0</v>
      </c>
      <c r="R153" s="301">
        <f>'6. Staff time'!N88</f>
        <v>0</v>
      </c>
      <c r="S153" s="301">
        <f>'6. Staff time'!P88</f>
        <v>0</v>
      </c>
      <c r="T153" s="301">
        <f>'6. Staff time'!R88</f>
        <v>0</v>
      </c>
      <c r="U153" s="301">
        <f>'6. Staff time'!T88</f>
        <v>0</v>
      </c>
      <c r="V153" s="301">
        <f>'6. Staff time'!V88</f>
        <v>0</v>
      </c>
      <c r="W153" s="301">
        <f>'6. Staff time'!X88</f>
        <v>0</v>
      </c>
      <c r="X153" s="301">
        <f>'6. Staff time'!Z88</f>
        <v>0</v>
      </c>
      <c r="Y153" s="301">
        <f>'6. Staff time'!AA88</f>
        <v>0</v>
      </c>
      <c r="Z153" s="299">
        <f t="shared" si="31"/>
        <v>0</v>
      </c>
      <c r="AA153" s="299">
        <f t="shared" si="32"/>
        <v>0</v>
      </c>
      <c r="AB153" s="299">
        <f t="shared" si="33"/>
        <v>0</v>
      </c>
      <c r="AC153" s="299">
        <f t="shared" si="34"/>
        <v>0</v>
      </c>
      <c r="AD153" s="299">
        <f t="shared" si="35"/>
        <v>0</v>
      </c>
      <c r="AE153" s="299">
        <f t="shared" si="36"/>
        <v>0</v>
      </c>
      <c r="AF153" s="299">
        <f t="shared" si="37"/>
        <v>0</v>
      </c>
      <c r="AG153" s="299">
        <f t="shared" si="38"/>
        <v>0</v>
      </c>
      <c r="AH153" s="299">
        <f t="shared" si="39"/>
        <v>0</v>
      </c>
      <c r="AI153" s="299">
        <f t="shared" si="40"/>
        <v>0</v>
      </c>
    </row>
    <row r="154" spans="2:35" x14ac:dyDescent="0.2">
      <c r="B154" s="243" t="str">
        <f>'6. Staff time'!C89</f>
        <v>Select cadre</v>
      </c>
      <c r="C154" s="243" t="str">
        <f>IF('4. Campaign staff'!E21=0,"",'4. Campaign staff'!E21)</f>
        <v/>
      </c>
      <c r="D154" s="243" t="str">
        <f>IF('4. Campaign staff'!G21=0,"",'4. Campaign staff'!G21)</f>
        <v/>
      </c>
      <c r="E154" s="296">
        <f t="shared" si="29"/>
        <v>0</v>
      </c>
      <c r="F154" s="296">
        <f t="shared" si="29"/>
        <v>0</v>
      </c>
      <c r="G154" s="296">
        <f t="shared" si="42"/>
        <v>0</v>
      </c>
      <c r="H154" s="296">
        <f t="shared" si="42"/>
        <v>0</v>
      </c>
      <c r="I154" s="296" t="e">
        <f t="shared" si="42"/>
        <v>#DIV/0!</v>
      </c>
      <c r="J154" s="296">
        <f t="shared" si="42"/>
        <v>0</v>
      </c>
      <c r="K154" s="296">
        <f t="shared" si="42"/>
        <v>0</v>
      </c>
      <c r="L154" s="243" t="e">
        <f>IF(SUM('6. Staff time'!I89:AA89)&gt;('6. Staff time'!$AC$8*$D$25),1,0)</f>
        <v>#N/A</v>
      </c>
      <c r="M154" s="243" t="e">
        <f>IF(L154=1,SUM('6. Staff time'!I89:AA89)-$D$26,0)</f>
        <v>#N/A</v>
      </c>
      <c r="N154" s="249" t="e">
        <f>IF(SUM('6. Staff time'!I89:AA89)&lt;$D$26,100%,$D$26/SUM('6. Staff time'!I89:AA89))</f>
        <v>#N/A</v>
      </c>
      <c r="O154" s="298" t="e">
        <f t="shared" si="41"/>
        <v>#N/A</v>
      </c>
      <c r="P154" s="301">
        <f>'6. Staff time'!I89</f>
        <v>0</v>
      </c>
      <c r="Q154" s="301">
        <f>'6. Staff time'!K89</f>
        <v>0</v>
      </c>
      <c r="R154" s="301">
        <f>'6. Staff time'!N89</f>
        <v>0</v>
      </c>
      <c r="S154" s="301">
        <f>'6. Staff time'!P89</f>
        <v>0</v>
      </c>
      <c r="T154" s="301">
        <f>'6. Staff time'!R89</f>
        <v>0</v>
      </c>
      <c r="U154" s="301">
        <f>'6. Staff time'!T89</f>
        <v>0</v>
      </c>
      <c r="V154" s="301">
        <f>'6. Staff time'!V89</f>
        <v>0</v>
      </c>
      <c r="W154" s="301">
        <f>'6. Staff time'!X89</f>
        <v>0</v>
      </c>
      <c r="X154" s="301">
        <f>'6. Staff time'!Z89</f>
        <v>0</v>
      </c>
      <c r="Y154" s="301">
        <f>'6. Staff time'!AA89</f>
        <v>0</v>
      </c>
      <c r="Z154" s="299">
        <f t="shared" si="31"/>
        <v>0</v>
      </c>
      <c r="AA154" s="299">
        <f t="shared" si="32"/>
        <v>0</v>
      </c>
      <c r="AB154" s="299">
        <f t="shared" si="33"/>
        <v>0</v>
      </c>
      <c r="AC154" s="299">
        <f t="shared" si="34"/>
        <v>0</v>
      </c>
      <c r="AD154" s="299">
        <f t="shared" si="35"/>
        <v>0</v>
      </c>
      <c r="AE154" s="299">
        <f t="shared" si="36"/>
        <v>0</v>
      </c>
      <c r="AF154" s="299">
        <f t="shared" si="37"/>
        <v>0</v>
      </c>
      <c r="AG154" s="299">
        <f t="shared" si="38"/>
        <v>0</v>
      </c>
      <c r="AH154" s="299">
        <f t="shared" si="39"/>
        <v>0</v>
      </c>
      <c r="AI154" s="299">
        <f t="shared" si="40"/>
        <v>0</v>
      </c>
    </row>
    <row r="155" spans="2:35" x14ac:dyDescent="0.2">
      <c r="B155" s="243" t="str">
        <f>'6. Staff time'!C90</f>
        <v>Select cadre</v>
      </c>
      <c r="C155" s="243" t="str">
        <f>IF('4. Campaign staff'!E22=0,"",'4. Campaign staff'!E22)</f>
        <v/>
      </c>
      <c r="D155" s="243" t="str">
        <f>IF('4. Campaign staff'!G22=0,"",'4. Campaign staff'!G22)</f>
        <v/>
      </c>
      <c r="E155" s="296">
        <f t="shared" si="29"/>
        <v>0</v>
      </c>
      <c r="F155" s="296">
        <f t="shared" si="29"/>
        <v>0</v>
      </c>
      <c r="G155" s="296">
        <f t="shared" si="42"/>
        <v>0</v>
      </c>
      <c r="H155" s="296">
        <f t="shared" si="42"/>
        <v>0</v>
      </c>
      <c r="I155" s="296" t="e">
        <f t="shared" si="42"/>
        <v>#DIV/0!</v>
      </c>
      <c r="J155" s="296">
        <f t="shared" si="42"/>
        <v>0</v>
      </c>
      <c r="K155" s="296">
        <f t="shared" si="42"/>
        <v>0</v>
      </c>
      <c r="L155" s="243" t="e">
        <f>IF(SUM('6. Staff time'!I90:AA90)&gt;('6. Staff time'!$AC$8*$D$25),1,0)</f>
        <v>#N/A</v>
      </c>
      <c r="M155" s="243" t="e">
        <f>IF(L155=1,SUM('6. Staff time'!I90:AA90)-$D$26,0)</f>
        <v>#N/A</v>
      </c>
      <c r="N155" s="249" t="e">
        <f>IF(SUM('6. Staff time'!I90:AA90)&lt;$D$26,100%,$D$26/SUM('6. Staff time'!I90:AA90))</f>
        <v>#N/A</v>
      </c>
      <c r="O155" s="298" t="e">
        <f t="shared" si="41"/>
        <v>#N/A</v>
      </c>
      <c r="P155" s="301">
        <f>'6. Staff time'!I90</f>
        <v>0</v>
      </c>
      <c r="Q155" s="301">
        <f>'6. Staff time'!K90</f>
        <v>0</v>
      </c>
      <c r="R155" s="301">
        <f>'6. Staff time'!N90</f>
        <v>0</v>
      </c>
      <c r="S155" s="301">
        <f>'6. Staff time'!P90</f>
        <v>0</v>
      </c>
      <c r="T155" s="301">
        <f>'6. Staff time'!R90</f>
        <v>0</v>
      </c>
      <c r="U155" s="301">
        <f>'6. Staff time'!T90</f>
        <v>0</v>
      </c>
      <c r="V155" s="301">
        <f>'6. Staff time'!V90</f>
        <v>0</v>
      </c>
      <c r="W155" s="301">
        <f>'6. Staff time'!X90</f>
        <v>0</v>
      </c>
      <c r="X155" s="301">
        <f>'6. Staff time'!Z90</f>
        <v>0</v>
      </c>
      <c r="Y155" s="301">
        <f>'6. Staff time'!AA90</f>
        <v>0</v>
      </c>
      <c r="Z155" s="299">
        <f t="shared" si="31"/>
        <v>0</v>
      </c>
      <c r="AA155" s="299">
        <f t="shared" si="32"/>
        <v>0</v>
      </c>
      <c r="AB155" s="299">
        <f t="shared" si="33"/>
        <v>0</v>
      </c>
      <c r="AC155" s="299">
        <f t="shared" si="34"/>
        <v>0</v>
      </c>
      <c r="AD155" s="299">
        <f t="shared" si="35"/>
        <v>0</v>
      </c>
      <c r="AE155" s="299">
        <f t="shared" si="36"/>
        <v>0</v>
      </c>
      <c r="AF155" s="299">
        <f t="shared" si="37"/>
        <v>0</v>
      </c>
      <c r="AG155" s="299">
        <f t="shared" si="38"/>
        <v>0</v>
      </c>
      <c r="AH155" s="299">
        <f t="shared" si="39"/>
        <v>0</v>
      </c>
      <c r="AI155" s="299">
        <f t="shared" si="40"/>
        <v>0</v>
      </c>
    </row>
    <row r="156" spans="2:35" x14ac:dyDescent="0.2">
      <c r="B156" s="243" t="str">
        <f>'6. Staff time'!C91</f>
        <v>Select cadre</v>
      </c>
      <c r="C156" s="243" t="str">
        <f>IF('4. Campaign staff'!E23=0,"",'4. Campaign staff'!E23)</f>
        <v/>
      </c>
      <c r="D156" s="243" t="str">
        <f>IF('4. Campaign staff'!G23=0,"",'4. Campaign staff'!G23)</f>
        <v/>
      </c>
      <c r="E156" s="296">
        <f t="shared" si="29"/>
        <v>0</v>
      </c>
      <c r="F156" s="296">
        <f t="shared" si="29"/>
        <v>0</v>
      </c>
      <c r="G156" s="296">
        <f t="shared" si="42"/>
        <v>0</v>
      </c>
      <c r="H156" s="296">
        <f t="shared" si="42"/>
        <v>0</v>
      </c>
      <c r="I156" s="296" t="e">
        <f t="shared" si="42"/>
        <v>#DIV/0!</v>
      </c>
      <c r="J156" s="296">
        <f t="shared" si="42"/>
        <v>0</v>
      </c>
      <c r="K156" s="296">
        <f t="shared" si="42"/>
        <v>0</v>
      </c>
      <c r="L156" s="243" t="e">
        <f>IF(SUM('6. Staff time'!I91:AA91)&gt;('6. Staff time'!$AC$8*$D$25),1,0)</f>
        <v>#N/A</v>
      </c>
      <c r="M156" s="243" t="e">
        <f>IF(L156=1,SUM('6. Staff time'!I91:AA91)-$D$26,0)</f>
        <v>#N/A</v>
      </c>
      <c r="N156" s="249" t="e">
        <f>IF(SUM('6. Staff time'!I91:AA91)&lt;$D$26,100%,$D$26/SUM('6. Staff time'!I91:AA91))</f>
        <v>#N/A</v>
      </c>
      <c r="O156" s="298" t="e">
        <f t="shared" si="41"/>
        <v>#N/A</v>
      </c>
      <c r="P156" s="301">
        <f>'6. Staff time'!I91</f>
        <v>0</v>
      </c>
      <c r="Q156" s="301">
        <f>'6. Staff time'!K91</f>
        <v>0</v>
      </c>
      <c r="R156" s="301">
        <f>'6. Staff time'!N91</f>
        <v>0</v>
      </c>
      <c r="S156" s="301">
        <f>'6. Staff time'!P91</f>
        <v>0</v>
      </c>
      <c r="T156" s="301">
        <f>'6. Staff time'!R91</f>
        <v>0</v>
      </c>
      <c r="U156" s="301">
        <f>'6. Staff time'!T91</f>
        <v>0</v>
      </c>
      <c r="V156" s="301">
        <f>'6. Staff time'!V91</f>
        <v>0</v>
      </c>
      <c r="W156" s="301">
        <f>'6. Staff time'!X91</f>
        <v>0</v>
      </c>
      <c r="X156" s="301">
        <f>'6. Staff time'!Z91</f>
        <v>0</v>
      </c>
      <c r="Y156" s="301">
        <f>'6. Staff time'!AA91</f>
        <v>0</v>
      </c>
      <c r="Z156" s="299">
        <f t="shared" si="31"/>
        <v>0</v>
      </c>
      <c r="AA156" s="299">
        <f t="shared" si="32"/>
        <v>0</v>
      </c>
      <c r="AB156" s="299">
        <f t="shared" si="33"/>
        <v>0</v>
      </c>
      <c r="AC156" s="299">
        <f t="shared" si="34"/>
        <v>0</v>
      </c>
      <c r="AD156" s="299">
        <f t="shared" si="35"/>
        <v>0</v>
      </c>
      <c r="AE156" s="299">
        <f t="shared" si="36"/>
        <v>0</v>
      </c>
      <c r="AF156" s="299">
        <f t="shared" si="37"/>
        <v>0</v>
      </c>
      <c r="AG156" s="299">
        <f t="shared" si="38"/>
        <v>0</v>
      </c>
      <c r="AH156" s="299">
        <f t="shared" si="39"/>
        <v>0</v>
      </c>
      <c r="AI156" s="299">
        <f t="shared" si="40"/>
        <v>0</v>
      </c>
    </row>
    <row r="157" spans="2:35" x14ac:dyDescent="0.2">
      <c r="B157" s="243" t="str">
        <f>'6. Staff time'!C92</f>
        <v>Select cadre</v>
      </c>
      <c r="C157" s="243" t="str">
        <f>IF('4. Campaign staff'!E24=0,"",'4. Campaign staff'!E24)</f>
        <v/>
      </c>
      <c r="D157" s="243" t="str">
        <f>IF('4. Campaign staff'!G24=0,"",'4. Campaign staff'!G24)</f>
        <v/>
      </c>
      <c r="E157" s="296">
        <f t="shared" si="29"/>
        <v>0</v>
      </c>
      <c r="F157" s="296">
        <f t="shared" si="29"/>
        <v>0</v>
      </c>
      <c r="G157" s="296">
        <f t="shared" si="42"/>
        <v>0</v>
      </c>
      <c r="H157" s="296">
        <f t="shared" si="42"/>
        <v>0</v>
      </c>
      <c r="I157" s="296" t="e">
        <f t="shared" si="42"/>
        <v>#DIV/0!</v>
      </c>
      <c r="J157" s="296">
        <f t="shared" si="42"/>
        <v>0</v>
      </c>
      <c r="K157" s="296">
        <f t="shared" si="42"/>
        <v>0</v>
      </c>
      <c r="L157" s="243" t="e">
        <f>IF(SUM('6. Staff time'!I92:AA92)&gt;('6. Staff time'!$AC$8*$D$25),1,0)</f>
        <v>#N/A</v>
      </c>
      <c r="M157" s="243" t="e">
        <f>IF(L157=1,SUM('6. Staff time'!I92:AA92)-$D$26,0)</f>
        <v>#N/A</v>
      </c>
      <c r="N157" s="249" t="e">
        <f>IF(SUM('6. Staff time'!I92:AA92)&lt;$D$26,100%,$D$26/SUM('6. Staff time'!I92:AA92))</f>
        <v>#N/A</v>
      </c>
      <c r="O157" s="298" t="e">
        <f t="shared" si="41"/>
        <v>#N/A</v>
      </c>
      <c r="P157" s="301">
        <f>'6. Staff time'!I92</f>
        <v>0</v>
      </c>
      <c r="Q157" s="301">
        <f>'6. Staff time'!K92</f>
        <v>0</v>
      </c>
      <c r="R157" s="301">
        <f>'6. Staff time'!N92</f>
        <v>0</v>
      </c>
      <c r="S157" s="301">
        <f>'6. Staff time'!P92</f>
        <v>0</v>
      </c>
      <c r="T157" s="301">
        <f>'6. Staff time'!R92</f>
        <v>0</v>
      </c>
      <c r="U157" s="301">
        <f>'6. Staff time'!T92</f>
        <v>0</v>
      </c>
      <c r="V157" s="301">
        <f>'6. Staff time'!V92</f>
        <v>0</v>
      </c>
      <c r="W157" s="301">
        <f>'6. Staff time'!X92</f>
        <v>0</v>
      </c>
      <c r="X157" s="301">
        <f>'6. Staff time'!Z92</f>
        <v>0</v>
      </c>
      <c r="Y157" s="301">
        <f>'6. Staff time'!AA92</f>
        <v>0</v>
      </c>
      <c r="Z157" s="299">
        <f t="shared" si="31"/>
        <v>0</v>
      </c>
      <c r="AA157" s="299">
        <f t="shared" si="32"/>
        <v>0</v>
      </c>
      <c r="AB157" s="299">
        <f t="shared" si="33"/>
        <v>0</v>
      </c>
      <c r="AC157" s="299">
        <f t="shared" si="34"/>
        <v>0</v>
      </c>
      <c r="AD157" s="299">
        <f t="shared" si="35"/>
        <v>0</v>
      </c>
      <c r="AE157" s="299">
        <f t="shared" si="36"/>
        <v>0</v>
      </c>
      <c r="AF157" s="299">
        <f t="shared" si="37"/>
        <v>0</v>
      </c>
      <c r="AG157" s="299">
        <f t="shared" si="38"/>
        <v>0</v>
      </c>
      <c r="AH157" s="299">
        <f t="shared" si="39"/>
        <v>0</v>
      </c>
      <c r="AI157" s="299">
        <f t="shared" si="40"/>
        <v>0</v>
      </c>
    </row>
    <row r="158" spans="2:35" x14ac:dyDescent="0.2">
      <c r="B158" s="243" t="str">
        <f>'6. Staff time'!C93</f>
        <v>Select cadre</v>
      </c>
      <c r="C158" s="243" t="str">
        <f>IF('4. Campaign staff'!E25=0,"",'4. Campaign staff'!E25)</f>
        <v/>
      </c>
      <c r="D158" s="243" t="str">
        <f>IF('4. Campaign staff'!G25=0,"",'4. Campaign staff'!G25)</f>
        <v/>
      </c>
      <c r="E158" s="296">
        <f t="shared" si="29"/>
        <v>0</v>
      </c>
      <c r="F158" s="296">
        <f t="shared" si="29"/>
        <v>0</v>
      </c>
      <c r="G158" s="296">
        <f t="shared" si="42"/>
        <v>0</v>
      </c>
      <c r="H158" s="296">
        <f t="shared" si="42"/>
        <v>0</v>
      </c>
      <c r="I158" s="296" t="e">
        <f t="shared" si="42"/>
        <v>#DIV/0!</v>
      </c>
      <c r="J158" s="296">
        <f t="shared" si="42"/>
        <v>0</v>
      </c>
      <c r="K158" s="296">
        <f t="shared" si="42"/>
        <v>0</v>
      </c>
      <c r="L158" s="243" t="e">
        <f>IF(SUM('6. Staff time'!I93:AA93)&gt;('6. Staff time'!$AC$8*$D$25),1,0)</f>
        <v>#N/A</v>
      </c>
      <c r="M158" s="243" t="e">
        <f>IF(L158=1,SUM('6. Staff time'!I93:AA93)-$D$26,0)</f>
        <v>#N/A</v>
      </c>
      <c r="N158" s="249" t="e">
        <f>IF(SUM('6. Staff time'!I93:AA93)&lt;$D$26,100%,$D$26/SUM('6. Staff time'!I93:AA93))</f>
        <v>#N/A</v>
      </c>
      <c r="O158" s="298" t="e">
        <f t="shared" si="41"/>
        <v>#N/A</v>
      </c>
      <c r="P158" s="301">
        <f>'6. Staff time'!I93</f>
        <v>0</v>
      </c>
      <c r="Q158" s="301">
        <f>'6. Staff time'!K93</f>
        <v>0</v>
      </c>
      <c r="R158" s="301">
        <f>'6. Staff time'!N93</f>
        <v>0</v>
      </c>
      <c r="S158" s="301">
        <f>'6. Staff time'!P93</f>
        <v>0</v>
      </c>
      <c r="T158" s="301">
        <f>'6. Staff time'!R93</f>
        <v>0</v>
      </c>
      <c r="U158" s="301">
        <f>'6. Staff time'!T93</f>
        <v>0</v>
      </c>
      <c r="V158" s="301">
        <f>'6. Staff time'!V93</f>
        <v>0</v>
      </c>
      <c r="W158" s="301">
        <f>'6. Staff time'!X93</f>
        <v>0</v>
      </c>
      <c r="X158" s="301">
        <f>'6. Staff time'!Z93</f>
        <v>0</v>
      </c>
      <c r="Y158" s="301">
        <f>'6. Staff time'!AA93</f>
        <v>0</v>
      </c>
      <c r="Z158" s="299">
        <f t="shared" si="31"/>
        <v>0</v>
      </c>
      <c r="AA158" s="299">
        <f t="shared" si="32"/>
        <v>0</v>
      </c>
      <c r="AB158" s="299">
        <f t="shared" si="33"/>
        <v>0</v>
      </c>
      <c r="AC158" s="299">
        <f t="shared" si="34"/>
        <v>0</v>
      </c>
      <c r="AD158" s="299">
        <f t="shared" si="35"/>
        <v>0</v>
      </c>
      <c r="AE158" s="299">
        <f t="shared" si="36"/>
        <v>0</v>
      </c>
      <c r="AF158" s="299">
        <f t="shared" si="37"/>
        <v>0</v>
      </c>
      <c r="AG158" s="299">
        <f t="shared" si="38"/>
        <v>0</v>
      </c>
      <c r="AH158" s="299">
        <f t="shared" si="39"/>
        <v>0</v>
      </c>
      <c r="AI158" s="299">
        <f t="shared" si="40"/>
        <v>0</v>
      </c>
    </row>
    <row r="159" spans="2:35" x14ac:dyDescent="0.2">
      <c r="B159" s="243" t="str">
        <f>'6. Staff time'!C94</f>
        <v>Select cadre</v>
      </c>
      <c r="C159" s="243" t="str">
        <f>IF('4. Campaign staff'!E26=0,"",'4. Campaign staff'!E26)</f>
        <v/>
      </c>
      <c r="D159" s="243" t="str">
        <f>IF('4. Campaign staff'!G26=0,"",'4. Campaign staff'!G26)</f>
        <v/>
      </c>
      <c r="E159" s="296">
        <f t="shared" ref="E159:F167" si="43">E101</f>
        <v>0</v>
      </c>
      <c r="F159" s="296">
        <f t="shared" si="43"/>
        <v>0</v>
      </c>
      <c r="G159" s="296">
        <f t="shared" si="42"/>
        <v>0</v>
      </c>
      <c r="H159" s="296">
        <f t="shared" si="42"/>
        <v>0</v>
      </c>
      <c r="I159" s="296" t="e">
        <f t="shared" si="42"/>
        <v>#DIV/0!</v>
      </c>
      <c r="J159" s="296">
        <f t="shared" si="42"/>
        <v>0</v>
      </c>
      <c r="K159" s="296">
        <f t="shared" si="42"/>
        <v>0</v>
      </c>
      <c r="L159" s="243" t="e">
        <f>IF(SUM('6. Staff time'!I94:AA94)&gt;('6. Staff time'!$AC$8*$D$25),1,0)</f>
        <v>#N/A</v>
      </c>
      <c r="M159" s="243" t="e">
        <f>IF(L159=1,SUM('6. Staff time'!I94:AA94)-$D$26,0)</f>
        <v>#N/A</v>
      </c>
      <c r="N159" s="249" t="e">
        <f>IF(SUM('6. Staff time'!I94:AA94)&lt;$D$26,100%,$D$26/SUM('6. Staff time'!I94:AA94))</f>
        <v>#N/A</v>
      </c>
      <c r="O159" s="298" t="e">
        <f t="shared" si="41"/>
        <v>#N/A</v>
      </c>
      <c r="P159" s="301">
        <f>'6. Staff time'!I94</f>
        <v>0</v>
      </c>
      <c r="Q159" s="301">
        <f>'6. Staff time'!K94</f>
        <v>0</v>
      </c>
      <c r="R159" s="301">
        <f>'6. Staff time'!N94</f>
        <v>0</v>
      </c>
      <c r="S159" s="301">
        <f>'6. Staff time'!P94</f>
        <v>0</v>
      </c>
      <c r="T159" s="301">
        <f>'6. Staff time'!R94</f>
        <v>0</v>
      </c>
      <c r="U159" s="301">
        <f>'6. Staff time'!T94</f>
        <v>0</v>
      </c>
      <c r="V159" s="301">
        <f>'6. Staff time'!V94</f>
        <v>0</v>
      </c>
      <c r="W159" s="301">
        <f>'6. Staff time'!X94</f>
        <v>0</v>
      </c>
      <c r="X159" s="301">
        <f>'6. Staff time'!Z94</f>
        <v>0</v>
      </c>
      <c r="Y159" s="301">
        <f>'6. Staff time'!AA94</f>
        <v>0</v>
      </c>
      <c r="Z159" s="299">
        <f t="shared" si="31"/>
        <v>0</v>
      </c>
      <c r="AA159" s="299">
        <f t="shared" si="32"/>
        <v>0</v>
      </c>
      <c r="AB159" s="299">
        <f t="shared" si="33"/>
        <v>0</v>
      </c>
      <c r="AC159" s="299">
        <f t="shared" si="34"/>
        <v>0</v>
      </c>
      <c r="AD159" s="299">
        <f t="shared" si="35"/>
        <v>0</v>
      </c>
      <c r="AE159" s="299">
        <f t="shared" si="36"/>
        <v>0</v>
      </c>
      <c r="AF159" s="299">
        <f t="shared" si="37"/>
        <v>0</v>
      </c>
      <c r="AG159" s="299">
        <f t="shared" si="38"/>
        <v>0</v>
      </c>
      <c r="AH159" s="299">
        <f t="shared" si="39"/>
        <v>0</v>
      </c>
      <c r="AI159" s="299">
        <f t="shared" si="40"/>
        <v>0</v>
      </c>
    </row>
    <row r="160" spans="2:35" x14ac:dyDescent="0.2">
      <c r="B160" s="243" t="str">
        <f>'6. Staff time'!C95</f>
        <v>Select cadre</v>
      </c>
      <c r="C160" s="243" t="str">
        <f>IF('4. Campaign staff'!E27=0,"",'4. Campaign staff'!E27)</f>
        <v/>
      </c>
      <c r="D160" s="243" t="str">
        <f>IF('4. Campaign staff'!G27=0,"",'4. Campaign staff'!G27)</f>
        <v/>
      </c>
      <c r="E160" s="296">
        <f t="shared" si="43"/>
        <v>0</v>
      </c>
      <c r="F160" s="296">
        <f t="shared" si="43"/>
        <v>0</v>
      </c>
      <c r="G160" s="296">
        <f t="shared" si="42"/>
        <v>0</v>
      </c>
      <c r="H160" s="296">
        <f t="shared" si="42"/>
        <v>0</v>
      </c>
      <c r="I160" s="296" t="e">
        <f t="shared" si="42"/>
        <v>#DIV/0!</v>
      </c>
      <c r="J160" s="296">
        <f t="shared" si="42"/>
        <v>0</v>
      </c>
      <c r="K160" s="296">
        <f t="shared" si="42"/>
        <v>0</v>
      </c>
      <c r="L160" s="243" t="e">
        <f>IF(SUM('6. Staff time'!I95:AA95)&gt;('6. Staff time'!$AC$8*$D$25),1,0)</f>
        <v>#N/A</v>
      </c>
      <c r="M160" s="243" t="e">
        <f>IF(L160=1,SUM('6. Staff time'!I95:AA95)-$D$26,0)</f>
        <v>#N/A</v>
      </c>
      <c r="N160" s="249" t="e">
        <f>IF(SUM('6. Staff time'!I95:AA95)&lt;$D$26,100%,$D$26/SUM('6. Staff time'!I95:AA95))</f>
        <v>#N/A</v>
      </c>
      <c r="O160" s="298" t="e">
        <f t="shared" si="41"/>
        <v>#N/A</v>
      </c>
      <c r="P160" s="301">
        <f>'6. Staff time'!I95</f>
        <v>0</v>
      </c>
      <c r="Q160" s="301">
        <f>'6. Staff time'!K95</f>
        <v>0</v>
      </c>
      <c r="R160" s="301">
        <f>'6. Staff time'!N95</f>
        <v>0</v>
      </c>
      <c r="S160" s="301">
        <f>'6. Staff time'!P95</f>
        <v>0</v>
      </c>
      <c r="T160" s="301">
        <f>'6. Staff time'!R95</f>
        <v>0</v>
      </c>
      <c r="U160" s="301">
        <f>'6. Staff time'!T95</f>
        <v>0</v>
      </c>
      <c r="V160" s="301">
        <f>'6. Staff time'!V95</f>
        <v>0</v>
      </c>
      <c r="W160" s="301">
        <f>'6. Staff time'!X95</f>
        <v>0</v>
      </c>
      <c r="X160" s="301">
        <f>'6. Staff time'!Z95</f>
        <v>0</v>
      </c>
      <c r="Y160" s="301">
        <f>'6. Staff time'!AA95</f>
        <v>0</v>
      </c>
      <c r="Z160" s="299">
        <f t="shared" si="31"/>
        <v>0</v>
      </c>
      <c r="AA160" s="299">
        <f t="shared" si="32"/>
        <v>0</v>
      </c>
      <c r="AB160" s="299">
        <f t="shared" si="33"/>
        <v>0</v>
      </c>
      <c r="AC160" s="299">
        <f t="shared" si="34"/>
        <v>0</v>
      </c>
      <c r="AD160" s="299">
        <f t="shared" si="35"/>
        <v>0</v>
      </c>
      <c r="AE160" s="299">
        <f t="shared" si="36"/>
        <v>0</v>
      </c>
      <c r="AF160" s="299">
        <f t="shared" si="37"/>
        <v>0</v>
      </c>
      <c r="AG160" s="299">
        <f t="shared" si="38"/>
        <v>0</v>
      </c>
      <c r="AH160" s="299">
        <f t="shared" si="39"/>
        <v>0</v>
      </c>
      <c r="AI160" s="299">
        <f t="shared" si="40"/>
        <v>0</v>
      </c>
    </row>
    <row r="161" spans="2:35" x14ac:dyDescent="0.2">
      <c r="B161" s="243" t="str">
        <f>'6. Staff time'!C96</f>
        <v>Select cadre</v>
      </c>
      <c r="C161" s="243" t="str">
        <f>IF('4. Campaign staff'!E28=0,"",'4. Campaign staff'!E28)</f>
        <v/>
      </c>
      <c r="D161" s="243" t="str">
        <f>IF('4. Campaign staff'!G28=0,"",'4. Campaign staff'!G28)</f>
        <v/>
      </c>
      <c r="E161" s="296">
        <f t="shared" si="43"/>
        <v>0</v>
      </c>
      <c r="F161" s="296">
        <f t="shared" si="43"/>
        <v>0</v>
      </c>
      <c r="G161" s="296">
        <f t="shared" si="42"/>
        <v>0</v>
      </c>
      <c r="H161" s="296">
        <f t="shared" si="42"/>
        <v>0</v>
      </c>
      <c r="I161" s="296" t="e">
        <f t="shared" si="42"/>
        <v>#DIV/0!</v>
      </c>
      <c r="J161" s="296">
        <f t="shared" si="42"/>
        <v>0</v>
      </c>
      <c r="K161" s="296">
        <f t="shared" si="42"/>
        <v>0</v>
      </c>
      <c r="L161" s="243" t="e">
        <f>IF(SUM('6. Staff time'!I96:AA96)&gt;('6. Staff time'!$AC$8*$D$25),1,0)</f>
        <v>#N/A</v>
      </c>
      <c r="M161" s="243" t="e">
        <f>IF(L161=1,SUM('6. Staff time'!I96:AA96)-$D$26,0)</f>
        <v>#N/A</v>
      </c>
      <c r="N161" s="249" t="e">
        <f>IF(SUM('6. Staff time'!I96:AA96)&lt;$D$26,100%,$D$26/SUM('6. Staff time'!I96:AA96))</f>
        <v>#N/A</v>
      </c>
      <c r="O161" s="298" t="e">
        <f t="shared" si="41"/>
        <v>#N/A</v>
      </c>
      <c r="P161" s="301">
        <f>'6. Staff time'!I96</f>
        <v>0</v>
      </c>
      <c r="Q161" s="301">
        <f>'6. Staff time'!K96</f>
        <v>0</v>
      </c>
      <c r="R161" s="301">
        <f>'6. Staff time'!N96</f>
        <v>0</v>
      </c>
      <c r="S161" s="301">
        <f>'6. Staff time'!P96</f>
        <v>0</v>
      </c>
      <c r="T161" s="301">
        <f>'6. Staff time'!R96</f>
        <v>0</v>
      </c>
      <c r="U161" s="301">
        <f>'6. Staff time'!T96</f>
        <v>0</v>
      </c>
      <c r="V161" s="301">
        <f>'6. Staff time'!V96</f>
        <v>0</v>
      </c>
      <c r="W161" s="301">
        <f>'6. Staff time'!X96</f>
        <v>0</v>
      </c>
      <c r="X161" s="301">
        <f>'6. Staff time'!Z96</f>
        <v>0</v>
      </c>
      <c r="Y161" s="301">
        <f>'6. Staff time'!AA96</f>
        <v>0</v>
      </c>
      <c r="Z161" s="299">
        <f t="shared" si="31"/>
        <v>0</v>
      </c>
      <c r="AA161" s="299">
        <f t="shared" si="32"/>
        <v>0</v>
      </c>
      <c r="AB161" s="299">
        <f t="shared" si="33"/>
        <v>0</v>
      </c>
      <c r="AC161" s="299">
        <f t="shared" si="34"/>
        <v>0</v>
      </c>
      <c r="AD161" s="299">
        <f t="shared" si="35"/>
        <v>0</v>
      </c>
      <c r="AE161" s="299">
        <f t="shared" si="36"/>
        <v>0</v>
      </c>
      <c r="AF161" s="299">
        <f t="shared" si="37"/>
        <v>0</v>
      </c>
      <c r="AG161" s="299">
        <f t="shared" si="38"/>
        <v>0</v>
      </c>
      <c r="AH161" s="299">
        <f t="shared" si="39"/>
        <v>0</v>
      </c>
      <c r="AI161" s="299">
        <f t="shared" si="40"/>
        <v>0</v>
      </c>
    </row>
    <row r="162" spans="2:35" x14ac:dyDescent="0.2">
      <c r="B162" s="243" t="str">
        <f>'6. Staff time'!C97</f>
        <v>Select cadre</v>
      </c>
      <c r="C162" s="243" t="str">
        <f>IF('4. Campaign staff'!E29=0,"",'4. Campaign staff'!E29)</f>
        <v/>
      </c>
      <c r="D162" s="243" t="str">
        <f>IF('4. Campaign staff'!G29=0,"",'4. Campaign staff'!G29)</f>
        <v/>
      </c>
      <c r="E162" s="296">
        <f t="shared" si="43"/>
        <v>0</v>
      </c>
      <c r="F162" s="296">
        <f t="shared" si="43"/>
        <v>0</v>
      </c>
      <c r="G162" s="296">
        <f t="shared" si="42"/>
        <v>0</v>
      </c>
      <c r="H162" s="296">
        <f t="shared" si="42"/>
        <v>0</v>
      </c>
      <c r="I162" s="296" t="e">
        <f t="shared" si="42"/>
        <v>#DIV/0!</v>
      </c>
      <c r="J162" s="296">
        <f t="shared" si="42"/>
        <v>0</v>
      </c>
      <c r="K162" s="296">
        <f t="shared" si="42"/>
        <v>0</v>
      </c>
      <c r="L162" s="243" t="e">
        <f>IF(SUM('6. Staff time'!I97:AA97)&gt;('6. Staff time'!$AC$8*$D$25),1,0)</f>
        <v>#N/A</v>
      </c>
      <c r="M162" s="243" t="e">
        <f>IF(L162=1,SUM('6. Staff time'!I97:AA97)-$D$26,0)</f>
        <v>#N/A</v>
      </c>
      <c r="N162" s="249" t="e">
        <f>IF(SUM('6. Staff time'!I97:AA97)&lt;$D$26,100%,$D$26/SUM('6. Staff time'!I97:AA97))</f>
        <v>#N/A</v>
      </c>
      <c r="O162" s="298" t="e">
        <f t="shared" si="41"/>
        <v>#N/A</v>
      </c>
      <c r="P162" s="301">
        <f>'6. Staff time'!I97</f>
        <v>0</v>
      </c>
      <c r="Q162" s="301">
        <f>'6. Staff time'!K97</f>
        <v>0</v>
      </c>
      <c r="R162" s="301">
        <f>'6. Staff time'!N97</f>
        <v>0</v>
      </c>
      <c r="S162" s="301">
        <f>'6. Staff time'!P97</f>
        <v>0</v>
      </c>
      <c r="T162" s="301">
        <f>'6. Staff time'!R97</f>
        <v>0</v>
      </c>
      <c r="U162" s="301">
        <f>'6. Staff time'!T97</f>
        <v>0</v>
      </c>
      <c r="V162" s="301">
        <f>'6. Staff time'!V97</f>
        <v>0</v>
      </c>
      <c r="W162" s="301">
        <f>'6. Staff time'!X97</f>
        <v>0</v>
      </c>
      <c r="X162" s="301">
        <f>'6. Staff time'!Z97</f>
        <v>0</v>
      </c>
      <c r="Y162" s="301">
        <f>'6. Staff time'!AA97</f>
        <v>0</v>
      </c>
      <c r="Z162" s="299">
        <f t="shared" si="31"/>
        <v>0</v>
      </c>
      <c r="AA162" s="299">
        <f t="shared" si="32"/>
        <v>0</v>
      </c>
      <c r="AB162" s="299">
        <f t="shared" si="33"/>
        <v>0</v>
      </c>
      <c r="AC162" s="299">
        <f t="shared" si="34"/>
        <v>0</v>
      </c>
      <c r="AD162" s="299">
        <f t="shared" si="35"/>
        <v>0</v>
      </c>
      <c r="AE162" s="299">
        <f t="shared" si="36"/>
        <v>0</v>
      </c>
      <c r="AF162" s="299">
        <f t="shared" si="37"/>
        <v>0</v>
      </c>
      <c r="AG162" s="299">
        <f t="shared" si="38"/>
        <v>0</v>
      </c>
      <c r="AH162" s="299">
        <f t="shared" si="39"/>
        <v>0</v>
      </c>
      <c r="AI162" s="299">
        <f t="shared" si="40"/>
        <v>0</v>
      </c>
    </row>
    <row r="163" spans="2:35" x14ac:dyDescent="0.2">
      <c r="B163" s="243" t="str">
        <f>'6. Staff time'!C98</f>
        <v>Select cadre</v>
      </c>
      <c r="C163" s="243" t="str">
        <f>IF('4. Campaign staff'!E30=0,"",'4. Campaign staff'!E30)</f>
        <v/>
      </c>
      <c r="D163" s="243" t="str">
        <f>IF('4. Campaign staff'!G30=0,"",'4. Campaign staff'!G30)</f>
        <v/>
      </c>
      <c r="E163" s="296">
        <f t="shared" si="43"/>
        <v>0</v>
      </c>
      <c r="F163" s="296">
        <f t="shared" si="43"/>
        <v>0</v>
      </c>
      <c r="G163" s="296">
        <f t="shared" ref="G163:K167" si="44">G105</f>
        <v>0</v>
      </c>
      <c r="H163" s="296">
        <f t="shared" si="44"/>
        <v>0</v>
      </c>
      <c r="I163" s="296" t="e">
        <f t="shared" si="44"/>
        <v>#DIV/0!</v>
      </c>
      <c r="J163" s="296">
        <f t="shared" si="44"/>
        <v>0</v>
      </c>
      <c r="K163" s="296">
        <f t="shared" si="44"/>
        <v>0</v>
      </c>
      <c r="L163" s="243" t="e">
        <f>IF(SUM('6. Staff time'!I98:AA98)&gt;('6. Staff time'!$AC$8*$D$25),1,0)</f>
        <v>#N/A</v>
      </c>
      <c r="M163" s="243" t="e">
        <f>IF(L163=1,SUM('6. Staff time'!I98:AA98)-$D$26,0)</f>
        <v>#N/A</v>
      </c>
      <c r="N163" s="249" t="e">
        <f>IF(SUM('6. Staff time'!I98:AA98)&lt;$D$26,100%,$D$26/SUM('6. Staff time'!I98:AA98))</f>
        <v>#N/A</v>
      </c>
      <c r="O163" s="298" t="e">
        <f t="shared" si="41"/>
        <v>#N/A</v>
      </c>
      <c r="P163" s="301">
        <f>'6. Staff time'!I98</f>
        <v>0</v>
      </c>
      <c r="Q163" s="301">
        <f>'6. Staff time'!K98</f>
        <v>0</v>
      </c>
      <c r="R163" s="301">
        <f>'6. Staff time'!N98</f>
        <v>0</v>
      </c>
      <c r="S163" s="301">
        <f>'6. Staff time'!P98</f>
        <v>0</v>
      </c>
      <c r="T163" s="301">
        <f>'6. Staff time'!R98</f>
        <v>0</v>
      </c>
      <c r="U163" s="301">
        <f>'6. Staff time'!T98</f>
        <v>0</v>
      </c>
      <c r="V163" s="301">
        <f>'6. Staff time'!V98</f>
        <v>0</v>
      </c>
      <c r="W163" s="301">
        <f>'6. Staff time'!X98</f>
        <v>0</v>
      </c>
      <c r="X163" s="301">
        <f>'6. Staff time'!Z98</f>
        <v>0</v>
      </c>
      <c r="Y163" s="301">
        <f>'6. Staff time'!AA98</f>
        <v>0</v>
      </c>
      <c r="Z163" s="299">
        <f t="shared" si="31"/>
        <v>0</v>
      </c>
      <c r="AA163" s="299">
        <f t="shared" si="32"/>
        <v>0</v>
      </c>
      <c r="AB163" s="299">
        <f t="shared" si="33"/>
        <v>0</v>
      </c>
      <c r="AC163" s="299">
        <f t="shared" si="34"/>
        <v>0</v>
      </c>
      <c r="AD163" s="299">
        <f t="shared" si="35"/>
        <v>0</v>
      </c>
      <c r="AE163" s="299">
        <f t="shared" si="36"/>
        <v>0</v>
      </c>
      <c r="AF163" s="299">
        <f t="shared" si="37"/>
        <v>0</v>
      </c>
      <c r="AG163" s="299">
        <f t="shared" si="38"/>
        <v>0</v>
      </c>
      <c r="AH163" s="299">
        <f t="shared" si="39"/>
        <v>0</v>
      </c>
      <c r="AI163" s="299">
        <f t="shared" si="40"/>
        <v>0</v>
      </c>
    </row>
    <row r="164" spans="2:35" x14ac:dyDescent="0.2">
      <c r="B164" s="243" t="str">
        <f>'6. Staff time'!C99</f>
        <v>Select cadre</v>
      </c>
      <c r="C164" s="243" t="str">
        <f>IF('4. Campaign staff'!E31=0,"",'4. Campaign staff'!E31)</f>
        <v/>
      </c>
      <c r="D164" s="243" t="str">
        <f>IF('4. Campaign staff'!G31=0,"",'4. Campaign staff'!G31)</f>
        <v/>
      </c>
      <c r="E164" s="296">
        <f t="shared" si="43"/>
        <v>0</v>
      </c>
      <c r="F164" s="296">
        <f t="shared" si="43"/>
        <v>0</v>
      </c>
      <c r="G164" s="296">
        <f t="shared" si="44"/>
        <v>0</v>
      </c>
      <c r="H164" s="296">
        <f t="shared" si="44"/>
        <v>0</v>
      </c>
      <c r="I164" s="296" t="e">
        <f t="shared" si="44"/>
        <v>#DIV/0!</v>
      </c>
      <c r="J164" s="296">
        <f t="shared" si="44"/>
        <v>0</v>
      </c>
      <c r="K164" s="296">
        <f t="shared" si="44"/>
        <v>0</v>
      </c>
      <c r="L164" s="243" t="e">
        <f>IF(SUM('6. Staff time'!I99:AA99)&gt;('6. Staff time'!$AC$8*$D$25),1,0)</f>
        <v>#N/A</v>
      </c>
      <c r="M164" s="243" t="e">
        <f>IF(L164=1,SUM('6. Staff time'!I99:AA99)-$D$26,0)</f>
        <v>#N/A</v>
      </c>
      <c r="N164" s="249" t="e">
        <f>IF(SUM('6. Staff time'!I99:AA99)&lt;$D$26,100%,$D$26/SUM('6. Staff time'!I99:AA99))</f>
        <v>#N/A</v>
      </c>
      <c r="O164" s="298" t="e">
        <f t="shared" si="41"/>
        <v>#N/A</v>
      </c>
      <c r="P164" s="301">
        <f>'6. Staff time'!I99</f>
        <v>0</v>
      </c>
      <c r="Q164" s="301">
        <f>'6. Staff time'!K99</f>
        <v>0</v>
      </c>
      <c r="R164" s="301">
        <f>'6. Staff time'!N99</f>
        <v>0</v>
      </c>
      <c r="S164" s="301">
        <f>'6. Staff time'!P99</f>
        <v>0</v>
      </c>
      <c r="T164" s="301">
        <f>'6. Staff time'!R99</f>
        <v>0</v>
      </c>
      <c r="U164" s="301">
        <f>'6. Staff time'!T99</f>
        <v>0</v>
      </c>
      <c r="V164" s="301">
        <f>'6. Staff time'!V99</f>
        <v>0</v>
      </c>
      <c r="W164" s="301">
        <f>'6. Staff time'!X99</f>
        <v>0</v>
      </c>
      <c r="X164" s="301">
        <f>'6. Staff time'!Z99</f>
        <v>0</v>
      </c>
      <c r="Y164" s="301">
        <f>'6. Staff time'!AA99</f>
        <v>0</v>
      </c>
      <c r="Z164" s="299">
        <f t="shared" si="31"/>
        <v>0</v>
      </c>
      <c r="AA164" s="299">
        <f t="shared" si="32"/>
        <v>0</v>
      </c>
      <c r="AB164" s="299">
        <f t="shared" si="33"/>
        <v>0</v>
      </c>
      <c r="AC164" s="299">
        <f t="shared" si="34"/>
        <v>0</v>
      </c>
      <c r="AD164" s="299">
        <f t="shared" si="35"/>
        <v>0</v>
      </c>
      <c r="AE164" s="299">
        <f t="shared" si="36"/>
        <v>0</v>
      </c>
      <c r="AF164" s="299">
        <f t="shared" si="37"/>
        <v>0</v>
      </c>
      <c r="AG164" s="299">
        <f t="shared" si="38"/>
        <v>0</v>
      </c>
      <c r="AH164" s="299">
        <f t="shared" si="39"/>
        <v>0</v>
      </c>
      <c r="AI164" s="299">
        <f t="shared" si="40"/>
        <v>0</v>
      </c>
    </row>
    <row r="165" spans="2:35" x14ac:dyDescent="0.2">
      <c r="B165" s="243" t="str">
        <f>'6. Staff time'!C100</f>
        <v>Select cadre</v>
      </c>
      <c r="C165" s="243" t="str">
        <f>IF('4. Campaign staff'!E32=0,"",'4. Campaign staff'!E32)</f>
        <v/>
      </c>
      <c r="D165" s="243" t="str">
        <f>IF('4. Campaign staff'!G32=0,"",'4. Campaign staff'!G32)</f>
        <v/>
      </c>
      <c r="E165" s="296">
        <f t="shared" si="43"/>
        <v>0</v>
      </c>
      <c r="F165" s="296">
        <f t="shared" si="43"/>
        <v>0</v>
      </c>
      <c r="G165" s="296">
        <f t="shared" si="44"/>
        <v>0</v>
      </c>
      <c r="H165" s="296">
        <f t="shared" si="44"/>
        <v>0</v>
      </c>
      <c r="I165" s="296" t="e">
        <f t="shared" si="44"/>
        <v>#DIV/0!</v>
      </c>
      <c r="J165" s="296">
        <f t="shared" si="44"/>
        <v>0</v>
      </c>
      <c r="K165" s="296">
        <f t="shared" si="44"/>
        <v>0</v>
      </c>
      <c r="L165" s="243" t="e">
        <f>IF(SUM('6. Staff time'!I100:AA100)&gt;('6. Staff time'!$AC$8*$D$25),1,0)</f>
        <v>#N/A</v>
      </c>
      <c r="M165" s="243" t="e">
        <f>IF(L165=1,SUM('6. Staff time'!I100:AA100)-$D$26,0)</f>
        <v>#N/A</v>
      </c>
      <c r="N165" s="249" t="e">
        <f>IF(SUM('6. Staff time'!I100:AA100)&lt;$D$26,100%,$D$26/SUM('6. Staff time'!I100:AA100))</f>
        <v>#N/A</v>
      </c>
      <c r="O165" s="298" t="e">
        <f t="shared" si="41"/>
        <v>#N/A</v>
      </c>
      <c r="P165" s="301">
        <f>'6. Staff time'!I100</f>
        <v>0</v>
      </c>
      <c r="Q165" s="301">
        <f>'6. Staff time'!K100</f>
        <v>0</v>
      </c>
      <c r="R165" s="301">
        <f>'6. Staff time'!N100</f>
        <v>0</v>
      </c>
      <c r="S165" s="301">
        <f>'6. Staff time'!P100</f>
        <v>0</v>
      </c>
      <c r="T165" s="301">
        <f>'6. Staff time'!R100</f>
        <v>0</v>
      </c>
      <c r="U165" s="301">
        <f>'6. Staff time'!T100</f>
        <v>0</v>
      </c>
      <c r="V165" s="301">
        <f>'6. Staff time'!V100</f>
        <v>0</v>
      </c>
      <c r="W165" s="301">
        <f>'6. Staff time'!X100</f>
        <v>0</v>
      </c>
      <c r="X165" s="301">
        <f>'6. Staff time'!Z100</f>
        <v>0</v>
      </c>
      <c r="Y165" s="301">
        <f>'6. Staff time'!AA100</f>
        <v>0</v>
      </c>
      <c r="Z165" s="299">
        <f t="shared" si="31"/>
        <v>0</v>
      </c>
      <c r="AA165" s="299">
        <f t="shared" si="32"/>
        <v>0</v>
      </c>
      <c r="AB165" s="299">
        <f t="shared" si="33"/>
        <v>0</v>
      </c>
      <c r="AC165" s="299">
        <f t="shared" si="34"/>
        <v>0</v>
      </c>
      <c r="AD165" s="299">
        <f t="shared" si="35"/>
        <v>0</v>
      </c>
      <c r="AE165" s="299">
        <f t="shared" si="36"/>
        <v>0</v>
      </c>
      <c r="AF165" s="299">
        <f t="shared" si="37"/>
        <v>0</v>
      </c>
      <c r="AG165" s="299">
        <f t="shared" si="38"/>
        <v>0</v>
      </c>
      <c r="AH165" s="299">
        <f t="shared" si="39"/>
        <v>0</v>
      </c>
      <c r="AI165" s="299">
        <f t="shared" si="40"/>
        <v>0</v>
      </c>
    </row>
    <row r="166" spans="2:35" x14ac:dyDescent="0.2">
      <c r="B166" s="243" t="str">
        <f>'6. Staff time'!C101</f>
        <v>Select cadre</v>
      </c>
      <c r="C166" s="243" t="str">
        <f>IF('4. Campaign staff'!E33=0,"",'4. Campaign staff'!E33)</f>
        <v/>
      </c>
      <c r="D166" s="243" t="str">
        <f>IF('4. Campaign staff'!G33=0,"",'4. Campaign staff'!G33)</f>
        <v/>
      </c>
      <c r="E166" s="296">
        <f t="shared" si="43"/>
        <v>0</v>
      </c>
      <c r="F166" s="296">
        <f t="shared" si="43"/>
        <v>0</v>
      </c>
      <c r="G166" s="296">
        <f t="shared" si="44"/>
        <v>0</v>
      </c>
      <c r="H166" s="296">
        <f t="shared" si="44"/>
        <v>0</v>
      </c>
      <c r="I166" s="296" t="e">
        <f t="shared" si="44"/>
        <v>#DIV/0!</v>
      </c>
      <c r="J166" s="296">
        <f t="shared" si="44"/>
        <v>0</v>
      </c>
      <c r="K166" s="296">
        <f t="shared" si="44"/>
        <v>0</v>
      </c>
      <c r="L166" s="243" t="e">
        <f>IF(SUM('6. Staff time'!I101:AA101)&gt;('6. Staff time'!$AC$8*$D$25),1,0)</f>
        <v>#N/A</v>
      </c>
      <c r="M166" s="243" t="e">
        <f>IF(L166=1,SUM('6. Staff time'!I101:AA101)-$D$26,0)</f>
        <v>#N/A</v>
      </c>
      <c r="N166" s="249" t="e">
        <f>IF(SUM('6. Staff time'!I101:AA101)&lt;$D$26,100%,$D$26/SUM('6. Staff time'!I101:AA101))</f>
        <v>#N/A</v>
      </c>
      <c r="O166" s="298" t="e">
        <f t="shared" si="41"/>
        <v>#N/A</v>
      </c>
      <c r="P166" s="301">
        <f>'6. Staff time'!I101</f>
        <v>0</v>
      </c>
      <c r="Q166" s="301">
        <f>'6. Staff time'!K101</f>
        <v>0</v>
      </c>
      <c r="R166" s="301">
        <f>'6. Staff time'!N101</f>
        <v>0</v>
      </c>
      <c r="S166" s="301">
        <f>'6. Staff time'!P101</f>
        <v>0</v>
      </c>
      <c r="T166" s="301">
        <f>'6. Staff time'!R101</f>
        <v>0</v>
      </c>
      <c r="U166" s="301">
        <f>'6. Staff time'!T101</f>
        <v>0</v>
      </c>
      <c r="V166" s="301">
        <f>'6. Staff time'!V101</f>
        <v>0</v>
      </c>
      <c r="W166" s="301">
        <f>'6. Staff time'!X101</f>
        <v>0</v>
      </c>
      <c r="X166" s="301">
        <f>'6. Staff time'!Z101</f>
        <v>0</v>
      </c>
      <c r="Y166" s="301">
        <f>'6. Staff time'!AA101</f>
        <v>0</v>
      </c>
      <c r="Z166" s="299">
        <f t="shared" si="31"/>
        <v>0</v>
      </c>
      <c r="AA166" s="299">
        <f t="shared" si="32"/>
        <v>0</v>
      </c>
      <c r="AB166" s="299">
        <f t="shared" si="33"/>
        <v>0</v>
      </c>
      <c r="AC166" s="299">
        <f t="shared" si="34"/>
        <v>0</v>
      </c>
      <c r="AD166" s="299">
        <f t="shared" si="35"/>
        <v>0</v>
      </c>
      <c r="AE166" s="299">
        <f t="shared" si="36"/>
        <v>0</v>
      </c>
      <c r="AF166" s="299">
        <f t="shared" si="37"/>
        <v>0</v>
      </c>
      <c r="AG166" s="299">
        <f t="shared" si="38"/>
        <v>0</v>
      </c>
      <c r="AH166" s="299">
        <f t="shared" si="39"/>
        <v>0</v>
      </c>
      <c r="AI166" s="299">
        <f t="shared" si="40"/>
        <v>0</v>
      </c>
    </row>
    <row r="167" spans="2:35" x14ac:dyDescent="0.2">
      <c r="B167" s="243" t="str">
        <f>'6. Staff time'!C102</f>
        <v>Select cadre</v>
      </c>
      <c r="C167" s="243" t="str">
        <f>IF('4. Campaign staff'!E34=0,"",'4. Campaign staff'!E34)</f>
        <v/>
      </c>
      <c r="D167" s="243" t="str">
        <f>IF('4. Campaign staff'!G34=0,"",'4. Campaign staff'!G34)</f>
        <v/>
      </c>
      <c r="E167" s="296">
        <f t="shared" si="43"/>
        <v>0</v>
      </c>
      <c r="F167" s="296">
        <f t="shared" si="43"/>
        <v>0</v>
      </c>
      <c r="G167" s="296">
        <f t="shared" si="44"/>
        <v>0</v>
      </c>
      <c r="H167" s="296">
        <f t="shared" si="44"/>
        <v>0</v>
      </c>
      <c r="I167" s="296" t="e">
        <f t="shared" si="44"/>
        <v>#DIV/0!</v>
      </c>
      <c r="J167" s="296">
        <f t="shared" si="44"/>
        <v>0</v>
      </c>
      <c r="K167" s="296">
        <f t="shared" si="44"/>
        <v>0</v>
      </c>
      <c r="L167" s="243" t="e">
        <f>IF(SUM('6. Staff time'!I102:AA102)&gt;('6. Staff time'!$AC$8*$D$25),1,0)</f>
        <v>#N/A</v>
      </c>
      <c r="M167" s="243" t="e">
        <f>IF(L167=1,SUM('6. Staff time'!I102:AA102)-$D$26,0)</f>
        <v>#N/A</v>
      </c>
      <c r="N167" s="249" t="e">
        <f>IF(SUM('6. Staff time'!I102:AA102)&lt;$D$26,100%,$D$26/SUM('6. Staff time'!I102:AA102))</f>
        <v>#N/A</v>
      </c>
      <c r="O167" s="298" t="e">
        <f t="shared" si="41"/>
        <v>#N/A</v>
      </c>
      <c r="P167" s="301">
        <f>'6. Staff time'!I102</f>
        <v>0</v>
      </c>
      <c r="Q167" s="301">
        <f>'6. Staff time'!K102</f>
        <v>0</v>
      </c>
      <c r="R167" s="301">
        <f>'6. Staff time'!N102</f>
        <v>0</v>
      </c>
      <c r="S167" s="301">
        <f>'6. Staff time'!P102</f>
        <v>0</v>
      </c>
      <c r="T167" s="301">
        <f>'6. Staff time'!R102</f>
        <v>0</v>
      </c>
      <c r="U167" s="301">
        <f>'6. Staff time'!T102</f>
        <v>0</v>
      </c>
      <c r="V167" s="301">
        <f>'6. Staff time'!V102</f>
        <v>0</v>
      </c>
      <c r="W167" s="301">
        <f>'6. Staff time'!X102</f>
        <v>0</v>
      </c>
      <c r="X167" s="301">
        <f>'6. Staff time'!Z102</f>
        <v>0</v>
      </c>
      <c r="Y167" s="301">
        <f>'6. Staff time'!AA102</f>
        <v>0</v>
      </c>
      <c r="Z167" s="299">
        <f t="shared" si="31"/>
        <v>0</v>
      </c>
      <c r="AA167" s="299">
        <f t="shared" si="32"/>
        <v>0</v>
      </c>
      <c r="AB167" s="299">
        <f t="shared" si="33"/>
        <v>0</v>
      </c>
      <c r="AC167" s="299">
        <f t="shared" si="34"/>
        <v>0</v>
      </c>
      <c r="AD167" s="299">
        <f t="shared" si="35"/>
        <v>0</v>
      </c>
      <c r="AE167" s="299">
        <f t="shared" si="36"/>
        <v>0</v>
      </c>
      <c r="AF167" s="299">
        <f t="shared" si="37"/>
        <v>0</v>
      </c>
      <c r="AG167" s="299">
        <f t="shared" si="38"/>
        <v>0</v>
      </c>
      <c r="AH167" s="299">
        <f t="shared" si="39"/>
        <v>0</v>
      </c>
      <c r="AI167" s="299">
        <f t="shared" si="40"/>
        <v>0</v>
      </c>
    </row>
  </sheetData>
  <mergeCells count="12">
    <mergeCell ref="B33:C33"/>
    <mergeCell ref="B37:C37"/>
    <mergeCell ref="B54:C54"/>
    <mergeCell ref="L83:Y83"/>
    <mergeCell ref="L112:Y112"/>
    <mergeCell ref="L141:Y141"/>
    <mergeCell ref="B83:F83"/>
    <mergeCell ref="B112:F112"/>
    <mergeCell ref="G83:K83"/>
    <mergeCell ref="G112:K112"/>
    <mergeCell ref="B141:F141"/>
    <mergeCell ref="G141:K141"/>
  </mergeCells>
  <conditionalFormatting sqref="C64:L72">
    <cfRule type="expression" dxfId="5" priority="3">
      <formula>C64&lt;&gt;""</formula>
    </cfRule>
  </conditionalFormatting>
  <conditionalFormatting sqref="C34:C35">
    <cfRule type="containsText" dxfId="4" priority="2" operator="containsText" text="delivered">
      <formula>NOT(ISERROR(SEARCH("delivered",C34)))</formula>
    </cfRule>
  </conditionalFormatting>
  <conditionalFormatting sqref="C40:C41">
    <cfRule type="containsText" dxfId="3" priority="1" operator="containsText" text="delivered">
      <formula>NOT(ISERROR(SEARCH("delivered",C40)))</formula>
    </cfRule>
  </conditionalFormatting>
  <dataValidations count="1">
    <dataValidation type="decimal" operator="greaterThanOrEqual" allowBlank="1" showInputMessage="1" showErrorMessage="1" sqref="C64:C73 M75:M79 D64:L74" xr:uid="{06D0BC6A-6032-47E8-93C9-23EF0AFE313A}">
      <formula1>0</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C70A-C503-436C-9211-BB3C568F483A}">
  <sheetPr>
    <tabColor theme="0" tint="-0.249977111117893"/>
  </sheetPr>
  <dimension ref="A1:V30"/>
  <sheetViews>
    <sheetView showGridLines="0" tabSelected="1" zoomScale="90" zoomScaleNormal="90" workbookViewId="0">
      <selection activeCell="B5" sqref="B5:T6"/>
    </sheetView>
  </sheetViews>
  <sheetFormatPr defaultColWidth="0" defaultRowHeight="12.75" zeroHeight="1" x14ac:dyDescent="0.2"/>
  <cols>
    <col min="1" max="1" width="1.5703125" style="1" customWidth="1"/>
    <col min="2" max="2" width="3.140625" style="1" customWidth="1"/>
    <col min="3" max="3" width="12.28515625" style="1" customWidth="1"/>
    <col min="4" max="4" width="8.85546875" style="1" customWidth="1"/>
    <col min="5" max="5" width="10.42578125" style="1" customWidth="1"/>
    <col min="6" max="18" width="8.85546875" style="1" customWidth="1"/>
    <col min="19" max="19" width="10.5703125" style="1" customWidth="1"/>
    <col min="20" max="20" width="15.7109375" style="1" customWidth="1"/>
    <col min="21" max="21" width="2.28515625" style="1" customWidth="1"/>
    <col min="22" max="22" width="2" style="1" customWidth="1"/>
    <col min="23" max="16384" width="8.85546875" style="1" hidden="1"/>
  </cols>
  <sheetData>
    <row r="1" spans="1:21" ht="20.45" customHeight="1" x14ac:dyDescent="0.2">
      <c r="A1" s="506" t="s">
        <v>4699</v>
      </c>
      <c r="B1" s="507"/>
      <c r="C1" s="507"/>
      <c r="D1" s="507"/>
      <c r="E1" s="507"/>
      <c r="F1" s="507"/>
      <c r="G1" s="507"/>
      <c r="H1" s="507"/>
      <c r="I1" s="507"/>
      <c r="J1" s="507"/>
      <c r="K1" s="507"/>
      <c r="L1" s="507"/>
      <c r="M1" s="507"/>
      <c r="N1" s="507"/>
      <c r="O1" s="507"/>
      <c r="P1" s="507"/>
      <c r="Q1" s="507"/>
      <c r="R1" s="507"/>
      <c r="S1" s="507"/>
      <c r="T1" s="507"/>
      <c r="U1" s="507"/>
    </row>
    <row r="2" spans="1:21" ht="24.6" customHeight="1" x14ac:dyDescent="0.2">
      <c r="A2" s="507"/>
      <c r="B2" s="507"/>
      <c r="C2" s="507"/>
      <c r="D2" s="507"/>
      <c r="E2" s="507"/>
      <c r="F2" s="507"/>
      <c r="G2" s="507"/>
      <c r="H2" s="507"/>
      <c r="I2" s="507"/>
      <c r="J2" s="507"/>
      <c r="K2" s="507"/>
      <c r="L2" s="507"/>
      <c r="M2" s="507"/>
      <c r="N2" s="507"/>
      <c r="O2" s="507"/>
      <c r="P2" s="507"/>
      <c r="Q2" s="507"/>
      <c r="R2" s="507"/>
      <c r="S2" s="507"/>
      <c r="T2" s="507"/>
      <c r="U2" s="507"/>
    </row>
    <row r="3" spans="1:21" ht="10.15" customHeight="1" x14ac:dyDescent="0.2"/>
    <row r="4" spans="1:21" ht="17.45" customHeight="1" x14ac:dyDescent="0.2">
      <c r="B4" s="518" t="s">
        <v>371</v>
      </c>
      <c r="C4" s="518"/>
      <c r="D4" s="518"/>
      <c r="E4" s="518"/>
      <c r="F4" s="518"/>
      <c r="G4" s="518"/>
      <c r="H4" s="518"/>
      <c r="I4" s="518"/>
      <c r="J4" s="518"/>
      <c r="K4" s="518"/>
      <c r="L4" s="518"/>
      <c r="M4" s="518"/>
      <c r="N4" s="518"/>
      <c r="O4" s="518"/>
      <c r="P4" s="518"/>
      <c r="Q4" s="518"/>
      <c r="R4" s="518"/>
      <c r="S4" s="518"/>
      <c r="T4" s="518"/>
    </row>
    <row r="5" spans="1:21" ht="15.6" customHeight="1" x14ac:dyDescent="0.2">
      <c r="B5" s="508" t="s">
        <v>456</v>
      </c>
      <c r="C5" s="508"/>
      <c r="D5" s="508"/>
      <c r="E5" s="508"/>
      <c r="F5" s="508"/>
      <c r="G5" s="508"/>
      <c r="H5" s="508"/>
      <c r="I5" s="508"/>
      <c r="J5" s="508"/>
      <c r="K5" s="508"/>
      <c r="L5" s="508"/>
      <c r="M5" s="508"/>
      <c r="N5" s="508"/>
      <c r="O5" s="508"/>
      <c r="P5" s="508"/>
      <c r="Q5" s="508"/>
      <c r="R5" s="508"/>
      <c r="S5" s="508"/>
      <c r="T5" s="508"/>
    </row>
    <row r="6" spans="1:21" ht="20.45" customHeight="1" x14ac:dyDescent="0.2">
      <c r="B6" s="508"/>
      <c r="C6" s="508"/>
      <c r="D6" s="508"/>
      <c r="E6" s="508"/>
      <c r="F6" s="508"/>
      <c r="G6" s="508"/>
      <c r="H6" s="508"/>
      <c r="I6" s="508"/>
      <c r="J6" s="508"/>
      <c r="K6" s="508"/>
      <c r="L6" s="508"/>
      <c r="M6" s="508"/>
      <c r="N6" s="508"/>
      <c r="O6" s="508"/>
      <c r="P6" s="508"/>
      <c r="Q6" s="508"/>
      <c r="R6" s="508"/>
      <c r="S6" s="508"/>
      <c r="T6" s="508"/>
    </row>
    <row r="7" spans="1:21" ht="7.9" customHeight="1" x14ac:dyDescent="0.2"/>
    <row r="8" spans="1:21" ht="16.899999999999999" customHeight="1" x14ac:dyDescent="0.2">
      <c r="B8" s="518" t="s">
        <v>360</v>
      </c>
      <c r="C8" s="518"/>
      <c r="D8" s="518"/>
      <c r="E8" s="518"/>
      <c r="F8" s="518"/>
      <c r="G8" s="518"/>
      <c r="H8" s="518"/>
      <c r="I8" s="518"/>
      <c r="J8" s="518"/>
      <c r="K8" s="518"/>
      <c r="L8" s="518"/>
      <c r="M8" s="518"/>
      <c r="N8" s="518"/>
      <c r="O8" s="518"/>
      <c r="P8" s="518"/>
      <c r="Q8" s="518"/>
      <c r="R8" s="518"/>
      <c r="S8" s="518"/>
      <c r="T8" s="518"/>
    </row>
    <row r="9" spans="1:21" ht="16.899999999999999" customHeight="1" x14ac:dyDescent="0.2">
      <c r="B9" s="131">
        <v>1</v>
      </c>
      <c r="C9" s="515" t="s">
        <v>370</v>
      </c>
      <c r="D9" s="515"/>
      <c r="E9" s="515"/>
      <c r="F9" s="515"/>
      <c r="G9" s="515"/>
      <c r="H9" s="515"/>
      <c r="I9" s="515"/>
      <c r="J9" s="515"/>
      <c r="K9" s="515"/>
      <c r="L9" s="515"/>
      <c r="M9" s="515"/>
      <c r="N9" s="515"/>
      <c r="O9" s="515"/>
      <c r="P9" s="515"/>
      <c r="Q9" s="515"/>
      <c r="R9" s="515"/>
      <c r="S9" s="515"/>
      <c r="T9" s="515"/>
    </row>
    <row r="10" spans="1:21" ht="16.899999999999999" customHeight="1" x14ac:dyDescent="0.2">
      <c r="B10" s="131">
        <v>2</v>
      </c>
      <c r="C10" s="515" t="s">
        <v>372</v>
      </c>
      <c r="D10" s="515"/>
      <c r="E10" s="515"/>
      <c r="F10" s="515"/>
      <c r="G10" s="515"/>
      <c r="H10" s="515"/>
      <c r="I10" s="515"/>
      <c r="J10" s="515"/>
      <c r="K10" s="515"/>
      <c r="L10" s="515"/>
      <c r="M10" s="515"/>
      <c r="N10" s="515"/>
      <c r="O10" s="515"/>
      <c r="P10" s="515"/>
      <c r="Q10" s="515"/>
      <c r="R10" s="515"/>
      <c r="S10" s="515"/>
      <c r="T10" s="515"/>
    </row>
    <row r="11" spans="1:21" ht="16.899999999999999" customHeight="1" x14ac:dyDescent="0.2">
      <c r="B11" s="131">
        <v>3</v>
      </c>
      <c r="C11" s="515" t="s">
        <v>376</v>
      </c>
      <c r="D11" s="515"/>
      <c r="E11" s="515"/>
      <c r="F11" s="515"/>
      <c r="G11" s="515"/>
      <c r="H11" s="515"/>
      <c r="I11" s="515"/>
      <c r="J11" s="515"/>
      <c r="K11" s="515"/>
      <c r="L11" s="515"/>
      <c r="M11" s="515"/>
      <c r="N11" s="515"/>
      <c r="O11" s="515"/>
      <c r="P11" s="515"/>
      <c r="Q11" s="515"/>
      <c r="R11" s="515"/>
      <c r="S11" s="515"/>
      <c r="T11" s="515"/>
    </row>
    <row r="12" spans="1:21" ht="16.899999999999999" customHeight="1" x14ac:dyDescent="0.2">
      <c r="B12" s="131">
        <v>4</v>
      </c>
      <c r="C12" s="515" t="s">
        <v>374</v>
      </c>
      <c r="D12" s="515"/>
      <c r="E12" s="515"/>
      <c r="F12" s="515"/>
      <c r="G12" s="515"/>
      <c r="H12" s="515"/>
      <c r="I12" s="515"/>
      <c r="J12" s="515"/>
      <c r="K12" s="515"/>
      <c r="L12" s="515"/>
      <c r="M12" s="515"/>
      <c r="N12" s="515"/>
      <c r="O12" s="515"/>
      <c r="P12" s="515"/>
      <c r="Q12" s="515"/>
      <c r="R12" s="515"/>
      <c r="S12" s="515"/>
      <c r="T12" s="515"/>
    </row>
    <row r="13" spans="1:21" ht="16.899999999999999" customHeight="1" x14ac:dyDescent="0.2">
      <c r="B13" s="131">
        <v>5</v>
      </c>
      <c r="C13" s="515" t="s">
        <v>375</v>
      </c>
      <c r="D13" s="515"/>
      <c r="E13" s="515"/>
      <c r="F13" s="515"/>
      <c r="G13" s="515"/>
      <c r="H13" s="515"/>
      <c r="I13" s="515"/>
      <c r="J13" s="515"/>
      <c r="K13" s="515"/>
      <c r="L13" s="515"/>
      <c r="M13" s="515"/>
      <c r="N13" s="515"/>
      <c r="O13" s="515"/>
      <c r="P13" s="515"/>
      <c r="Q13" s="515"/>
      <c r="R13" s="515"/>
      <c r="S13" s="515"/>
      <c r="T13" s="515"/>
    </row>
    <row r="14" spans="1:21" ht="9.1999999999999993" customHeight="1" x14ac:dyDescent="0.2"/>
    <row r="15" spans="1:21" ht="18" customHeight="1" x14ac:dyDescent="0.2">
      <c r="B15" s="518" t="s">
        <v>359</v>
      </c>
      <c r="C15" s="518"/>
      <c r="D15" s="518"/>
      <c r="E15" s="518"/>
      <c r="F15" s="518"/>
      <c r="G15" s="518"/>
      <c r="H15" s="518"/>
      <c r="I15" s="518"/>
      <c r="J15" s="518"/>
      <c r="K15" s="518"/>
      <c r="L15" s="518"/>
      <c r="M15" s="518"/>
      <c r="N15" s="518"/>
      <c r="O15" s="518"/>
      <c r="P15" s="518"/>
      <c r="Q15" s="518"/>
      <c r="R15" s="518"/>
      <c r="S15" s="518"/>
      <c r="T15" s="518"/>
    </row>
    <row r="16" spans="1:21" ht="16.899999999999999" customHeight="1" x14ac:dyDescent="0.2">
      <c r="B16" s="127"/>
      <c r="C16" s="509" t="s">
        <v>364</v>
      </c>
      <c r="D16" s="509"/>
      <c r="E16" s="509"/>
      <c r="F16" s="516" t="s">
        <v>369</v>
      </c>
      <c r="G16" s="517"/>
      <c r="H16" s="517"/>
      <c r="I16" s="517"/>
      <c r="J16" s="517"/>
      <c r="K16" s="517"/>
      <c r="L16" s="517"/>
      <c r="M16" s="517"/>
      <c r="N16" s="517"/>
      <c r="O16" s="517"/>
      <c r="P16" s="517"/>
      <c r="Q16" s="517"/>
      <c r="R16" s="511" t="s">
        <v>453</v>
      </c>
      <c r="S16" s="511"/>
      <c r="T16" s="512"/>
    </row>
    <row r="17" spans="2:20" ht="16.899999999999999" customHeight="1" x14ac:dyDescent="0.2">
      <c r="B17" s="127"/>
      <c r="C17" s="509" t="s">
        <v>513</v>
      </c>
      <c r="D17" s="509"/>
      <c r="E17" s="509"/>
      <c r="F17" s="516" t="s">
        <v>511</v>
      </c>
      <c r="G17" s="517"/>
      <c r="H17" s="517"/>
      <c r="I17" s="517"/>
      <c r="J17" s="517"/>
      <c r="K17" s="517"/>
      <c r="L17" s="517"/>
      <c r="M17" s="517"/>
      <c r="N17" s="517"/>
      <c r="O17" s="517"/>
      <c r="P17" s="517"/>
      <c r="Q17" s="517"/>
      <c r="R17" s="511" t="s">
        <v>453</v>
      </c>
      <c r="S17" s="511"/>
      <c r="T17" s="512"/>
    </row>
    <row r="18" spans="2:20" ht="16.899999999999999" customHeight="1" x14ac:dyDescent="0.2">
      <c r="B18" s="127"/>
      <c r="C18" s="509" t="s">
        <v>512</v>
      </c>
      <c r="D18" s="509"/>
      <c r="E18" s="509"/>
      <c r="F18" s="516" t="s">
        <v>368</v>
      </c>
      <c r="G18" s="517"/>
      <c r="H18" s="517"/>
      <c r="I18" s="517"/>
      <c r="J18" s="517"/>
      <c r="K18" s="517"/>
      <c r="L18" s="517"/>
      <c r="M18" s="517"/>
      <c r="N18" s="517"/>
      <c r="O18" s="517"/>
      <c r="P18" s="517"/>
      <c r="Q18" s="517"/>
      <c r="R18" s="511" t="s">
        <v>454</v>
      </c>
      <c r="S18" s="511"/>
      <c r="T18" s="512"/>
    </row>
    <row r="19" spans="2:20" ht="16.899999999999999" customHeight="1" x14ac:dyDescent="0.2">
      <c r="B19" s="128"/>
      <c r="C19" s="510" t="s">
        <v>361</v>
      </c>
      <c r="D19" s="510"/>
      <c r="E19" s="510"/>
      <c r="F19" s="513" t="s">
        <v>457</v>
      </c>
      <c r="G19" s="514"/>
      <c r="H19" s="514"/>
      <c r="I19" s="514"/>
      <c r="J19" s="514"/>
      <c r="K19" s="514"/>
      <c r="L19" s="514"/>
      <c r="M19" s="514"/>
      <c r="N19" s="514"/>
      <c r="O19" s="514"/>
      <c r="P19" s="514"/>
      <c r="Q19" s="514"/>
      <c r="R19" s="157" t="s">
        <v>455</v>
      </c>
      <c r="S19" s="157"/>
      <c r="T19" s="158"/>
    </row>
    <row r="20" spans="2:20" ht="16.899999999999999" customHeight="1" x14ac:dyDescent="0.2">
      <c r="B20" s="128"/>
      <c r="C20" s="510" t="s">
        <v>514</v>
      </c>
      <c r="D20" s="510"/>
      <c r="E20" s="510"/>
      <c r="F20" s="513" t="s">
        <v>459</v>
      </c>
      <c r="G20" s="514"/>
      <c r="H20" s="514"/>
      <c r="I20" s="514"/>
      <c r="J20" s="514"/>
      <c r="K20" s="514"/>
      <c r="L20" s="514"/>
      <c r="M20" s="514"/>
      <c r="N20" s="514"/>
      <c r="O20" s="514"/>
      <c r="P20" s="514"/>
      <c r="Q20" s="514"/>
      <c r="R20" s="157" t="s">
        <v>455</v>
      </c>
      <c r="S20" s="157"/>
      <c r="T20" s="158"/>
    </row>
    <row r="21" spans="2:20" ht="16.899999999999999" customHeight="1" x14ac:dyDescent="0.2">
      <c r="B21" s="128"/>
      <c r="C21" s="510" t="s">
        <v>458</v>
      </c>
      <c r="D21" s="510"/>
      <c r="E21" s="510"/>
      <c r="F21" s="513" t="s">
        <v>373</v>
      </c>
      <c r="G21" s="514"/>
      <c r="H21" s="514"/>
      <c r="I21" s="514"/>
      <c r="J21" s="514"/>
      <c r="K21" s="514"/>
      <c r="L21" s="514"/>
      <c r="M21" s="514"/>
      <c r="N21" s="514"/>
      <c r="O21" s="514"/>
      <c r="P21" s="514"/>
      <c r="Q21" s="514"/>
      <c r="R21" s="157" t="s">
        <v>455</v>
      </c>
      <c r="S21" s="157"/>
      <c r="T21" s="158"/>
    </row>
    <row r="22" spans="2:20" ht="16.899999999999999" customHeight="1" x14ac:dyDescent="0.2">
      <c r="B22" s="128"/>
      <c r="C22" s="510" t="s">
        <v>378</v>
      </c>
      <c r="D22" s="510"/>
      <c r="E22" s="510"/>
      <c r="F22" s="513" t="s">
        <v>365</v>
      </c>
      <c r="G22" s="514"/>
      <c r="H22" s="514"/>
      <c r="I22" s="514"/>
      <c r="J22" s="514"/>
      <c r="K22" s="514"/>
      <c r="L22" s="514"/>
      <c r="M22" s="514"/>
      <c r="N22" s="514"/>
      <c r="O22" s="514"/>
      <c r="P22" s="514"/>
      <c r="Q22" s="514"/>
      <c r="R22" s="157" t="s">
        <v>455</v>
      </c>
      <c r="S22" s="157"/>
      <c r="T22" s="158"/>
    </row>
    <row r="23" spans="2:20" ht="16.899999999999999" customHeight="1" x14ac:dyDescent="0.2">
      <c r="B23" s="128"/>
      <c r="C23" s="510" t="s">
        <v>379</v>
      </c>
      <c r="D23" s="510"/>
      <c r="E23" s="510"/>
      <c r="F23" s="513" t="s">
        <v>405</v>
      </c>
      <c r="G23" s="514"/>
      <c r="H23" s="514"/>
      <c r="I23" s="514"/>
      <c r="J23" s="514"/>
      <c r="K23" s="514"/>
      <c r="L23" s="514"/>
      <c r="M23" s="514"/>
      <c r="N23" s="514"/>
      <c r="O23" s="514"/>
      <c r="P23" s="514"/>
      <c r="Q23" s="514"/>
      <c r="R23" s="157" t="s">
        <v>455</v>
      </c>
      <c r="S23" s="157"/>
      <c r="T23" s="158"/>
    </row>
    <row r="24" spans="2:20" ht="16.899999999999999" customHeight="1" x14ac:dyDescent="0.2">
      <c r="B24" s="128"/>
      <c r="C24" s="510" t="s">
        <v>401</v>
      </c>
      <c r="D24" s="510"/>
      <c r="E24" s="510"/>
      <c r="F24" s="513" t="s">
        <v>403</v>
      </c>
      <c r="G24" s="514"/>
      <c r="H24" s="514"/>
      <c r="I24" s="514"/>
      <c r="J24" s="514"/>
      <c r="K24" s="514"/>
      <c r="L24" s="514"/>
      <c r="M24" s="514"/>
      <c r="N24" s="514"/>
      <c r="O24" s="514"/>
      <c r="P24" s="514"/>
      <c r="Q24" s="514"/>
      <c r="R24" s="157" t="s">
        <v>455</v>
      </c>
      <c r="S24" s="157"/>
      <c r="T24" s="158"/>
    </row>
    <row r="25" spans="2:20" ht="16.899999999999999" customHeight="1" x14ac:dyDescent="0.2">
      <c r="B25" s="128"/>
      <c r="C25" s="510" t="s">
        <v>402</v>
      </c>
      <c r="D25" s="510"/>
      <c r="E25" s="510"/>
      <c r="F25" s="513" t="s">
        <v>404</v>
      </c>
      <c r="G25" s="514"/>
      <c r="H25" s="514"/>
      <c r="I25" s="514"/>
      <c r="J25" s="514"/>
      <c r="K25" s="514"/>
      <c r="L25" s="514"/>
      <c r="M25" s="514"/>
      <c r="N25" s="514"/>
      <c r="O25" s="514"/>
      <c r="P25" s="514"/>
      <c r="Q25" s="514"/>
      <c r="R25" s="157" t="s">
        <v>455</v>
      </c>
      <c r="S25" s="157"/>
      <c r="T25" s="158"/>
    </row>
    <row r="26" spans="2:20" ht="16.899999999999999" customHeight="1" x14ac:dyDescent="0.2">
      <c r="B26" s="128"/>
      <c r="C26" s="510" t="s">
        <v>362</v>
      </c>
      <c r="D26" s="510"/>
      <c r="E26" s="510"/>
      <c r="F26" s="513" t="s">
        <v>366</v>
      </c>
      <c r="G26" s="514"/>
      <c r="H26" s="514"/>
      <c r="I26" s="514"/>
      <c r="J26" s="514"/>
      <c r="K26" s="514"/>
      <c r="L26" s="514"/>
      <c r="M26" s="514"/>
      <c r="N26" s="514"/>
      <c r="O26" s="514"/>
      <c r="P26" s="514"/>
      <c r="Q26" s="514"/>
      <c r="R26" s="157" t="s">
        <v>455</v>
      </c>
      <c r="S26" s="157"/>
      <c r="T26" s="158"/>
    </row>
    <row r="27" spans="2:20" ht="16.899999999999999" customHeight="1" x14ac:dyDescent="0.2">
      <c r="B27" s="128"/>
      <c r="C27" s="510" t="s">
        <v>363</v>
      </c>
      <c r="D27" s="510"/>
      <c r="E27" s="510"/>
      <c r="F27" s="513" t="s">
        <v>367</v>
      </c>
      <c r="G27" s="514"/>
      <c r="H27" s="514"/>
      <c r="I27" s="514"/>
      <c r="J27" s="514"/>
      <c r="K27" s="514"/>
      <c r="L27" s="514"/>
      <c r="M27" s="514"/>
      <c r="N27" s="514"/>
      <c r="O27" s="514"/>
      <c r="P27" s="514"/>
      <c r="Q27" s="514"/>
      <c r="R27" s="157" t="s">
        <v>455</v>
      </c>
      <c r="S27" s="157"/>
      <c r="T27" s="158"/>
    </row>
    <row r="28" spans="2:20" ht="10.15" customHeight="1" x14ac:dyDescent="0.2"/>
    <row r="29" spans="2:20" x14ac:dyDescent="0.2"/>
    <row r="30" spans="2:20" x14ac:dyDescent="0.2"/>
  </sheetData>
  <mergeCells count="37">
    <mergeCell ref="F25:Q25"/>
    <mergeCell ref="F22:Q22"/>
    <mergeCell ref="F27:Q27"/>
    <mergeCell ref="F23:Q23"/>
    <mergeCell ref="F24:Q24"/>
    <mergeCell ref="F26:Q26"/>
    <mergeCell ref="C27:E27"/>
    <mergeCell ref="B15:T15"/>
    <mergeCell ref="B4:T4"/>
    <mergeCell ref="B8:T8"/>
    <mergeCell ref="C20:E20"/>
    <mergeCell ref="C25:E25"/>
    <mergeCell ref="C22:E22"/>
    <mergeCell ref="C23:E23"/>
    <mergeCell ref="C24:E24"/>
    <mergeCell ref="C26:E26"/>
    <mergeCell ref="C21:E21"/>
    <mergeCell ref="F21:Q21"/>
    <mergeCell ref="R16:T16"/>
    <mergeCell ref="F16:Q16"/>
    <mergeCell ref="F18:Q18"/>
    <mergeCell ref="F20:Q20"/>
    <mergeCell ref="A1:U2"/>
    <mergeCell ref="B5:T6"/>
    <mergeCell ref="C16:E16"/>
    <mergeCell ref="C18:E18"/>
    <mergeCell ref="C19:E19"/>
    <mergeCell ref="R18:T18"/>
    <mergeCell ref="F19:Q19"/>
    <mergeCell ref="C9:T9"/>
    <mergeCell ref="C10:T10"/>
    <mergeCell ref="C11:T11"/>
    <mergeCell ref="C12:T12"/>
    <mergeCell ref="C13:T13"/>
    <mergeCell ref="C17:E17"/>
    <mergeCell ref="F17:Q17"/>
    <mergeCell ref="R17:T17"/>
  </mergeCells>
  <hyperlinks>
    <hyperlink ref="C16:E16" location="'0a. Country information'!A1" display="0a. Country information" xr:uid="{1D313545-3EDD-4E52-BEA1-EF6CAFE240D8}"/>
    <hyperlink ref="C18:E18" location="'0b. Unit costs'!A1" display="0b. Unit costs" xr:uid="{DE2B4974-8552-4235-98C7-0387A5AA180D}"/>
    <hyperlink ref="C19:E19" location="'1. General information'!A1" display="1. General information" xr:uid="{D869E486-20C9-430E-8D79-52CF1D73B11C}"/>
    <hyperlink ref="C21:E21" location="'2. Campaign information'!A1" display="2. Campaign information" xr:uid="{3FBF9C8F-5C7D-490C-BE57-8D206D8EC85C}"/>
    <hyperlink ref="C20:E20" location="'3. Campaign stock and coverage'!A1" display="3. Campaign stock and coverage" xr:uid="{4DC8F473-4458-4A8E-BFE1-CA16C5EBBD9F}"/>
    <hyperlink ref="C25:E25" location="'4. Vehicles'!A1" display="4. Vehicles" xr:uid="{86BFBBB0-D98B-4BB4-A7A0-0DA0C79B28F2}"/>
    <hyperlink ref="C22:E22" location="'5. Campaign staff'!A1" display="5. Campaign staff" xr:uid="{C476D56B-795F-4DC8-A4A9-2574E19178A6}"/>
    <hyperlink ref="C23:E23" location="'6. Meetings, Trainings, Events'!A1" display="6. Meetings, trainings, events" xr:uid="{F0B8B588-34DB-47AF-825E-AD5141BD48C8}"/>
    <hyperlink ref="C24:E24" location="'7. Staff time and transport'!A1" display="7. Staff time and transport" xr:uid="{512A6567-F3FC-4DDE-A034-1D2191025990}"/>
    <hyperlink ref="C26:E26" location="'8. Equipment and supplies'!A1" display="8. Equipment and supplies" xr:uid="{9131B88D-9CBA-4774-B04E-A11729C0F760}"/>
    <hyperlink ref="C27:E27" location="'9. Per diem and other expenses'!A1" display="9. Per diem and other expenses" xr:uid="{5A5B456C-260D-44C1-AE2C-107C424B191F}"/>
    <hyperlink ref="C17:E17" location="'0b. Sample'!A1" display="0b. Sample" xr:uid="{78181279-DD9E-4DBC-8055-0FC699E767AB}"/>
  </hyperlinks>
  <pageMargins left="0.7" right="0.7" top="0.75" bottom="0.75" header="0.3" footer="0.3"/>
  <pageSetup paperSize="9" orientation="portrait"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EDB62-BDC4-495B-AFBD-3D755C6400A3}">
  <sheetPr>
    <tabColor theme="7" tint="0.39997558519241921"/>
  </sheetPr>
  <dimension ref="A1:P1717"/>
  <sheetViews>
    <sheetView topLeftCell="H1" zoomScale="115" zoomScaleNormal="115" workbookViewId="0">
      <pane ySplit="1" topLeftCell="A1249" activePane="bottomLeft" state="frozen"/>
      <selection activeCell="D1" sqref="D1"/>
      <selection pane="bottomLeft" activeCell="K1254" sqref="K1254"/>
    </sheetView>
  </sheetViews>
  <sheetFormatPr defaultColWidth="8.85546875" defaultRowHeight="12.75" x14ac:dyDescent="0.2"/>
  <cols>
    <col min="1" max="1" width="11.42578125" style="167" bestFit="1" customWidth="1"/>
    <col min="2" max="2" width="10.5703125" style="167" bestFit="1" customWidth="1"/>
    <col min="3" max="3" width="11.5703125" style="167" bestFit="1" customWidth="1"/>
    <col min="4" max="4" width="49.28515625" style="167" customWidth="1"/>
    <col min="5" max="5" width="19" style="167" customWidth="1"/>
    <col min="6" max="6" width="10.7109375" style="167" customWidth="1"/>
    <col min="7" max="7" width="24.5703125" style="167" customWidth="1"/>
    <col min="8" max="8" width="14.85546875" style="167" customWidth="1"/>
    <col min="9" max="9" width="29.140625" style="167" bestFit="1" customWidth="1"/>
    <col min="10" max="10" width="19.85546875" style="167" customWidth="1"/>
    <col min="11" max="11" width="13.5703125" style="381" customWidth="1"/>
    <col min="12" max="12" width="11.42578125" style="398" customWidth="1"/>
    <col min="13" max="13" width="15.28515625" style="398" customWidth="1"/>
    <col min="14" max="14" width="80.85546875" style="167" customWidth="1"/>
    <col min="15" max="15" width="24" style="313" customWidth="1"/>
    <col min="16" max="16" width="10.28515625" style="167" customWidth="1"/>
    <col min="17" max="28" width="8.85546875" style="167" customWidth="1"/>
    <col min="29" max="16384" width="8.85546875" style="167"/>
  </cols>
  <sheetData>
    <row r="1" spans="1:16" x14ac:dyDescent="0.2">
      <c r="A1" s="302" t="s">
        <v>4697</v>
      </c>
      <c r="B1" s="302" t="s">
        <v>4694</v>
      </c>
      <c r="C1" s="302" t="s">
        <v>643</v>
      </c>
      <c r="D1" s="302" t="s">
        <v>644</v>
      </c>
      <c r="E1" s="302" t="s">
        <v>645</v>
      </c>
      <c r="F1" s="302" t="s">
        <v>646</v>
      </c>
      <c r="G1" s="302" t="s">
        <v>604</v>
      </c>
      <c r="H1" s="302" t="s">
        <v>647</v>
      </c>
      <c r="I1" s="302" t="s">
        <v>606</v>
      </c>
      <c r="J1" s="302" t="s">
        <v>648</v>
      </c>
      <c r="K1" s="303" t="str">
        <f>CONCATENATE("Cost in ",'0a. Country information'!R10)</f>
        <v xml:space="preserve">Cost in </v>
      </c>
      <c r="L1" s="302" t="s">
        <v>649</v>
      </c>
      <c r="M1" s="302" t="s">
        <v>607</v>
      </c>
      <c r="N1" s="302" t="s">
        <v>650</v>
      </c>
      <c r="O1" s="302" t="s">
        <v>609</v>
      </c>
      <c r="P1" s="304"/>
    </row>
    <row r="2" spans="1:16" x14ac:dyDescent="0.2">
      <c r="A2" s="305">
        <f>'1. General information'!$O$8</f>
        <v>0</v>
      </c>
      <c r="B2" s="305">
        <f>'1. General information'!$O$10</f>
        <v>0</v>
      </c>
      <c r="C2" s="305">
        <f>'1. General information'!$O$11</f>
        <v>0</v>
      </c>
      <c r="D2" s="305" t="s">
        <v>651</v>
      </c>
      <c r="E2" s="305" t="s">
        <v>652</v>
      </c>
      <c r="F2" s="305" t="s">
        <v>653</v>
      </c>
      <c r="G2" s="305" t="s">
        <v>96</v>
      </c>
      <c r="H2" s="305" t="s">
        <v>654</v>
      </c>
      <c r="I2" s="305" t="s">
        <v>613</v>
      </c>
      <c r="J2" s="305" t="s">
        <v>350</v>
      </c>
      <c r="K2" s="467">
        <f>'0c. Unit costs'!O21*'3. Campaign information'!J39</f>
        <v>0</v>
      </c>
      <c r="L2" s="306" t="e">
        <f>K2/'0a. Country information'!$R$11</f>
        <v>#DIV/0!</v>
      </c>
      <c r="M2" s="305" t="str">
        <f>'0e. Support language'!$A$82</f>
        <v>Donor/Partner</v>
      </c>
      <c r="N2" s="307" t="s">
        <v>656</v>
      </c>
      <c r="O2" s="308"/>
      <c r="P2" s="304"/>
    </row>
    <row r="3" spans="1:16" x14ac:dyDescent="0.2">
      <c r="A3" s="305">
        <f>'1. General information'!$O$8</f>
        <v>0</v>
      </c>
      <c r="B3" s="305">
        <f>'1. General information'!$O$10</f>
        <v>0</v>
      </c>
      <c r="C3" s="305">
        <f>'1. General information'!$O$11</f>
        <v>0</v>
      </c>
      <c r="D3" s="305" t="s">
        <v>651</v>
      </c>
      <c r="E3" s="305" t="s">
        <v>652</v>
      </c>
      <c r="F3" s="305" t="s">
        <v>653</v>
      </c>
      <c r="G3" s="305" t="s">
        <v>96</v>
      </c>
      <c r="H3" s="305" t="s">
        <v>654</v>
      </c>
      <c r="I3" s="305" t="s">
        <v>613</v>
      </c>
      <c r="J3" s="305" t="s">
        <v>546</v>
      </c>
      <c r="K3" s="467">
        <f>'0c. Unit costs'!O22*'3. Campaign information'!J40</f>
        <v>0</v>
      </c>
      <c r="L3" s="306" t="e">
        <f>K3/'0a. Country information'!$R$11</f>
        <v>#DIV/0!</v>
      </c>
      <c r="M3" s="305" t="str">
        <f>'0e. Support language'!$A$82</f>
        <v>Donor/Partner</v>
      </c>
      <c r="N3" s="307" t="s">
        <v>657</v>
      </c>
      <c r="O3" s="308"/>
      <c r="P3" s="304"/>
    </row>
    <row r="4" spans="1:16" x14ac:dyDescent="0.2">
      <c r="A4" s="309">
        <f>'1. General information'!$O$8</f>
        <v>0</v>
      </c>
      <c r="B4" s="309">
        <f>'1. General information'!$O$10</f>
        <v>0</v>
      </c>
      <c r="C4" s="309">
        <f>'1. General information'!$O$11</f>
        <v>0</v>
      </c>
      <c r="D4" s="309" t="s">
        <v>658</v>
      </c>
      <c r="E4" s="309" t="s">
        <v>652</v>
      </c>
      <c r="F4" s="309" t="s">
        <v>653</v>
      </c>
      <c r="G4" s="309" t="s">
        <v>356</v>
      </c>
      <c r="H4" s="309" t="s">
        <v>654</v>
      </c>
      <c r="I4" s="309" t="s">
        <v>622</v>
      </c>
      <c r="J4" s="309" t="s">
        <v>350</v>
      </c>
      <c r="K4" s="310" t="e">
        <f>(SUMIFS('5. Meetings, Trainings, Events'!$I$20:$R$20,'5. Meetings, Trainings, Events'!$I$14:$R$14,'0e. Support language'!$A$4)+SUMIFS('5. Meetings, Trainings, Events'!I24:R24,'5. Meetings, Trainings, Events'!$I$14:$R$14,'0e. Support language'!$A$4))*YF_share</f>
        <v>#VALUE!</v>
      </c>
      <c r="L4" s="310" t="e">
        <f>K4/'0a. Country information'!$R$11</f>
        <v>#VALUE!</v>
      </c>
      <c r="M4" s="311" t="str">
        <f>IF(COUNTA('5. Meetings, Trainings, Events'!$I$55:$R$55)&gt;0,'0e. Support language'!$A$82,'0e. Support language'!$A$67)</f>
        <v>District/MOH</v>
      </c>
      <c r="N4" s="312" t="s">
        <v>659</v>
      </c>
      <c r="O4" s="313" t="s">
        <v>660</v>
      </c>
    </row>
    <row r="5" spans="1:16" x14ac:dyDescent="0.2">
      <c r="A5" s="309">
        <f>'1. General information'!$O$8</f>
        <v>0</v>
      </c>
      <c r="B5" s="309">
        <f>'1. General information'!$O$10</f>
        <v>0</v>
      </c>
      <c r="C5" s="309">
        <f>'1. General information'!$O$11</f>
        <v>0</v>
      </c>
      <c r="D5" s="309" t="s">
        <v>658</v>
      </c>
      <c r="E5" s="309" t="s">
        <v>652</v>
      </c>
      <c r="F5" s="309" t="s">
        <v>653</v>
      </c>
      <c r="G5" s="309" t="s">
        <v>356</v>
      </c>
      <c r="H5" s="309" t="s">
        <v>654</v>
      </c>
      <c r="I5" s="309" t="s">
        <v>622</v>
      </c>
      <c r="J5" s="309" t="s">
        <v>546</v>
      </c>
      <c r="K5" s="310" t="e">
        <f>(SUMIFS('5. Meetings, Trainings, Events'!$I$20:$R$20,'5. Meetings, Trainings, Events'!$I$14:$R$14,'0e. Support language'!$A$4)+SUMIFS('5. Meetings, Trainings, Events'!I25:R25,'5. Meetings, Trainings, Events'!$I$14:$R$14,'0e. Support language'!$A$4))*MenA_share</f>
        <v>#VALUE!</v>
      </c>
      <c r="L5" s="310" t="e">
        <f>K5/'0a. Country information'!$R$11</f>
        <v>#VALUE!</v>
      </c>
      <c r="M5" s="311" t="str">
        <f>IF(COUNTA('5. Meetings, Trainings, Events'!$I$55:$R$55)&gt;0,'0e. Support language'!$A$82,'0e. Support language'!$A$67)</f>
        <v>District/MOH</v>
      </c>
      <c r="N5" s="312" t="s">
        <v>661</v>
      </c>
      <c r="O5" s="308"/>
    </row>
    <row r="6" spans="1:16" x14ac:dyDescent="0.2">
      <c r="A6" s="309">
        <f>'1. General information'!$O$8</f>
        <v>0</v>
      </c>
      <c r="B6" s="309">
        <f>'1. General information'!$O$10</f>
        <v>0</v>
      </c>
      <c r="C6" s="309">
        <f>'1. General information'!$O$11</f>
        <v>0</v>
      </c>
      <c r="D6" s="309" t="s">
        <v>658</v>
      </c>
      <c r="E6" s="309" t="s">
        <v>652</v>
      </c>
      <c r="F6" s="309" t="s">
        <v>653</v>
      </c>
      <c r="G6" s="309" t="s">
        <v>33</v>
      </c>
      <c r="H6" s="309" t="s">
        <v>654</v>
      </c>
      <c r="I6" s="309" t="s">
        <v>622</v>
      </c>
      <c r="J6" s="309" t="s">
        <v>350</v>
      </c>
      <c r="K6" s="310" t="e">
        <f>(SUMIFS('5. Meetings, Trainings, Events'!$I$20:$R$20,'5. Meetings, Trainings, Events'!$I$14:$R$14,'0e. Support language'!$A$5)+SUMIFS('5. Meetings, Trainings, Events'!I24:R24,'5. Meetings, Trainings, Events'!$I$14:$R$14,'0e. Support language'!$A$5))*YF_share</f>
        <v>#VALUE!</v>
      </c>
      <c r="L6" s="310" t="e">
        <f>K6/'0a. Country information'!$R$11</f>
        <v>#VALUE!</v>
      </c>
      <c r="M6" s="311" t="str">
        <f>IF(COUNTA('5. Meetings, Trainings, Events'!$I$55:$R$55)&gt;0,'0e. Support language'!$A$82,'0e. Support language'!$A$67)</f>
        <v>District/MOH</v>
      </c>
      <c r="N6" s="312" t="s">
        <v>662</v>
      </c>
      <c r="O6" s="308"/>
    </row>
    <row r="7" spans="1:16" x14ac:dyDescent="0.2">
      <c r="A7" s="309">
        <f>'1. General information'!$O$8</f>
        <v>0</v>
      </c>
      <c r="B7" s="309">
        <f>'1. General information'!$O$10</f>
        <v>0</v>
      </c>
      <c r="C7" s="309">
        <f>'1. General information'!$O$11</f>
        <v>0</v>
      </c>
      <c r="D7" s="309" t="s">
        <v>658</v>
      </c>
      <c r="E7" s="309" t="s">
        <v>652</v>
      </c>
      <c r="F7" s="309" t="s">
        <v>653</v>
      </c>
      <c r="G7" s="309" t="s">
        <v>33</v>
      </c>
      <c r="H7" s="309" t="s">
        <v>654</v>
      </c>
      <c r="I7" s="309" t="s">
        <v>622</v>
      </c>
      <c r="J7" s="309" t="s">
        <v>546</v>
      </c>
      <c r="K7" s="310" t="e">
        <f>(SUMIFS('5. Meetings, Trainings, Events'!$I$20:$R$20,'5. Meetings, Trainings, Events'!$I$14:$R$14,'0e. Support language'!$A$5)+SUMIFS('5. Meetings, Trainings, Events'!I25:R25,'5. Meetings, Trainings, Events'!$I$14:$R$14,'0e. Support language'!$A$5))*MenA_share</f>
        <v>#VALUE!</v>
      </c>
      <c r="L7" s="310" t="e">
        <f>K7/'0a. Country information'!$R$11</f>
        <v>#VALUE!</v>
      </c>
      <c r="M7" s="311" t="str">
        <f>IF(COUNTA('5. Meetings, Trainings, Events'!$I$55:$R$55)&gt;0,'0e. Support language'!$A$82,'0e. Support language'!$A$67)</f>
        <v>District/MOH</v>
      </c>
      <c r="N7" s="312" t="s">
        <v>663</v>
      </c>
      <c r="O7" s="308"/>
    </row>
    <row r="8" spans="1:16" x14ac:dyDescent="0.2">
      <c r="A8" s="309">
        <f>'1. General information'!$O$8</f>
        <v>0</v>
      </c>
      <c r="B8" s="309">
        <f>'1. General information'!$O$10</f>
        <v>0</v>
      </c>
      <c r="C8" s="309">
        <f>'1. General information'!$O$11</f>
        <v>0</v>
      </c>
      <c r="D8" s="309" t="s">
        <v>658</v>
      </c>
      <c r="E8" s="309" t="s">
        <v>652</v>
      </c>
      <c r="F8" s="309" t="s">
        <v>653</v>
      </c>
      <c r="G8" s="309" t="s">
        <v>28</v>
      </c>
      <c r="H8" s="309" t="s">
        <v>654</v>
      </c>
      <c r="I8" s="309" t="s">
        <v>622</v>
      </c>
      <c r="J8" s="309" t="s">
        <v>350</v>
      </c>
      <c r="K8" s="310" t="e">
        <f>(SUMIFS('5. Meetings, Trainings, Events'!$I$20:$R$20,'5. Meetings, Trainings, Events'!$I$14:$R$14,'0e. Support language'!$A$6)+SUMIFS('5. Meetings, Trainings, Events'!I26:R26,'5. Meetings, Trainings, Events'!$I$14:$R$14,'0e. Support language'!$A$6))*YF_share</f>
        <v>#VALUE!</v>
      </c>
      <c r="L8" s="310" t="e">
        <f>K8/'0a. Country information'!$R$11</f>
        <v>#VALUE!</v>
      </c>
      <c r="M8" s="311" t="str">
        <f>IF(COUNTA('5. Meetings, Trainings, Events'!$I$55:$R$55)&gt;0,'0e. Support language'!$A$82,'0e. Support language'!$A$67)</f>
        <v>District/MOH</v>
      </c>
      <c r="N8" s="312" t="s">
        <v>4542</v>
      </c>
      <c r="O8" s="308"/>
    </row>
    <row r="9" spans="1:16" x14ac:dyDescent="0.2">
      <c r="A9" s="309">
        <f>'1. General information'!$O$8</f>
        <v>0</v>
      </c>
      <c r="B9" s="309">
        <f>'1. General information'!$O$10</f>
        <v>0</v>
      </c>
      <c r="C9" s="309">
        <f>'1. General information'!$O$11</f>
        <v>0</v>
      </c>
      <c r="D9" s="309" t="s">
        <v>658</v>
      </c>
      <c r="E9" s="309" t="s">
        <v>652</v>
      </c>
      <c r="F9" s="309" t="s">
        <v>653</v>
      </c>
      <c r="G9" s="309" t="s">
        <v>28</v>
      </c>
      <c r="H9" s="309" t="s">
        <v>654</v>
      </c>
      <c r="I9" s="309" t="s">
        <v>622</v>
      </c>
      <c r="J9" s="309" t="s">
        <v>546</v>
      </c>
      <c r="K9" s="310" t="e">
        <f>(SUMIFS('5. Meetings, Trainings, Events'!$I$20:$R$20,'5. Meetings, Trainings, Events'!$I$14:$R$14,'0e. Support language'!$A$6)+SUMIFS('5. Meetings, Trainings, Events'!I27:R27,'5. Meetings, Trainings, Events'!$I$14:$R$14,'0e. Support language'!$A$6))*MenA_share</f>
        <v>#VALUE!</v>
      </c>
      <c r="L9" s="310" t="e">
        <f>K9/'0a. Country information'!$R$11</f>
        <v>#VALUE!</v>
      </c>
      <c r="M9" s="311" t="str">
        <f>IF(COUNTA('5. Meetings, Trainings, Events'!$I$55:$R$55)&gt;0,'0e. Support language'!$A$82,'0e. Support language'!$A$67)</f>
        <v>District/MOH</v>
      </c>
      <c r="N9" s="312" t="s">
        <v>4543</v>
      </c>
      <c r="O9" s="308"/>
    </row>
    <row r="10" spans="1:16" x14ac:dyDescent="0.2">
      <c r="A10" s="309">
        <f>'1. General information'!$O$8</f>
        <v>0</v>
      </c>
      <c r="B10" s="309">
        <f>'1. General information'!$O$10</f>
        <v>0</v>
      </c>
      <c r="C10" s="309">
        <f>'1. General information'!$O$11</f>
        <v>0</v>
      </c>
      <c r="D10" s="309" t="s">
        <v>658</v>
      </c>
      <c r="E10" s="309" t="s">
        <v>652</v>
      </c>
      <c r="F10" s="309" t="s">
        <v>653</v>
      </c>
      <c r="G10" s="309" t="s">
        <v>356</v>
      </c>
      <c r="H10" s="309" t="s">
        <v>654</v>
      </c>
      <c r="I10" s="309" t="s">
        <v>620</v>
      </c>
      <c r="J10" s="309" t="s">
        <v>350</v>
      </c>
      <c r="K10" s="310" t="e">
        <f>SUMIFS('5. Meetings, Trainings, Events'!I22:R22,'5. Meetings, Trainings, Events'!$I$14:$R$14,'0e. Support language'!$A$4)*YF_share</f>
        <v>#VALUE!</v>
      </c>
      <c r="L10" s="310" t="e">
        <f>K10/'0a. Country information'!$R$11</f>
        <v>#VALUE!</v>
      </c>
      <c r="M10" s="311" t="str">
        <f>IF(COUNTA('5. Meetings, Trainings, Events'!$I$55:$R$55)&gt;0,'0e. Support language'!$A$82,'0e. Support language'!$A$67)</f>
        <v>District/MOH</v>
      </c>
      <c r="N10" s="312" t="s">
        <v>664</v>
      </c>
      <c r="O10" s="308"/>
    </row>
    <row r="11" spans="1:16" x14ac:dyDescent="0.2">
      <c r="A11" s="309">
        <f>'1. General information'!$O$8</f>
        <v>0</v>
      </c>
      <c r="B11" s="309">
        <f>'1. General information'!$O$10</f>
        <v>0</v>
      </c>
      <c r="C11" s="309">
        <f>'1. General information'!$O$11</f>
        <v>0</v>
      </c>
      <c r="D11" s="309" t="s">
        <v>658</v>
      </c>
      <c r="E11" s="309" t="s">
        <v>652</v>
      </c>
      <c r="F11" s="309" t="s">
        <v>653</v>
      </c>
      <c r="G11" s="309" t="s">
        <v>356</v>
      </c>
      <c r="H11" s="309" t="s">
        <v>654</v>
      </c>
      <c r="I11" s="309" t="s">
        <v>620</v>
      </c>
      <c r="J11" s="309" t="s">
        <v>546</v>
      </c>
      <c r="K11" s="310" t="e">
        <f>SUMIFS('5. Meetings, Trainings, Events'!I23:R23,'5. Meetings, Trainings, Events'!$I$14:$R$14,'0e. Support language'!$A$4)*MenA_share</f>
        <v>#VALUE!</v>
      </c>
      <c r="L11" s="310" t="e">
        <f>K11/'0a. Country information'!$R$11</f>
        <v>#VALUE!</v>
      </c>
      <c r="M11" s="311" t="str">
        <f>IF(COUNTA('5. Meetings, Trainings, Events'!$I$55:$R$55)&gt;0,'0e. Support language'!$A$82,'0e. Support language'!$A$67)</f>
        <v>District/MOH</v>
      </c>
      <c r="N11" s="312" t="s">
        <v>665</v>
      </c>
      <c r="O11" s="308"/>
    </row>
    <row r="12" spans="1:16" x14ac:dyDescent="0.2">
      <c r="A12" s="309">
        <f>'1. General information'!$O$8</f>
        <v>0</v>
      </c>
      <c r="B12" s="309">
        <f>'1. General information'!$O$10</f>
        <v>0</v>
      </c>
      <c r="C12" s="309">
        <f>'1. General information'!$O$11</f>
        <v>0</v>
      </c>
      <c r="D12" s="309" t="s">
        <v>658</v>
      </c>
      <c r="E12" s="309" t="s">
        <v>652</v>
      </c>
      <c r="F12" s="309" t="s">
        <v>653</v>
      </c>
      <c r="G12" s="309" t="s">
        <v>33</v>
      </c>
      <c r="H12" s="309" t="s">
        <v>654</v>
      </c>
      <c r="I12" s="309" t="s">
        <v>620</v>
      </c>
      <c r="J12" s="309" t="s">
        <v>350</v>
      </c>
      <c r="K12" s="310" t="e">
        <f>SUMIFS('5. Meetings, Trainings, Events'!I22:R22,'5. Meetings, Trainings, Events'!$I$14:$R$14,'0e. Support language'!$A$5)*YF_share</f>
        <v>#VALUE!</v>
      </c>
      <c r="L12" s="310" t="e">
        <f>K12/'0a. Country information'!$R$11</f>
        <v>#VALUE!</v>
      </c>
      <c r="M12" s="311" t="str">
        <f>IF(COUNTA('5. Meetings, Trainings, Events'!$I$55:$R$55)&gt;0,'0e. Support language'!$A$82,'0e. Support language'!$A$67)</f>
        <v>District/MOH</v>
      </c>
      <c r="N12" s="312" t="s">
        <v>666</v>
      </c>
      <c r="O12" s="308"/>
    </row>
    <row r="13" spans="1:16" x14ac:dyDescent="0.2">
      <c r="A13" s="309">
        <f>'1. General information'!$O$8</f>
        <v>0</v>
      </c>
      <c r="B13" s="309">
        <f>'1. General information'!$O$10</f>
        <v>0</v>
      </c>
      <c r="C13" s="309">
        <f>'1. General information'!$O$11</f>
        <v>0</v>
      </c>
      <c r="D13" s="309" t="s">
        <v>658</v>
      </c>
      <c r="E13" s="309" t="s">
        <v>652</v>
      </c>
      <c r="F13" s="309" t="s">
        <v>653</v>
      </c>
      <c r="G13" s="309" t="s">
        <v>33</v>
      </c>
      <c r="H13" s="309" t="s">
        <v>654</v>
      </c>
      <c r="I13" s="309" t="s">
        <v>620</v>
      </c>
      <c r="J13" s="309" t="s">
        <v>546</v>
      </c>
      <c r="K13" s="310" t="e">
        <f>SUMIFS('5. Meetings, Trainings, Events'!I23:R23,'5. Meetings, Trainings, Events'!$I$14:$R$14,'0e. Support language'!$A$5)*MenA_share</f>
        <v>#VALUE!</v>
      </c>
      <c r="L13" s="310" t="e">
        <f>K13/'0a. Country information'!$R$11</f>
        <v>#VALUE!</v>
      </c>
      <c r="M13" s="311" t="str">
        <f>IF(COUNTA('5. Meetings, Trainings, Events'!$I$55:$R$55)&gt;0,'0e. Support language'!$A$82,'0e. Support language'!$A$67)</f>
        <v>District/MOH</v>
      </c>
      <c r="N13" s="312" t="s">
        <v>667</v>
      </c>
      <c r="O13" s="308"/>
    </row>
    <row r="14" spans="1:16" x14ac:dyDescent="0.2">
      <c r="A14" s="309">
        <f>'1. General information'!$O$8</f>
        <v>0</v>
      </c>
      <c r="B14" s="309">
        <f>'1. General information'!$O$10</f>
        <v>0</v>
      </c>
      <c r="C14" s="309">
        <f>'1. General information'!$O$11</f>
        <v>0</v>
      </c>
      <c r="D14" s="309" t="s">
        <v>658</v>
      </c>
      <c r="E14" s="309" t="s">
        <v>652</v>
      </c>
      <c r="F14" s="309" t="s">
        <v>653</v>
      </c>
      <c r="G14" s="309" t="s">
        <v>28</v>
      </c>
      <c r="H14" s="309" t="s">
        <v>654</v>
      </c>
      <c r="I14" s="309" t="s">
        <v>620</v>
      </c>
      <c r="J14" s="309" t="s">
        <v>350</v>
      </c>
      <c r="K14" s="310" t="e">
        <f>SUMIFS('5. Meetings, Trainings, Events'!I24:R24,'5. Meetings, Trainings, Events'!$I$14:$R$14,'0e. Support language'!$A$6)*YF_share</f>
        <v>#VALUE!</v>
      </c>
      <c r="L14" s="310" t="e">
        <f>K14/'0a. Country information'!$R$11</f>
        <v>#VALUE!</v>
      </c>
      <c r="M14" s="311" t="str">
        <f>IF(COUNTA('5. Meetings, Trainings, Events'!$I$55:$R$55)&gt;0,'0e. Support language'!$A$82,'0e. Support language'!$A$67)</f>
        <v>District/MOH</v>
      </c>
      <c r="N14" s="312" t="s">
        <v>4544</v>
      </c>
      <c r="O14" s="308"/>
    </row>
    <row r="15" spans="1:16" x14ac:dyDescent="0.2">
      <c r="A15" s="309">
        <f>'1. General information'!$O$8</f>
        <v>0</v>
      </c>
      <c r="B15" s="309">
        <f>'1. General information'!$O$10</f>
        <v>0</v>
      </c>
      <c r="C15" s="309">
        <f>'1. General information'!$O$11</f>
        <v>0</v>
      </c>
      <c r="D15" s="309" t="s">
        <v>658</v>
      </c>
      <c r="E15" s="309" t="s">
        <v>652</v>
      </c>
      <c r="F15" s="309" t="s">
        <v>653</v>
      </c>
      <c r="G15" s="309" t="s">
        <v>28</v>
      </c>
      <c r="H15" s="309" t="s">
        <v>654</v>
      </c>
      <c r="I15" s="309" t="s">
        <v>620</v>
      </c>
      <c r="J15" s="309" t="s">
        <v>546</v>
      </c>
      <c r="K15" s="310" t="e">
        <f>SUMIFS('5. Meetings, Trainings, Events'!I25:R25,'5. Meetings, Trainings, Events'!$I$14:$R$14,'0e. Support language'!$A$6)*MenA_share</f>
        <v>#VALUE!</v>
      </c>
      <c r="L15" s="310" t="e">
        <f>K15/'0a. Country information'!$R$11</f>
        <v>#VALUE!</v>
      </c>
      <c r="M15" s="311" t="str">
        <f>IF(COUNTA('5. Meetings, Trainings, Events'!$I$55:$R$55)&gt;0,'0e. Support language'!$A$82,'0e. Support language'!$A$67)</f>
        <v>District/MOH</v>
      </c>
      <c r="N15" s="312" t="s">
        <v>4545</v>
      </c>
      <c r="O15" s="308"/>
    </row>
    <row r="16" spans="1:16" x14ac:dyDescent="0.2">
      <c r="A16" s="314">
        <f>'1. General information'!$O$8</f>
        <v>0</v>
      </c>
      <c r="B16" s="314">
        <f>'1. General information'!$O$10</f>
        <v>0</v>
      </c>
      <c r="C16" s="314">
        <f>'1. General information'!$O$11</f>
        <v>0</v>
      </c>
      <c r="D16" s="315" t="s">
        <v>668</v>
      </c>
      <c r="E16" s="314" t="s">
        <v>611</v>
      </c>
      <c r="F16" s="314" t="s">
        <v>612</v>
      </c>
      <c r="G16" s="314" t="s">
        <v>33</v>
      </c>
      <c r="H16" s="314" t="s">
        <v>654</v>
      </c>
      <c r="I16" s="314" t="s">
        <v>599</v>
      </c>
      <c r="J16" s="314" t="s">
        <v>350</v>
      </c>
      <c r="K16" s="316" t="e" cm="1">
        <f t="array" ref="K16">SUMPRODUCT(--(Before_staffFunding='0e. Support language'!$A$13),'B. Intermediate calculations'!$G$85:$G$109,'B. Intermediate calculations'!$P$85:$P$109,'B. Intermediate calculations'!$N$85:$N$109)*YF_share</f>
        <v>#N/A</v>
      </c>
      <c r="L16" s="316" t="e">
        <f>K16/'0a. Country information'!$R$11</f>
        <v>#N/A</v>
      </c>
      <c r="M16" s="317" t="str">
        <f>'0e. Support language'!$A$67</f>
        <v>District/MOH</v>
      </c>
      <c r="N16" s="318" t="s">
        <v>669</v>
      </c>
      <c r="O16" s="308"/>
    </row>
    <row r="17" spans="1:15" x14ac:dyDescent="0.2">
      <c r="A17" s="314">
        <f>'1. General information'!$O$8</f>
        <v>0</v>
      </c>
      <c r="B17" s="314">
        <f>'1. General information'!$O$10</f>
        <v>0</v>
      </c>
      <c r="C17" s="314">
        <f>'1. General information'!$O$11</f>
        <v>0</v>
      </c>
      <c r="D17" s="315" t="s">
        <v>668</v>
      </c>
      <c r="E17" s="314" t="s">
        <v>611</v>
      </c>
      <c r="F17" s="314" t="s">
        <v>612</v>
      </c>
      <c r="G17" s="314" t="s">
        <v>33</v>
      </c>
      <c r="H17" s="314" t="s">
        <v>654</v>
      </c>
      <c r="I17" s="314" t="s">
        <v>599</v>
      </c>
      <c r="J17" s="314" t="s">
        <v>546</v>
      </c>
      <c r="K17" s="316" t="e" cm="1">
        <f t="array" ref="K17">SUMPRODUCT(--(Before_staffFunding='0e. Support language'!$A$13),'B. Intermediate calculations'!$G$85:$G$109,'B. Intermediate calculations'!$P$85:$P$109,'B. Intermediate calculations'!$N$85:$N$109)*MenA_share</f>
        <v>#N/A</v>
      </c>
      <c r="L17" s="316" t="e">
        <f>K17/'0a. Country information'!$R$11</f>
        <v>#N/A</v>
      </c>
      <c r="M17" s="317" t="str">
        <f>'0e. Support language'!$A$67</f>
        <v>District/MOH</v>
      </c>
      <c r="N17" s="318" t="s">
        <v>670</v>
      </c>
      <c r="O17" s="308"/>
    </row>
    <row r="18" spans="1:15" x14ac:dyDescent="0.2">
      <c r="A18" s="314">
        <f>'1. General information'!$O$8</f>
        <v>0</v>
      </c>
      <c r="B18" s="314">
        <f>'1. General information'!$O$10</f>
        <v>0</v>
      </c>
      <c r="C18" s="314">
        <f>'1. General information'!$O$11</f>
        <v>0</v>
      </c>
      <c r="D18" s="315" t="s">
        <v>668</v>
      </c>
      <c r="E18" s="314" t="s">
        <v>611</v>
      </c>
      <c r="F18" s="314" t="s">
        <v>612</v>
      </c>
      <c r="G18" s="314" t="s">
        <v>356</v>
      </c>
      <c r="H18" s="314" t="s">
        <v>654</v>
      </c>
      <c r="I18" s="314" t="s">
        <v>599</v>
      </c>
      <c r="J18" s="314" t="s">
        <v>350</v>
      </c>
      <c r="K18" s="316" t="e" cm="1">
        <f t="array" ref="K18">SUMPRODUCT(--(Before_staffFunding='0e. Support language'!$A$13),'B. Intermediate calculations'!$G$85:$G$109,'B. Intermediate calculations'!$Q$85:$Q$109,'B. Intermediate calculations'!$N$85:$N$109)*YF_share</f>
        <v>#N/A</v>
      </c>
      <c r="L18" s="316" t="e">
        <f>K18/'0a. Country information'!$R$11</f>
        <v>#N/A</v>
      </c>
      <c r="M18" s="317" t="str">
        <f>'0e. Support language'!$A$67</f>
        <v>District/MOH</v>
      </c>
      <c r="N18" s="319" t="s">
        <v>356</v>
      </c>
      <c r="O18" s="308"/>
    </row>
    <row r="19" spans="1:15" x14ac:dyDescent="0.2">
      <c r="A19" s="314">
        <f>'1. General information'!$O$8</f>
        <v>0</v>
      </c>
      <c r="B19" s="314">
        <f>'1. General information'!$O$10</f>
        <v>0</v>
      </c>
      <c r="C19" s="314">
        <f>'1. General information'!$O$11</f>
        <v>0</v>
      </c>
      <c r="D19" s="315" t="s">
        <v>668</v>
      </c>
      <c r="E19" s="314" t="s">
        <v>611</v>
      </c>
      <c r="F19" s="314" t="s">
        <v>612</v>
      </c>
      <c r="G19" s="314" t="s">
        <v>356</v>
      </c>
      <c r="H19" s="314" t="s">
        <v>654</v>
      </c>
      <c r="I19" s="314" t="s">
        <v>599</v>
      </c>
      <c r="J19" s="314" t="s">
        <v>546</v>
      </c>
      <c r="K19" s="316" t="e" cm="1">
        <f t="array" ref="K19">SUMPRODUCT(--(Before_staffFunding='0e. Support language'!$A$13),'B. Intermediate calculations'!$G$85:$G$109,'B. Intermediate calculations'!$Q$85:$Q$109,'B. Intermediate calculations'!$N$85:$N$109)*MenA_share</f>
        <v>#N/A</v>
      </c>
      <c r="L19" s="316" t="e">
        <f>K19/'0a. Country information'!$R$11</f>
        <v>#N/A</v>
      </c>
      <c r="M19" s="317" t="str">
        <f>'0e. Support language'!$A$67</f>
        <v>District/MOH</v>
      </c>
      <c r="N19" s="319" t="s">
        <v>356</v>
      </c>
      <c r="O19" s="308"/>
    </row>
    <row r="20" spans="1:15" x14ac:dyDescent="0.2">
      <c r="A20" s="314">
        <f>'1. General information'!$O$8</f>
        <v>0</v>
      </c>
      <c r="B20" s="314">
        <f>'1. General information'!$O$10</f>
        <v>0</v>
      </c>
      <c r="C20" s="314">
        <f>'1. General information'!$O$11</f>
        <v>0</v>
      </c>
      <c r="D20" s="315" t="s">
        <v>668</v>
      </c>
      <c r="E20" s="314" t="s">
        <v>611</v>
      </c>
      <c r="F20" s="314" t="s">
        <v>612</v>
      </c>
      <c r="G20" s="314" t="s">
        <v>29</v>
      </c>
      <c r="H20" s="314" t="s">
        <v>654</v>
      </c>
      <c r="I20" s="314" t="s">
        <v>599</v>
      </c>
      <c r="J20" s="314" t="s">
        <v>350</v>
      </c>
      <c r="K20" s="316" t="e" cm="1">
        <f t="array" ref="K20">SUMPRODUCT(--(Before_staffFunding='0e. Support language'!$A$13),'B. Intermediate calculations'!$G$85:$G$109,'B. Intermediate calculations'!$R$85:$R$109,'B. Intermediate calculations'!$N$85:$N$109)*YF_share</f>
        <v>#N/A</v>
      </c>
      <c r="L20" s="316" t="e">
        <f>K20/'0a. Country information'!$R$11</f>
        <v>#N/A</v>
      </c>
      <c r="M20" s="317" t="str">
        <f>'0e. Support language'!$A$67</f>
        <v>District/MOH</v>
      </c>
      <c r="N20" s="319" t="s">
        <v>29</v>
      </c>
      <c r="O20" s="308"/>
    </row>
    <row r="21" spans="1:15" x14ac:dyDescent="0.2">
      <c r="A21" s="314">
        <f>'1. General information'!$O$8</f>
        <v>0</v>
      </c>
      <c r="B21" s="314">
        <f>'1. General information'!$O$10</f>
        <v>0</v>
      </c>
      <c r="C21" s="314">
        <f>'1. General information'!$O$11</f>
        <v>0</v>
      </c>
      <c r="D21" s="315" t="s">
        <v>668</v>
      </c>
      <c r="E21" s="314" t="s">
        <v>611</v>
      </c>
      <c r="F21" s="314" t="s">
        <v>612</v>
      </c>
      <c r="G21" s="314" t="s">
        <v>29</v>
      </c>
      <c r="H21" s="314" t="s">
        <v>654</v>
      </c>
      <c r="I21" s="314" t="s">
        <v>599</v>
      </c>
      <c r="J21" s="314" t="s">
        <v>546</v>
      </c>
      <c r="K21" s="316" t="e" cm="1">
        <f t="array" ref="K21">SUMPRODUCT(--(Before_staffFunding='0e. Support language'!$A$13),'B. Intermediate calculations'!$G$85:$G$109,'B. Intermediate calculations'!$R$85:$R$109,'B. Intermediate calculations'!$N$85:$N$109)*MenA_share</f>
        <v>#N/A</v>
      </c>
      <c r="L21" s="316" t="e">
        <f>K21/'0a. Country information'!$R$11</f>
        <v>#N/A</v>
      </c>
      <c r="M21" s="317" t="str">
        <f>'0e. Support language'!$A$67</f>
        <v>District/MOH</v>
      </c>
      <c r="N21" s="319" t="s">
        <v>29</v>
      </c>
      <c r="O21" s="308"/>
    </row>
    <row r="22" spans="1:15" x14ac:dyDescent="0.2">
      <c r="A22" s="314">
        <f>'1. General information'!$O$8</f>
        <v>0</v>
      </c>
      <c r="B22" s="314">
        <f>'1. General information'!$O$10</f>
        <v>0</v>
      </c>
      <c r="C22" s="314">
        <f>'1. General information'!$O$11</f>
        <v>0</v>
      </c>
      <c r="D22" s="315" t="s">
        <v>668</v>
      </c>
      <c r="E22" s="314" t="s">
        <v>611</v>
      </c>
      <c r="F22" s="314" t="s">
        <v>612</v>
      </c>
      <c r="G22" s="314" t="s">
        <v>96</v>
      </c>
      <c r="H22" s="314" t="s">
        <v>654</v>
      </c>
      <c r="I22" s="314" t="s">
        <v>599</v>
      </c>
      <c r="J22" s="314" t="s">
        <v>350</v>
      </c>
      <c r="K22" s="316" t="e" cm="1">
        <f t="array" ref="K22">SUMPRODUCT(--(Before_staffFunding='0e. Support language'!$A$13),'B. Intermediate calculations'!$G$85:$G$109,'B. Intermediate calculations'!$S$85:$S$109,'B. Intermediate calculations'!$N$85:$N$109)*YF_share</f>
        <v>#N/A</v>
      </c>
      <c r="L22" s="316" t="e">
        <f>K22/'0a. Country information'!$R$11</f>
        <v>#N/A</v>
      </c>
      <c r="M22" s="317" t="str">
        <f>'0e. Support language'!$A$67</f>
        <v>District/MOH</v>
      </c>
      <c r="N22" s="319" t="s">
        <v>96</v>
      </c>
      <c r="O22" s="308"/>
    </row>
    <row r="23" spans="1:15" x14ac:dyDescent="0.2">
      <c r="A23" s="314">
        <f>'1. General information'!$O$8</f>
        <v>0</v>
      </c>
      <c r="B23" s="314">
        <f>'1. General information'!$O$10</f>
        <v>0</v>
      </c>
      <c r="C23" s="314">
        <f>'1. General information'!$O$11</f>
        <v>0</v>
      </c>
      <c r="D23" s="315" t="s">
        <v>668</v>
      </c>
      <c r="E23" s="314" t="s">
        <v>611</v>
      </c>
      <c r="F23" s="314" t="s">
        <v>612</v>
      </c>
      <c r="G23" s="314" t="s">
        <v>96</v>
      </c>
      <c r="H23" s="314" t="s">
        <v>654</v>
      </c>
      <c r="I23" s="314" t="s">
        <v>599</v>
      </c>
      <c r="J23" s="314" t="s">
        <v>546</v>
      </c>
      <c r="K23" s="316" t="e" cm="1">
        <f t="array" ref="K23">SUMPRODUCT(--(Before_staffFunding='0e. Support language'!$A$13),'B. Intermediate calculations'!$G$85:$G$109,'B. Intermediate calculations'!$S$85:$S$109,'B. Intermediate calculations'!$N$85:$N$109)*MenA_share</f>
        <v>#N/A</v>
      </c>
      <c r="L23" s="316" t="e">
        <f>K23/'0a. Country information'!$R$11</f>
        <v>#N/A</v>
      </c>
      <c r="M23" s="317" t="str">
        <f>'0e. Support language'!$A$67</f>
        <v>District/MOH</v>
      </c>
      <c r="N23" s="319" t="s">
        <v>96</v>
      </c>
      <c r="O23" s="308"/>
    </row>
    <row r="24" spans="1:15" x14ac:dyDescent="0.2">
      <c r="A24" s="314">
        <f>'1. General information'!$O$8</f>
        <v>0</v>
      </c>
      <c r="B24" s="314">
        <f>'1. General information'!$O$10</f>
        <v>0</v>
      </c>
      <c r="C24" s="314">
        <f>'1. General information'!$O$11</f>
        <v>0</v>
      </c>
      <c r="D24" s="315" t="s">
        <v>668</v>
      </c>
      <c r="E24" s="314" t="s">
        <v>611</v>
      </c>
      <c r="F24" s="314" t="s">
        <v>612</v>
      </c>
      <c r="G24" s="314" t="s">
        <v>5</v>
      </c>
      <c r="H24" s="314" t="s">
        <v>654</v>
      </c>
      <c r="I24" s="314" t="s">
        <v>599</v>
      </c>
      <c r="J24" s="314" t="s">
        <v>350</v>
      </c>
      <c r="K24" s="316" t="e" cm="1">
        <f t="array" ref="K24">SUMPRODUCT(--(Before_staffFunding='0e. Support language'!$A$13),'B. Intermediate calculations'!$G$85:$G$109,'B. Intermediate calculations'!$T$85:$T$109,'B. Intermediate calculations'!$N$85:$N$109)*YF_share</f>
        <v>#N/A</v>
      </c>
      <c r="L24" s="316" t="e">
        <f>K24/'0a. Country information'!$R$11</f>
        <v>#N/A</v>
      </c>
      <c r="M24" s="317" t="str">
        <f>'0e. Support language'!$A$67</f>
        <v>District/MOH</v>
      </c>
      <c r="N24" s="319" t="s">
        <v>5</v>
      </c>
      <c r="O24" s="308"/>
    </row>
    <row r="25" spans="1:15" x14ac:dyDescent="0.2">
      <c r="A25" s="314">
        <f>'1. General information'!$O$8</f>
        <v>0</v>
      </c>
      <c r="B25" s="314">
        <f>'1. General information'!$O$10</f>
        <v>0</v>
      </c>
      <c r="C25" s="314">
        <f>'1. General information'!$O$11</f>
        <v>0</v>
      </c>
      <c r="D25" s="315" t="s">
        <v>668</v>
      </c>
      <c r="E25" s="314" t="s">
        <v>611</v>
      </c>
      <c r="F25" s="314" t="s">
        <v>612</v>
      </c>
      <c r="G25" s="314" t="s">
        <v>5</v>
      </c>
      <c r="H25" s="314" t="s">
        <v>654</v>
      </c>
      <c r="I25" s="314" t="s">
        <v>599</v>
      </c>
      <c r="J25" s="314" t="s">
        <v>546</v>
      </c>
      <c r="K25" s="316" t="e" cm="1">
        <f t="array" ref="K25">SUMPRODUCT(--(Before_staffFunding='0e. Support language'!$A$13),'B. Intermediate calculations'!$G$85:$G$109,'B. Intermediate calculations'!$T$85:$T$109,'B. Intermediate calculations'!$N$85:$N$109)*MenA_share</f>
        <v>#N/A</v>
      </c>
      <c r="L25" s="316" t="e">
        <f>K25/'0a. Country information'!$R$11</f>
        <v>#N/A</v>
      </c>
      <c r="M25" s="317" t="str">
        <f>'0e. Support language'!$A$67</f>
        <v>District/MOH</v>
      </c>
      <c r="N25" s="319" t="s">
        <v>5</v>
      </c>
      <c r="O25" s="308"/>
    </row>
    <row r="26" spans="1:15" x14ac:dyDescent="0.2">
      <c r="A26" s="314">
        <f>'1. General information'!$O$8</f>
        <v>0</v>
      </c>
      <c r="B26" s="314">
        <f>'1. General information'!$O$10</f>
        <v>0</v>
      </c>
      <c r="C26" s="314">
        <f>'1. General information'!$O$11</f>
        <v>0</v>
      </c>
      <c r="D26" s="315" t="s">
        <v>668</v>
      </c>
      <c r="E26" s="314" t="s">
        <v>611</v>
      </c>
      <c r="F26" s="314" t="s">
        <v>612</v>
      </c>
      <c r="G26" s="314" t="s">
        <v>22</v>
      </c>
      <c r="H26" s="314" t="s">
        <v>654</v>
      </c>
      <c r="I26" s="314" t="s">
        <v>599</v>
      </c>
      <c r="J26" s="314" t="s">
        <v>350</v>
      </c>
      <c r="K26" s="316" t="e" cm="1">
        <f t="array" ref="K26">SUMPRODUCT(--(Before_staffFunding='0e. Support language'!$A$13),'B. Intermediate calculations'!$G$85:$G$109,'B. Intermediate calculations'!$U$85:$U$109,'B. Intermediate calculations'!$N$85:$N$109)*YF_share</f>
        <v>#N/A</v>
      </c>
      <c r="L26" s="316" t="e">
        <f>K26/'0a. Country information'!$R$11</f>
        <v>#N/A</v>
      </c>
      <c r="M26" s="317" t="str">
        <f>'0e. Support language'!$A$67</f>
        <v>District/MOH</v>
      </c>
      <c r="N26" s="319" t="s">
        <v>22</v>
      </c>
      <c r="O26" s="308"/>
    </row>
    <row r="27" spans="1:15" x14ac:dyDescent="0.2">
      <c r="A27" s="314">
        <f>'1. General information'!$O$8</f>
        <v>0</v>
      </c>
      <c r="B27" s="314">
        <f>'1. General information'!$O$10</f>
        <v>0</v>
      </c>
      <c r="C27" s="314">
        <f>'1. General information'!$O$11</f>
        <v>0</v>
      </c>
      <c r="D27" s="315" t="s">
        <v>668</v>
      </c>
      <c r="E27" s="314" t="s">
        <v>611</v>
      </c>
      <c r="F27" s="314" t="s">
        <v>612</v>
      </c>
      <c r="G27" s="314" t="s">
        <v>22</v>
      </c>
      <c r="H27" s="314" t="s">
        <v>654</v>
      </c>
      <c r="I27" s="314" t="s">
        <v>599</v>
      </c>
      <c r="J27" s="314" t="s">
        <v>546</v>
      </c>
      <c r="K27" s="316" t="e" cm="1">
        <f t="array" ref="K27">SUMPRODUCT(--(Before_staffFunding='0e. Support language'!$A$13),'B. Intermediate calculations'!$G$85:$G$109,'B. Intermediate calculations'!$U$85:$U$109,'B. Intermediate calculations'!$N$85:$N$109)*MenA_share</f>
        <v>#N/A</v>
      </c>
      <c r="L27" s="316" t="e">
        <f>K27/'0a. Country information'!$R$11</f>
        <v>#N/A</v>
      </c>
      <c r="M27" s="317" t="str">
        <f>'0e. Support language'!$A$67</f>
        <v>District/MOH</v>
      </c>
      <c r="N27" s="319" t="s">
        <v>22</v>
      </c>
      <c r="O27" s="308"/>
    </row>
    <row r="28" spans="1:15" x14ac:dyDescent="0.2">
      <c r="A28" s="314">
        <f>'1. General information'!$O$8</f>
        <v>0</v>
      </c>
      <c r="B28" s="314">
        <f>'1. General information'!$O$10</f>
        <v>0</v>
      </c>
      <c r="C28" s="314">
        <f>'1. General information'!$O$11</f>
        <v>0</v>
      </c>
      <c r="D28" s="315" t="s">
        <v>668</v>
      </c>
      <c r="E28" s="314" t="s">
        <v>611</v>
      </c>
      <c r="F28" s="314" t="s">
        <v>612</v>
      </c>
      <c r="G28" s="314" t="s">
        <v>30</v>
      </c>
      <c r="H28" s="314" t="s">
        <v>654</v>
      </c>
      <c r="I28" s="314" t="s">
        <v>599</v>
      </c>
      <c r="J28" s="314" t="s">
        <v>350</v>
      </c>
      <c r="K28" s="316" t="e" cm="1">
        <f t="array" ref="K28">SUMPRODUCT(--(Before_staffFunding='0e. Support language'!$A$13),'B. Intermediate calculations'!$G$85:$G$109,'B. Intermediate calculations'!$V$85:$V$109,'B. Intermediate calculations'!$N$85:$N$109)*YF_share</f>
        <v>#N/A</v>
      </c>
      <c r="L28" s="316" t="e">
        <f>K28/'0a. Country information'!$R$11</f>
        <v>#N/A</v>
      </c>
      <c r="M28" s="317" t="str">
        <f>'0e. Support language'!$A$67</f>
        <v>District/MOH</v>
      </c>
      <c r="N28" s="319" t="s">
        <v>30</v>
      </c>
      <c r="O28" s="308"/>
    </row>
    <row r="29" spans="1:15" x14ac:dyDescent="0.2">
      <c r="A29" s="314">
        <f>'1. General information'!$O$8</f>
        <v>0</v>
      </c>
      <c r="B29" s="314">
        <f>'1. General information'!$O$10</f>
        <v>0</v>
      </c>
      <c r="C29" s="314">
        <f>'1. General information'!$O$11</f>
        <v>0</v>
      </c>
      <c r="D29" s="315" t="s">
        <v>668</v>
      </c>
      <c r="E29" s="314" t="s">
        <v>611</v>
      </c>
      <c r="F29" s="314" t="s">
        <v>612</v>
      </c>
      <c r="G29" s="314" t="s">
        <v>30</v>
      </c>
      <c r="H29" s="314" t="s">
        <v>654</v>
      </c>
      <c r="I29" s="314" t="s">
        <v>599</v>
      </c>
      <c r="J29" s="314" t="s">
        <v>546</v>
      </c>
      <c r="K29" s="316" t="e" cm="1">
        <f t="array" ref="K29">SUMPRODUCT(--(Before_staffFunding='0e. Support language'!$A$13),'B. Intermediate calculations'!$G$85:$G$109,'B. Intermediate calculations'!$V$85:$V$109,'B. Intermediate calculations'!$N$85:$N$109)*MenA_share</f>
        <v>#N/A</v>
      </c>
      <c r="L29" s="316" t="e">
        <f>K29/'0a. Country information'!$R$11</f>
        <v>#N/A</v>
      </c>
      <c r="M29" s="317" t="str">
        <f>'0e. Support language'!$A$67</f>
        <v>District/MOH</v>
      </c>
      <c r="N29" s="319" t="s">
        <v>30</v>
      </c>
      <c r="O29" s="308"/>
    </row>
    <row r="30" spans="1:15" x14ac:dyDescent="0.2">
      <c r="A30" s="314">
        <f>'1. General information'!$O$8</f>
        <v>0</v>
      </c>
      <c r="B30" s="314">
        <f>'1. General information'!$O$10</f>
        <v>0</v>
      </c>
      <c r="C30" s="314">
        <f>'1. General information'!$O$11</f>
        <v>0</v>
      </c>
      <c r="D30" s="315" t="s">
        <v>668</v>
      </c>
      <c r="E30" s="314" t="s">
        <v>611</v>
      </c>
      <c r="F30" s="314" t="s">
        <v>612</v>
      </c>
      <c r="G30" s="314" t="s">
        <v>97</v>
      </c>
      <c r="H30" s="314" t="s">
        <v>654</v>
      </c>
      <c r="I30" s="314" t="s">
        <v>599</v>
      </c>
      <c r="J30" s="314" t="s">
        <v>350</v>
      </c>
      <c r="K30" s="316" t="e" cm="1">
        <f t="array" ref="K30">SUMPRODUCT(--(Before_staffFunding='0e. Support language'!$A$13),'B. Intermediate calculations'!$G$85:$G$109,'B. Intermediate calculations'!$W$85:$W$109,'B. Intermediate calculations'!$N$85:$N$109)*YF_share</f>
        <v>#N/A</v>
      </c>
      <c r="L30" s="316" t="e">
        <f>K30/'0a. Country information'!$R$11</f>
        <v>#N/A</v>
      </c>
      <c r="M30" s="317" t="str">
        <f>'0e. Support language'!$A$67</f>
        <v>District/MOH</v>
      </c>
      <c r="N30" s="319" t="s">
        <v>97</v>
      </c>
      <c r="O30" s="308"/>
    </row>
    <row r="31" spans="1:15" x14ac:dyDescent="0.2">
      <c r="A31" s="314">
        <f>'1. General information'!$O$8</f>
        <v>0</v>
      </c>
      <c r="B31" s="314">
        <f>'1. General information'!$O$10</f>
        <v>0</v>
      </c>
      <c r="C31" s="314">
        <f>'1. General information'!$O$11</f>
        <v>0</v>
      </c>
      <c r="D31" s="315" t="s">
        <v>668</v>
      </c>
      <c r="E31" s="314" t="s">
        <v>611</v>
      </c>
      <c r="F31" s="314" t="s">
        <v>612</v>
      </c>
      <c r="G31" s="314" t="s">
        <v>97</v>
      </c>
      <c r="H31" s="314" t="s">
        <v>654</v>
      </c>
      <c r="I31" s="314" t="s">
        <v>599</v>
      </c>
      <c r="J31" s="314" t="s">
        <v>546</v>
      </c>
      <c r="K31" s="316" t="e" cm="1">
        <f t="array" ref="K31">SUMPRODUCT(--(Before_staffFunding='0e. Support language'!$A$13),'B. Intermediate calculations'!$G$85:$G$109,'B. Intermediate calculations'!$W$85:$W$109,'B. Intermediate calculations'!$N$85:$N$109)*MenA_share</f>
        <v>#N/A</v>
      </c>
      <c r="L31" s="316" t="e">
        <f>K31/'0a. Country information'!$R$11</f>
        <v>#N/A</v>
      </c>
      <c r="M31" s="317" t="str">
        <f>'0e. Support language'!$A$67</f>
        <v>District/MOH</v>
      </c>
      <c r="N31" s="319" t="s">
        <v>97</v>
      </c>
      <c r="O31" s="308"/>
    </row>
    <row r="32" spans="1:15" x14ac:dyDescent="0.2">
      <c r="A32" s="314">
        <f>'1. General information'!$O$8</f>
        <v>0</v>
      </c>
      <c r="B32" s="314">
        <f>'1. General information'!$O$10</f>
        <v>0</v>
      </c>
      <c r="C32" s="314">
        <f>'1. General information'!$O$11</f>
        <v>0</v>
      </c>
      <c r="D32" s="315" t="s">
        <v>668</v>
      </c>
      <c r="E32" s="314" t="s">
        <v>611</v>
      </c>
      <c r="F32" s="314" t="s">
        <v>612</v>
      </c>
      <c r="G32" s="314" t="s">
        <v>28</v>
      </c>
      <c r="H32" s="314" t="s">
        <v>654</v>
      </c>
      <c r="I32" s="314" t="s">
        <v>599</v>
      </c>
      <c r="J32" s="314" t="s">
        <v>350</v>
      </c>
      <c r="K32" s="316" t="e" cm="1">
        <f t="array" ref="K32">SUMPRODUCT(--(Before_staffFunding='0e. Support language'!$A$13),'B. Intermediate calculations'!$G$85:$G$109,'B. Intermediate calculations'!$X$85:$X$109,'B. Intermediate calculations'!$N$85:$N$109)*YF_share</f>
        <v>#N/A</v>
      </c>
      <c r="L32" s="316" t="e">
        <f>K32/'0a. Country information'!$R$11</f>
        <v>#N/A</v>
      </c>
      <c r="M32" s="317" t="str">
        <f>'0e. Support language'!$A$67</f>
        <v>District/MOH</v>
      </c>
      <c r="N32" s="319" t="s">
        <v>28</v>
      </c>
      <c r="O32" s="308"/>
    </row>
    <row r="33" spans="1:15" x14ac:dyDescent="0.2">
      <c r="A33" s="314">
        <f>'1. General information'!$O$8</f>
        <v>0</v>
      </c>
      <c r="B33" s="314">
        <f>'1. General information'!$O$10</f>
        <v>0</v>
      </c>
      <c r="C33" s="314">
        <f>'1. General information'!$O$11</f>
        <v>0</v>
      </c>
      <c r="D33" s="315" t="s">
        <v>668</v>
      </c>
      <c r="E33" s="314" t="s">
        <v>611</v>
      </c>
      <c r="F33" s="314" t="s">
        <v>612</v>
      </c>
      <c r="G33" s="314" t="s">
        <v>28</v>
      </c>
      <c r="H33" s="314" t="s">
        <v>654</v>
      </c>
      <c r="I33" s="314" t="s">
        <v>599</v>
      </c>
      <c r="J33" s="314" t="s">
        <v>546</v>
      </c>
      <c r="K33" s="316" t="e" cm="1">
        <f t="array" ref="K33">SUMPRODUCT(--(Before_staffFunding='0e. Support language'!$A$13),'B. Intermediate calculations'!$G$85:$G$109,'B. Intermediate calculations'!$X$85:$X$109,'B. Intermediate calculations'!$N$85:$N$109)*MenA_share</f>
        <v>#N/A</v>
      </c>
      <c r="L33" s="316" t="e">
        <f>K33/'0a. Country information'!$R$11</f>
        <v>#N/A</v>
      </c>
      <c r="M33" s="317" t="str">
        <f>'0e. Support language'!$A$67</f>
        <v>District/MOH</v>
      </c>
      <c r="N33" s="319" t="s">
        <v>28</v>
      </c>
      <c r="O33" s="308"/>
    </row>
    <row r="34" spans="1:15" x14ac:dyDescent="0.2">
      <c r="A34" s="314">
        <f>'1. General information'!$O$8</f>
        <v>0</v>
      </c>
      <c r="B34" s="314">
        <f>'1. General information'!$O$10</f>
        <v>0</v>
      </c>
      <c r="C34" s="314">
        <f>'1. General information'!$O$11</f>
        <v>0</v>
      </c>
      <c r="D34" s="315" t="s">
        <v>668</v>
      </c>
      <c r="E34" s="314" t="s">
        <v>611</v>
      </c>
      <c r="F34" s="314" t="s">
        <v>612</v>
      </c>
      <c r="G34" s="314" t="s">
        <v>129</v>
      </c>
      <c r="H34" s="314" t="s">
        <v>654</v>
      </c>
      <c r="I34" s="314" t="s">
        <v>599</v>
      </c>
      <c r="J34" s="314" t="s">
        <v>350</v>
      </c>
      <c r="K34" s="316" t="e" cm="1">
        <f t="array" ref="K34">SUMPRODUCT(--(Before_staffFunding='0e. Support language'!$A$13),'B. Intermediate calculations'!$G$85:$G$109,'B. Intermediate calculations'!$Y$85:$Y$109,'B. Intermediate calculations'!$N$85:$N$109)*YF_share</f>
        <v>#N/A</v>
      </c>
      <c r="L34" s="316" t="e">
        <f>K34/'0a. Country information'!$R$11</f>
        <v>#N/A</v>
      </c>
      <c r="M34" s="317" t="str">
        <f>'0e. Support language'!$A$67</f>
        <v>District/MOH</v>
      </c>
      <c r="N34" s="319" t="s">
        <v>129</v>
      </c>
      <c r="O34" s="308"/>
    </row>
    <row r="35" spans="1:15" x14ac:dyDescent="0.2">
      <c r="A35" s="314">
        <f>'1. General information'!$O$8</f>
        <v>0</v>
      </c>
      <c r="B35" s="314">
        <f>'1. General information'!$O$10</f>
        <v>0</v>
      </c>
      <c r="C35" s="314">
        <f>'1. General information'!$O$11</f>
        <v>0</v>
      </c>
      <c r="D35" s="315" t="s">
        <v>668</v>
      </c>
      <c r="E35" s="314" t="s">
        <v>611</v>
      </c>
      <c r="F35" s="314" t="s">
        <v>612</v>
      </c>
      <c r="G35" s="314" t="s">
        <v>129</v>
      </c>
      <c r="H35" s="314" t="s">
        <v>654</v>
      </c>
      <c r="I35" s="314" t="s">
        <v>599</v>
      </c>
      <c r="J35" s="314" t="s">
        <v>546</v>
      </c>
      <c r="K35" s="316" t="e" cm="1">
        <f t="array" ref="K35">SUMPRODUCT(--(Before_staffFunding='0e. Support language'!$A$13),'B. Intermediate calculations'!$G$85:$G$109,'B. Intermediate calculations'!$Y$85:$Y$109,'B. Intermediate calculations'!$N$85:$N$109)*MenA_share</f>
        <v>#N/A</v>
      </c>
      <c r="L35" s="316" t="e">
        <f>K35/'0a. Country information'!$R$11</f>
        <v>#N/A</v>
      </c>
      <c r="M35" s="317" t="str">
        <f>'0e. Support language'!$A$67</f>
        <v>District/MOH</v>
      </c>
      <c r="N35" s="319" t="s">
        <v>129</v>
      </c>
      <c r="O35" s="308"/>
    </row>
    <row r="36" spans="1:15" x14ac:dyDescent="0.2">
      <c r="A36" s="314">
        <f>'1. General information'!$O$8</f>
        <v>0</v>
      </c>
      <c r="B36" s="314">
        <f>'1. General information'!$O$10</f>
        <v>0</v>
      </c>
      <c r="C36" s="314">
        <f>'1. General information'!$O$11</f>
        <v>0</v>
      </c>
      <c r="D36" s="320" t="s">
        <v>672</v>
      </c>
      <c r="E36" s="314" t="s">
        <v>611</v>
      </c>
      <c r="F36" s="314" t="s">
        <v>612</v>
      </c>
      <c r="G36" s="314" t="s">
        <v>33</v>
      </c>
      <c r="H36" s="314" t="s">
        <v>654</v>
      </c>
      <c r="I36" s="314" t="s">
        <v>599</v>
      </c>
      <c r="J36" s="314" t="s">
        <v>350</v>
      </c>
      <c r="K36" s="316" t="e" cm="1">
        <f t="array" ref="K36">SUMPRODUCT(--(Before_staffFunding='0e. Support language'!$A$14),'B. Intermediate calculations'!$H$85:$H$109,'B. Intermediate calculations'!$P$85:$P$109,'B. Intermediate calculations'!$N$85:$N$109)*YF_share</f>
        <v>#N/A</v>
      </c>
      <c r="L36" s="316" t="e">
        <f>K36/'0a. Country information'!$R$11</f>
        <v>#N/A</v>
      </c>
      <c r="M36" s="317" t="str">
        <f>'0e. Support language'!$A$82</f>
        <v>Donor/Partner</v>
      </c>
      <c r="N36" s="318" t="s">
        <v>673</v>
      </c>
      <c r="O36" s="308"/>
    </row>
    <row r="37" spans="1:15" x14ac:dyDescent="0.2">
      <c r="A37" s="314">
        <f>'1. General information'!$O$8</f>
        <v>0</v>
      </c>
      <c r="B37" s="314">
        <f>'1. General information'!$O$10</f>
        <v>0</v>
      </c>
      <c r="C37" s="314">
        <f>'1. General information'!$O$11</f>
        <v>0</v>
      </c>
      <c r="D37" s="320" t="s">
        <v>672</v>
      </c>
      <c r="E37" s="314" t="s">
        <v>611</v>
      </c>
      <c r="F37" s="314" t="s">
        <v>612</v>
      </c>
      <c r="G37" s="314" t="s">
        <v>33</v>
      </c>
      <c r="H37" s="314" t="s">
        <v>654</v>
      </c>
      <c r="I37" s="314" t="s">
        <v>599</v>
      </c>
      <c r="J37" s="314" t="s">
        <v>546</v>
      </c>
      <c r="K37" s="316" t="e" cm="1">
        <f t="array" ref="K37">SUMPRODUCT(--(Before_staffFunding='0e. Support language'!$A$14),'B. Intermediate calculations'!$H$85:$H$109,'B. Intermediate calculations'!$P$85:$P$109,'B. Intermediate calculations'!$N$85:$N$109)*MenA_share</f>
        <v>#N/A</v>
      </c>
      <c r="L37" s="316" t="e">
        <f>K37/'0a. Country information'!$R$11</f>
        <v>#N/A</v>
      </c>
      <c r="M37" s="317" t="str">
        <f>'0e. Support language'!$A$82</f>
        <v>Donor/Partner</v>
      </c>
      <c r="N37" s="318" t="s">
        <v>674</v>
      </c>
      <c r="O37" s="308"/>
    </row>
    <row r="38" spans="1:15" x14ac:dyDescent="0.2">
      <c r="A38" s="314">
        <f>'1. General information'!$O$8</f>
        <v>0</v>
      </c>
      <c r="B38" s="314">
        <f>'1. General information'!$O$10</f>
        <v>0</v>
      </c>
      <c r="C38" s="314">
        <f>'1. General information'!$O$11</f>
        <v>0</v>
      </c>
      <c r="D38" s="320" t="s">
        <v>672</v>
      </c>
      <c r="E38" s="314" t="s">
        <v>611</v>
      </c>
      <c r="F38" s="314" t="s">
        <v>612</v>
      </c>
      <c r="G38" s="314" t="s">
        <v>356</v>
      </c>
      <c r="H38" s="314" t="s">
        <v>654</v>
      </c>
      <c r="I38" s="314" t="s">
        <v>599</v>
      </c>
      <c r="J38" s="314" t="s">
        <v>350</v>
      </c>
      <c r="K38" s="316" t="e" cm="1">
        <f t="array" ref="K38">SUMPRODUCT(--(Before_staffFunding='0e. Support language'!$A$14),'B. Intermediate calculations'!$H$85:$H$109,'B. Intermediate calculations'!$Q$85:$Q$109,'B. Intermediate calculations'!$N$85:$N$109)*YF_share</f>
        <v>#N/A</v>
      </c>
      <c r="L38" s="316" t="e">
        <f>K38/'0a. Country information'!$R$11</f>
        <v>#N/A</v>
      </c>
      <c r="M38" s="317" t="str">
        <f>'0e. Support language'!$A$82</f>
        <v>Donor/Partner</v>
      </c>
      <c r="N38" s="319" t="s">
        <v>356</v>
      </c>
      <c r="O38" s="308"/>
    </row>
    <row r="39" spans="1:15" x14ac:dyDescent="0.2">
      <c r="A39" s="314">
        <f>'1. General information'!$O$8</f>
        <v>0</v>
      </c>
      <c r="B39" s="314">
        <f>'1. General information'!$O$10</f>
        <v>0</v>
      </c>
      <c r="C39" s="314">
        <f>'1. General information'!$O$11</f>
        <v>0</v>
      </c>
      <c r="D39" s="320" t="s">
        <v>672</v>
      </c>
      <c r="E39" s="314" t="s">
        <v>611</v>
      </c>
      <c r="F39" s="314" t="s">
        <v>612</v>
      </c>
      <c r="G39" s="314" t="s">
        <v>356</v>
      </c>
      <c r="H39" s="314" t="s">
        <v>654</v>
      </c>
      <c r="I39" s="314" t="s">
        <v>599</v>
      </c>
      <c r="J39" s="314" t="s">
        <v>546</v>
      </c>
      <c r="K39" s="316" t="e" cm="1">
        <f t="array" ref="K39">SUMPRODUCT(--(Before_staffFunding='0e. Support language'!$A$14),'B. Intermediate calculations'!$H$85:$H$109,'B. Intermediate calculations'!$Q$85:$Q$109,'B. Intermediate calculations'!$N$85:$N$109)*MenA_share</f>
        <v>#N/A</v>
      </c>
      <c r="L39" s="316" t="e">
        <f>K39/'0a. Country information'!$R$11</f>
        <v>#N/A</v>
      </c>
      <c r="M39" s="317" t="str">
        <f>'0e. Support language'!$A$82</f>
        <v>Donor/Partner</v>
      </c>
      <c r="N39" s="319" t="s">
        <v>356</v>
      </c>
      <c r="O39" s="308"/>
    </row>
    <row r="40" spans="1:15" x14ac:dyDescent="0.2">
      <c r="A40" s="314">
        <f>'1. General information'!$O$8</f>
        <v>0</v>
      </c>
      <c r="B40" s="314">
        <f>'1. General information'!$O$10</f>
        <v>0</v>
      </c>
      <c r="C40" s="314">
        <f>'1. General information'!$O$11</f>
        <v>0</v>
      </c>
      <c r="D40" s="320" t="s">
        <v>672</v>
      </c>
      <c r="E40" s="314" t="s">
        <v>611</v>
      </c>
      <c r="F40" s="314" t="s">
        <v>612</v>
      </c>
      <c r="G40" s="314" t="s">
        <v>29</v>
      </c>
      <c r="H40" s="314" t="s">
        <v>654</v>
      </c>
      <c r="I40" s="314" t="s">
        <v>599</v>
      </c>
      <c r="J40" s="314" t="s">
        <v>350</v>
      </c>
      <c r="K40" s="316" t="e" cm="1">
        <f t="array" ref="K40">SUMPRODUCT(--(Before_staffFunding='0e. Support language'!$A$14),'B. Intermediate calculations'!$H$85:$H$109,'B. Intermediate calculations'!$R$85:$R$109,'B. Intermediate calculations'!$N$85:$N$109)*YF_share</f>
        <v>#N/A</v>
      </c>
      <c r="L40" s="316" t="e">
        <f>K40/'0a. Country information'!$R$11</f>
        <v>#N/A</v>
      </c>
      <c r="M40" s="317" t="str">
        <f>'0e. Support language'!$A$82</f>
        <v>Donor/Partner</v>
      </c>
      <c r="N40" s="319" t="s">
        <v>29</v>
      </c>
      <c r="O40" s="308"/>
    </row>
    <row r="41" spans="1:15" x14ac:dyDescent="0.2">
      <c r="A41" s="314">
        <f>'1. General information'!$O$8</f>
        <v>0</v>
      </c>
      <c r="B41" s="314">
        <f>'1. General information'!$O$10</f>
        <v>0</v>
      </c>
      <c r="C41" s="314">
        <f>'1. General information'!$O$11</f>
        <v>0</v>
      </c>
      <c r="D41" s="320" t="s">
        <v>672</v>
      </c>
      <c r="E41" s="314" t="s">
        <v>611</v>
      </c>
      <c r="F41" s="314" t="s">
        <v>612</v>
      </c>
      <c r="G41" s="314" t="s">
        <v>29</v>
      </c>
      <c r="H41" s="314" t="s">
        <v>654</v>
      </c>
      <c r="I41" s="314" t="s">
        <v>599</v>
      </c>
      <c r="J41" s="314" t="s">
        <v>546</v>
      </c>
      <c r="K41" s="316" t="e" cm="1">
        <f t="array" ref="K41">SUMPRODUCT(--(Before_staffFunding='0e. Support language'!$A$14),'B. Intermediate calculations'!$H$85:$H$109,'B. Intermediate calculations'!$R$85:$R$109,'B. Intermediate calculations'!$N$85:$N$109)*MenA_share</f>
        <v>#N/A</v>
      </c>
      <c r="L41" s="316" t="e">
        <f>K41/'0a. Country information'!$R$11</f>
        <v>#N/A</v>
      </c>
      <c r="M41" s="317" t="str">
        <f>'0e. Support language'!$A$82</f>
        <v>Donor/Partner</v>
      </c>
      <c r="N41" s="319" t="s">
        <v>29</v>
      </c>
      <c r="O41" s="308"/>
    </row>
    <row r="42" spans="1:15" x14ac:dyDescent="0.2">
      <c r="A42" s="314">
        <f>'1. General information'!$O$8</f>
        <v>0</v>
      </c>
      <c r="B42" s="314">
        <f>'1. General information'!$O$10</f>
        <v>0</v>
      </c>
      <c r="C42" s="314">
        <f>'1. General information'!$O$11</f>
        <v>0</v>
      </c>
      <c r="D42" s="320" t="s">
        <v>672</v>
      </c>
      <c r="E42" s="314" t="s">
        <v>611</v>
      </c>
      <c r="F42" s="314" t="s">
        <v>612</v>
      </c>
      <c r="G42" s="314" t="s">
        <v>96</v>
      </c>
      <c r="H42" s="314" t="s">
        <v>654</v>
      </c>
      <c r="I42" s="314" t="s">
        <v>599</v>
      </c>
      <c r="J42" s="314" t="s">
        <v>350</v>
      </c>
      <c r="K42" s="316" t="e" cm="1">
        <f t="array" ref="K42">SUMPRODUCT(--(Before_staffFunding='0e. Support language'!$A$14),'B. Intermediate calculations'!$H$85:$H$109,'B. Intermediate calculations'!$S$85:$S$109,'B. Intermediate calculations'!$N$85:$N$109)*YF_share</f>
        <v>#N/A</v>
      </c>
      <c r="L42" s="316" t="e">
        <f>K42/'0a. Country information'!$R$11</f>
        <v>#N/A</v>
      </c>
      <c r="M42" s="317" t="str">
        <f>'0e. Support language'!$A$82</f>
        <v>Donor/Partner</v>
      </c>
      <c r="N42" s="319" t="s">
        <v>96</v>
      </c>
      <c r="O42" s="308"/>
    </row>
    <row r="43" spans="1:15" x14ac:dyDescent="0.2">
      <c r="A43" s="314">
        <f>'1. General information'!$O$8</f>
        <v>0</v>
      </c>
      <c r="B43" s="314">
        <f>'1. General information'!$O$10</f>
        <v>0</v>
      </c>
      <c r="C43" s="314">
        <f>'1. General information'!$O$11</f>
        <v>0</v>
      </c>
      <c r="D43" s="320" t="s">
        <v>672</v>
      </c>
      <c r="E43" s="314" t="s">
        <v>611</v>
      </c>
      <c r="F43" s="314" t="s">
        <v>612</v>
      </c>
      <c r="G43" s="314" t="s">
        <v>96</v>
      </c>
      <c r="H43" s="314" t="s">
        <v>654</v>
      </c>
      <c r="I43" s="314" t="s">
        <v>599</v>
      </c>
      <c r="J43" s="314" t="s">
        <v>546</v>
      </c>
      <c r="K43" s="316" t="e" cm="1">
        <f t="array" ref="K43">SUMPRODUCT(--(Before_staffFunding='0e. Support language'!$A$14),'B. Intermediate calculations'!$H$85:$H$109,'B. Intermediate calculations'!$S$85:$S$109,'B. Intermediate calculations'!$N$85:$N$109)*MenA_share</f>
        <v>#N/A</v>
      </c>
      <c r="L43" s="316" t="e">
        <f>K43/'0a. Country information'!$R$11</f>
        <v>#N/A</v>
      </c>
      <c r="M43" s="317" t="str">
        <f>'0e. Support language'!$A$82</f>
        <v>Donor/Partner</v>
      </c>
      <c r="N43" s="319" t="s">
        <v>96</v>
      </c>
      <c r="O43" s="308"/>
    </row>
    <row r="44" spans="1:15" x14ac:dyDescent="0.2">
      <c r="A44" s="314">
        <f>'1. General information'!$O$8</f>
        <v>0</v>
      </c>
      <c r="B44" s="314">
        <f>'1. General information'!$O$10</f>
        <v>0</v>
      </c>
      <c r="C44" s="314">
        <f>'1. General information'!$O$11</f>
        <v>0</v>
      </c>
      <c r="D44" s="320" t="s">
        <v>672</v>
      </c>
      <c r="E44" s="314" t="s">
        <v>611</v>
      </c>
      <c r="F44" s="314" t="s">
        <v>612</v>
      </c>
      <c r="G44" s="314" t="s">
        <v>5</v>
      </c>
      <c r="H44" s="314" t="s">
        <v>654</v>
      </c>
      <c r="I44" s="314" t="s">
        <v>599</v>
      </c>
      <c r="J44" s="314" t="s">
        <v>350</v>
      </c>
      <c r="K44" s="316" t="e" cm="1">
        <f t="array" ref="K44">SUMPRODUCT(--(Before_staffFunding='0e. Support language'!$A$14),'B. Intermediate calculations'!$H$85:$H$109,'B. Intermediate calculations'!$T$85:$T$109,'B. Intermediate calculations'!$N$85:$N$109)*YF_share</f>
        <v>#N/A</v>
      </c>
      <c r="L44" s="316" t="e">
        <f>K44/'0a. Country information'!$R$11</f>
        <v>#N/A</v>
      </c>
      <c r="M44" s="317" t="str">
        <f>'0e. Support language'!$A$82</f>
        <v>Donor/Partner</v>
      </c>
      <c r="N44" s="319" t="s">
        <v>5</v>
      </c>
      <c r="O44" s="308"/>
    </row>
    <row r="45" spans="1:15" x14ac:dyDescent="0.2">
      <c r="A45" s="314">
        <f>'1. General information'!$O$8</f>
        <v>0</v>
      </c>
      <c r="B45" s="314">
        <f>'1. General information'!$O$10</f>
        <v>0</v>
      </c>
      <c r="C45" s="314">
        <f>'1. General information'!$O$11</f>
        <v>0</v>
      </c>
      <c r="D45" s="320" t="s">
        <v>672</v>
      </c>
      <c r="E45" s="314" t="s">
        <v>611</v>
      </c>
      <c r="F45" s="314" t="s">
        <v>612</v>
      </c>
      <c r="G45" s="314" t="s">
        <v>5</v>
      </c>
      <c r="H45" s="314" t="s">
        <v>654</v>
      </c>
      <c r="I45" s="314" t="s">
        <v>599</v>
      </c>
      <c r="J45" s="314" t="s">
        <v>546</v>
      </c>
      <c r="K45" s="316" t="e" cm="1">
        <f t="array" ref="K45">SUMPRODUCT(--(Before_staffFunding='0e. Support language'!$A$14),'B. Intermediate calculations'!$H$85:$H$109,'B. Intermediate calculations'!$T$85:$T$109,'B. Intermediate calculations'!$N$85:$N$109)*MenA_share</f>
        <v>#N/A</v>
      </c>
      <c r="L45" s="316" t="e">
        <f>K45/'0a. Country information'!$R$11</f>
        <v>#N/A</v>
      </c>
      <c r="M45" s="317" t="str">
        <f>'0e. Support language'!$A$82</f>
        <v>Donor/Partner</v>
      </c>
      <c r="N45" s="319" t="s">
        <v>5</v>
      </c>
      <c r="O45" s="308"/>
    </row>
    <row r="46" spans="1:15" x14ac:dyDescent="0.2">
      <c r="A46" s="314">
        <f>'1. General information'!$O$8</f>
        <v>0</v>
      </c>
      <c r="B46" s="314">
        <f>'1. General information'!$O$10</f>
        <v>0</v>
      </c>
      <c r="C46" s="314">
        <f>'1. General information'!$O$11</f>
        <v>0</v>
      </c>
      <c r="D46" s="320" t="s">
        <v>672</v>
      </c>
      <c r="E46" s="314" t="s">
        <v>611</v>
      </c>
      <c r="F46" s="314" t="s">
        <v>612</v>
      </c>
      <c r="G46" s="314" t="s">
        <v>22</v>
      </c>
      <c r="H46" s="314" t="s">
        <v>654</v>
      </c>
      <c r="I46" s="314" t="s">
        <v>599</v>
      </c>
      <c r="J46" s="314" t="s">
        <v>350</v>
      </c>
      <c r="K46" s="316" t="e" cm="1">
        <f t="array" ref="K46">SUMPRODUCT(--(Before_staffFunding='0e. Support language'!$A$14),'B. Intermediate calculations'!$H$85:$H$109,'B. Intermediate calculations'!$U$85:$U$109,'B. Intermediate calculations'!$N$85:$N$109)*YF_share</f>
        <v>#N/A</v>
      </c>
      <c r="L46" s="316" t="e">
        <f>K46/'0a. Country information'!$R$11</f>
        <v>#N/A</v>
      </c>
      <c r="M46" s="317" t="str">
        <f>'0e. Support language'!$A$82</f>
        <v>Donor/Partner</v>
      </c>
      <c r="N46" s="319" t="s">
        <v>22</v>
      </c>
      <c r="O46" s="308"/>
    </row>
    <row r="47" spans="1:15" x14ac:dyDescent="0.2">
      <c r="A47" s="314">
        <f>'1. General information'!$O$8</f>
        <v>0</v>
      </c>
      <c r="B47" s="314">
        <f>'1. General information'!$O$10</f>
        <v>0</v>
      </c>
      <c r="C47" s="314">
        <f>'1. General information'!$O$11</f>
        <v>0</v>
      </c>
      <c r="D47" s="320" t="s">
        <v>672</v>
      </c>
      <c r="E47" s="314" t="s">
        <v>611</v>
      </c>
      <c r="F47" s="314" t="s">
        <v>612</v>
      </c>
      <c r="G47" s="314" t="s">
        <v>22</v>
      </c>
      <c r="H47" s="314" t="s">
        <v>654</v>
      </c>
      <c r="I47" s="314" t="s">
        <v>599</v>
      </c>
      <c r="J47" s="314" t="s">
        <v>546</v>
      </c>
      <c r="K47" s="316" t="e" cm="1">
        <f t="array" ref="K47">SUMPRODUCT(--(Before_staffFunding='0e. Support language'!$A$14),'B. Intermediate calculations'!$H$85:$H$109,'B. Intermediate calculations'!$U$85:$U$109,'B. Intermediate calculations'!$N$85:$N$109)*MenA_share</f>
        <v>#N/A</v>
      </c>
      <c r="L47" s="316" t="e">
        <f>K47/'0a. Country information'!$R$11</f>
        <v>#N/A</v>
      </c>
      <c r="M47" s="317" t="str">
        <f>'0e. Support language'!$A$82</f>
        <v>Donor/Partner</v>
      </c>
      <c r="N47" s="319" t="s">
        <v>22</v>
      </c>
      <c r="O47" s="308"/>
    </row>
    <row r="48" spans="1:15" x14ac:dyDescent="0.2">
      <c r="A48" s="314">
        <f>'1. General information'!$O$8</f>
        <v>0</v>
      </c>
      <c r="B48" s="314">
        <f>'1. General information'!$O$10</f>
        <v>0</v>
      </c>
      <c r="C48" s="314">
        <f>'1. General information'!$O$11</f>
        <v>0</v>
      </c>
      <c r="D48" s="320" t="s">
        <v>672</v>
      </c>
      <c r="E48" s="314" t="s">
        <v>611</v>
      </c>
      <c r="F48" s="314" t="s">
        <v>612</v>
      </c>
      <c r="G48" s="314" t="s">
        <v>30</v>
      </c>
      <c r="H48" s="314" t="s">
        <v>654</v>
      </c>
      <c r="I48" s="314" t="s">
        <v>599</v>
      </c>
      <c r="J48" s="314" t="s">
        <v>350</v>
      </c>
      <c r="K48" s="316" t="e" cm="1">
        <f t="array" ref="K48">SUMPRODUCT(--(Before_staffFunding='0e. Support language'!$A$14),'B. Intermediate calculations'!$H$85:$H$109,'B. Intermediate calculations'!$V$85:$V$109,'B. Intermediate calculations'!$N$85:$N$109)*YF_share</f>
        <v>#N/A</v>
      </c>
      <c r="L48" s="316" t="e">
        <f>K48/'0a. Country information'!$R$11</f>
        <v>#N/A</v>
      </c>
      <c r="M48" s="317" t="str">
        <f>'0e. Support language'!$A$82</f>
        <v>Donor/Partner</v>
      </c>
      <c r="N48" s="319" t="s">
        <v>30</v>
      </c>
      <c r="O48" s="308"/>
    </row>
    <row r="49" spans="1:15" x14ac:dyDescent="0.2">
      <c r="A49" s="314">
        <f>'1. General information'!$O$8</f>
        <v>0</v>
      </c>
      <c r="B49" s="314">
        <f>'1. General information'!$O$10</f>
        <v>0</v>
      </c>
      <c r="C49" s="314">
        <f>'1. General information'!$O$11</f>
        <v>0</v>
      </c>
      <c r="D49" s="320" t="s">
        <v>672</v>
      </c>
      <c r="E49" s="314" t="s">
        <v>611</v>
      </c>
      <c r="F49" s="314" t="s">
        <v>612</v>
      </c>
      <c r="G49" s="314" t="s">
        <v>30</v>
      </c>
      <c r="H49" s="314" t="s">
        <v>654</v>
      </c>
      <c r="I49" s="314" t="s">
        <v>599</v>
      </c>
      <c r="J49" s="314" t="s">
        <v>546</v>
      </c>
      <c r="K49" s="316" t="e" cm="1">
        <f t="array" ref="K49">SUMPRODUCT(--(Before_staffFunding='0e. Support language'!$A$14),'B. Intermediate calculations'!$H$85:$H$109,'B. Intermediate calculations'!$V$85:$V$109,'B. Intermediate calculations'!$N$85:$N$109)*MenA_share</f>
        <v>#N/A</v>
      </c>
      <c r="L49" s="316" t="e">
        <f>K49/'0a. Country information'!$R$11</f>
        <v>#N/A</v>
      </c>
      <c r="M49" s="317" t="str">
        <f>'0e. Support language'!$A$82</f>
        <v>Donor/Partner</v>
      </c>
      <c r="N49" s="319" t="s">
        <v>30</v>
      </c>
      <c r="O49" s="308"/>
    </row>
    <row r="50" spans="1:15" x14ac:dyDescent="0.2">
      <c r="A50" s="314">
        <f>'1. General information'!$O$8</f>
        <v>0</v>
      </c>
      <c r="B50" s="314">
        <f>'1. General information'!$O$10</f>
        <v>0</v>
      </c>
      <c r="C50" s="314">
        <f>'1. General information'!$O$11</f>
        <v>0</v>
      </c>
      <c r="D50" s="320" t="s">
        <v>672</v>
      </c>
      <c r="E50" s="314" t="s">
        <v>611</v>
      </c>
      <c r="F50" s="314" t="s">
        <v>612</v>
      </c>
      <c r="G50" s="314" t="s">
        <v>97</v>
      </c>
      <c r="H50" s="314" t="s">
        <v>654</v>
      </c>
      <c r="I50" s="314" t="s">
        <v>599</v>
      </c>
      <c r="J50" s="314" t="s">
        <v>350</v>
      </c>
      <c r="K50" s="316" t="e" cm="1">
        <f t="array" ref="K50">SUMPRODUCT(--(Before_staffFunding='0e. Support language'!$A$14),'B. Intermediate calculations'!$H$85:$H$109,'B. Intermediate calculations'!$W$85:$W$109,'B. Intermediate calculations'!$N$85:$N$109)*YF_share</f>
        <v>#N/A</v>
      </c>
      <c r="L50" s="316" t="e">
        <f>K50/'0a. Country information'!$R$11</f>
        <v>#N/A</v>
      </c>
      <c r="M50" s="317" t="str">
        <f>'0e. Support language'!$A$82</f>
        <v>Donor/Partner</v>
      </c>
      <c r="N50" s="319" t="s">
        <v>97</v>
      </c>
      <c r="O50" s="308"/>
    </row>
    <row r="51" spans="1:15" x14ac:dyDescent="0.2">
      <c r="A51" s="314">
        <f>'1. General information'!$O$8</f>
        <v>0</v>
      </c>
      <c r="B51" s="314">
        <f>'1. General information'!$O$10</f>
        <v>0</v>
      </c>
      <c r="C51" s="314">
        <f>'1. General information'!$O$11</f>
        <v>0</v>
      </c>
      <c r="D51" s="320" t="s">
        <v>672</v>
      </c>
      <c r="E51" s="314" t="s">
        <v>611</v>
      </c>
      <c r="F51" s="314" t="s">
        <v>612</v>
      </c>
      <c r="G51" s="314" t="s">
        <v>97</v>
      </c>
      <c r="H51" s="314" t="s">
        <v>654</v>
      </c>
      <c r="I51" s="314" t="s">
        <v>599</v>
      </c>
      <c r="J51" s="314" t="s">
        <v>546</v>
      </c>
      <c r="K51" s="316" t="e" cm="1">
        <f t="array" ref="K51">SUMPRODUCT(--(Before_staffFunding='0e. Support language'!$A$14),'B. Intermediate calculations'!$H$85:$H$109,'B. Intermediate calculations'!$W$85:$W$109,'B. Intermediate calculations'!$N$85:$N$109)*MenA_share</f>
        <v>#N/A</v>
      </c>
      <c r="L51" s="316" t="e">
        <f>K51/'0a. Country information'!$R$11</f>
        <v>#N/A</v>
      </c>
      <c r="M51" s="317" t="str">
        <f>'0e. Support language'!$A$82</f>
        <v>Donor/Partner</v>
      </c>
      <c r="N51" s="319" t="s">
        <v>97</v>
      </c>
      <c r="O51" s="308"/>
    </row>
    <row r="52" spans="1:15" x14ac:dyDescent="0.2">
      <c r="A52" s="314">
        <f>'1. General information'!$O$8</f>
        <v>0</v>
      </c>
      <c r="B52" s="314">
        <f>'1. General information'!$O$10</f>
        <v>0</v>
      </c>
      <c r="C52" s="314">
        <f>'1. General information'!$O$11</f>
        <v>0</v>
      </c>
      <c r="D52" s="320" t="s">
        <v>672</v>
      </c>
      <c r="E52" s="314" t="s">
        <v>611</v>
      </c>
      <c r="F52" s="314" t="s">
        <v>612</v>
      </c>
      <c r="G52" s="314" t="s">
        <v>28</v>
      </c>
      <c r="H52" s="314" t="s">
        <v>654</v>
      </c>
      <c r="I52" s="314" t="s">
        <v>599</v>
      </c>
      <c r="J52" s="314" t="s">
        <v>350</v>
      </c>
      <c r="K52" s="316" t="e" cm="1">
        <f t="array" ref="K52">SUMPRODUCT(--(Before_staffFunding='0e. Support language'!$A$14),'B. Intermediate calculations'!$H$85:$H$109,'B. Intermediate calculations'!$X$85:$X$109,'B. Intermediate calculations'!$N$85:$N$109)*YF_share</f>
        <v>#N/A</v>
      </c>
      <c r="L52" s="316" t="e">
        <f>K52/'0a. Country information'!$R$11</f>
        <v>#N/A</v>
      </c>
      <c r="M52" s="317" t="str">
        <f>'0e. Support language'!$A$82</f>
        <v>Donor/Partner</v>
      </c>
      <c r="N52" s="319" t="s">
        <v>28</v>
      </c>
      <c r="O52" s="308"/>
    </row>
    <row r="53" spans="1:15" x14ac:dyDescent="0.2">
      <c r="A53" s="314">
        <f>'1. General information'!$O$8</f>
        <v>0</v>
      </c>
      <c r="B53" s="314">
        <f>'1. General information'!$O$10</f>
        <v>0</v>
      </c>
      <c r="C53" s="314">
        <f>'1. General information'!$O$11</f>
        <v>0</v>
      </c>
      <c r="D53" s="320" t="s">
        <v>672</v>
      </c>
      <c r="E53" s="314" t="s">
        <v>611</v>
      </c>
      <c r="F53" s="314" t="s">
        <v>612</v>
      </c>
      <c r="G53" s="314" t="s">
        <v>28</v>
      </c>
      <c r="H53" s="314" t="s">
        <v>654</v>
      </c>
      <c r="I53" s="314" t="s">
        <v>599</v>
      </c>
      <c r="J53" s="314" t="s">
        <v>546</v>
      </c>
      <c r="K53" s="316" t="e" cm="1">
        <f t="array" ref="K53">SUMPRODUCT(--(Before_staffFunding='0e. Support language'!$A$14),'B. Intermediate calculations'!$H$85:$H$109,'B. Intermediate calculations'!$X$85:$X$109,'B. Intermediate calculations'!$N$85:$N$109)*MenA_share</f>
        <v>#N/A</v>
      </c>
      <c r="L53" s="316" t="e">
        <f>K53/'0a. Country information'!$R$11</f>
        <v>#N/A</v>
      </c>
      <c r="M53" s="317" t="str">
        <f>'0e. Support language'!$A$82</f>
        <v>Donor/Partner</v>
      </c>
      <c r="N53" s="319" t="s">
        <v>28</v>
      </c>
      <c r="O53" s="308"/>
    </row>
    <row r="54" spans="1:15" x14ac:dyDescent="0.2">
      <c r="A54" s="314">
        <f>'1. General information'!$O$8</f>
        <v>0</v>
      </c>
      <c r="B54" s="314">
        <f>'1. General information'!$O$10</f>
        <v>0</v>
      </c>
      <c r="C54" s="314">
        <f>'1. General information'!$O$11</f>
        <v>0</v>
      </c>
      <c r="D54" s="320" t="s">
        <v>672</v>
      </c>
      <c r="E54" s="314" t="s">
        <v>611</v>
      </c>
      <c r="F54" s="314" t="s">
        <v>612</v>
      </c>
      <c r="G54" s="314" t="s">
        <v>129</v>
      </c>
      <c r="H54" s="314" t="s">
        <v>654</v>
      </c>
      <c r="I54" s="314" t="s">
        <v>599</v>
      </c>
      <c r="J54" s="314" t="s">
        <v>350</v>
      </c>
      <c r="K54" s="316" t="e" cm="1">
        <f t="array" ref="K54">SUMPRODUCT(--(Before_staffFunding='0e. Support language'!$A$14),'B. Intermediate calculations'!$H$85:$H$109,'B. Intermediate calculations'!$Y$85:$Y$109,'B. Intermediate calculations'!$N$85:$N$109)*YF_share</f>
        <v>#N/A</v>
      </c>
      <c r="L54" s="316" t="e">
        <f>K54/'0a. Country information'!$R$11</f>
        <v>#N/A</v>
      </c>
      <c r="M54" s="317" t="str">
        <f>'0e. Support language'!$A$82</f>
        <v>Donor/Partner</v>
      </c>
      <c r="N54" s="319" t="s">
        <v>129</v>
      </c>
      <c r="O54" s="308"/>
    </row>
    <row r="55" spans="1:15" x14ac:dyDescent="0.2">
      <c r="A55" s="314">
        <f>'1. General information'!$O$8</f>
        <v>0</v>
      </c>
      <c r="B55" s="314">
        <f>'1. General information'!$O$10</f>
        <v>0</v>
      </c>
      <c r="C55" s="314">
        <f>'1. General information'!$O$11</f>
        <v>0</v>
      </c>
      <c r="D55" s="320" t="s">
        <v>672</v>
      </c>
      <c r="E55" s="314" t="s">
        <v>611</v>
      </c>
      <c r="F55" s="314" t="s">
        <v>612</v>
      </c>
      <c r="G55" s="314" t="s">
        <v>129</v>
      </c>
      <c r="H55" s="314" t="s">
        <v>654</v>
      </c>
      <c r="I55" s="314" t="s">
        <v>599</v>
      </c>
      <c r="J55" s="314" t="s">
        <v>546</v>
      </c>
      <c r="K55" s="316" t="e" cm="1">
        <f t="array" ref="K55">SUMPRODUCT(--(Before_staffFunding='0e. Support language'!$A$14),'B. Intermediate calculations'!$H$85:$H$109,'B. Intermediate calculations'!$Y$85:$Y$109,'B. Intermediate calculations'!$N$85:$N$109)*MenA_share</f>
        <v>#N/A</v>
      </c>
      <c r="L55" s="316" t="e">
        <f>K55/'0a. Country information'!$R$11</f>
        <v>#N/A</v>
      </c>
      <c r="M55" s="317" t="str">
        <f>'0e. Support language'!$A$82</f>
        <v>Donor/Partner</v>
      </c>
      <c r="N55" s="319" t="s">
        <v>129</v>
      </c>
      <c r="O55" s="308"/>
    </row>
    <row r="56" spans="1:15" x14ac:dyDescent="0.2">
      <c r="A56" s="321">
        <f>'1. General information'!$O$8</f>
        <v>0</v>
      </c>
      <c r="B56" s="321">
        <f>'1. General information'!$O$10</f>
        <v>0</v>
      </c>
      <c r="C56" s="321">
        <f>'1. General information'!$O$11</f>
        <v>0</v>
      </c>
      <c r="D56" s="322" t="s">
        <v>675</v>
      </c>
      <c r="E56" s="321" t="s">
        <v>652</v>
      </c>
      <c r="F56" s="321" t="s">
        <v>612</v>
      </c>
      <c r="G56" s="321" t="s">
        <v>33</v>
      </c>
      <c r="H56" s="321" t="s">
        <v>654</v>
      </c>
      <c r="I56" s="321" t="s">
        <v>599</v>
      </c>
      <c r="J56" s="321" t="s">
        <v>350</v>
      </c>
      <c r="K56" s="323" t="e" cm="1">
        <f t="array" ref="K56">SUMPRODUCT(--(Before_staffFunding='0e. Support language'!$A$13),'B. Intermediate calculations'!$G$85:$G$109,'B. Intermediate calculations'!$P$85:$P$109,'B. Intermediate calculations'!$O$85:$O$109)*YF_share</f>
        <v>#N/A</v>
      </c>
      <c r="L56" s="323" t="e">
        <f>K56/'0a. Country information'!$R$11</f>
        <v>#N/A</v>
      </c>
      <c r="M56" s="324" t="str">
        <f>'0e. Support language'!$A$67</f>
        <v>District/MOH</v>
      </c>
      <c r="N56" s="325" t="s">
        <v>676</v>
      </c>
      <c r="O56" s="308"/>
    </row>
    <row r="57" spans="1:15" x14ac:dyDescent="0.2">
      <c r="A57" s="321">
        <f>'1. General information'!$O$8</f>
        <v>0</v>
      </c>
      <c r="B57" s="321">
        <f>'1. General information'!$O$10</f>
        <v>0</v>
      </c>
      <c r="C57" s="321">
        <f>'1. General information'!$O$11</f>
        <v>0</v>
      </c>
      <c r="D57" s="322" t="s">
        <v>675</v>
      </c>
      <c r="E57" s="321" t="s">
        <v>652</v>
      </c>
      <c r="F57" s="321" t="s">
        <v>612</v>
      </c>
      <c r="G57" s="321" t="s">
        <v>33</v>
      </c>
      <c r="H57" s="321" t="s">
        <v>654</v>
      </c>
      <c r="I57" s="321" t="s">
        <v>599</v>
      </c>
      <c r="J57" s="321" t="s">
        <v>546</v>
      </c>
      <c r="K57" s="323" t="e" cm="1">
        <f t="array" ref="K57">SUMPRODUCT(--(Before_staffFunding='0e. Support language'!$A$13),'B. Intermediate calculations'!$G$85:$G$109,'B. Intermediate calculations'!$P$85:$P$109,'B. Intermediate calculations'!$O$85:$O$109)*MenA_share</f>
        <v>#N/A</v>
      </c>
      <c r="L57" s="323" t="e">
        <f>K57/'0a. Country information'!$R$11</f>
        <v>#N/A</v>
      </c>
      <c r="M57" s="324" t="str">
        <f>'0e. Support language'!$A$67</f>
        <v>District/MOH</v>
      </c>
      <c r="N57" s="325" t="s">
        <v>677</v>
      </c>
      <c r="O57" s="308"/>
    </row>
    <row r="58" spans="1:15" x14ac:dyDescent="0.2">
      <c r="A58" s="321">
        <f>'1. General information'!$O$8</f>
        <v>0</v>
      </c>
      <c r="B58" s="321">
        <f>'1. General information'!$O$10</f>
        <v>0</v>
      </c>
      <c r="C58" s="321">
        <f>'1. General information'!$O$11</f>
        <v>0</v>
      </c>
      <c r="D58" s="322" t="s">
        <v>675</v>
      </c>
      <c r="E58" s="321" t="s">
        <v>652</v>
      </c>
      <c r="F58" s="321" t="s">
        <v>612</v>
      </c>
      <c r="G58" s="321" t="s">
        <v>356</v>
      </c>
      <c r="H58" s="321" t="s">
        <v>654</v>
      </c>
      <c r="I58" s="321" t="s">
        <v>599</v>
      </c>
      <c r="J58" s="321" t="s">
        <v>350</v>
      </c>
      <c r="K58" s="323" t="e" cm="1">
        <f t="array" ref="K58">SUMPRODUCT(--(Before_staffFunding='0e. Support language'!$A$13),'B. Intermediate calculations'!$G$85:$G$109,'B. Intermediate calculations'!$Q$85:$Q$109,'B. Intermediate calculations'!$O$85:$O$109)*YF_share</f>
        <v>#N/A</v>
      </c>
      <c r="L58" s="323" t="e">
        <f>K58/'0a. Country information'!$R$11</f>
        <v>#N/A</v>
      </c>
      <c r="M58" s="324" t="str">
        <f>'0e. Support language'!$A$67</f>
        <v>District/MOH</v>
      </c>
      <c r="N58" s="326" t="s">
        <v>356</v>
      </c>
      <c r="O58" s="308"/>
    </row>
    <row r="59" spans="1:15" x14ac:dyDescent="0.2">
      <c r="A59" s="321">
        <f>'1. General information'!$O$8</f>
        <v>0</v>
      </c>
      <c r="B59" s="321">
        <f>'1. General information'!$O$10</f>
        <v>0</v>
      </c>
      <c r="C59" s="321">
        <f>'1. General information'!$O$11</f>
        <v>0</v>
      </c>
      <c r="D59" s="322" t="s">
        <v>675</v>
      </c>
      <c r="E59" s="321" t="s">
        <v>652</v>
      </c>
      <c r="F59" s="321" t="s">
        <v>612</v>
      </c>
      <c r="G59" s="321" t="s">
        <v>356</v>
      </c>
      <c r="H59" s="321" t="s">
        <v>654</v>
      </c>
      <c r="I59" s="321" t="s">
        <v>599</v>
      </c>
      <c r="J59" s="321" t="s">
        <v>546</v>
      </c>
      <c r="K59" s="323" t="e" cm="1">
        <f t="array" ref="K59">SUMPRODUCT(--(Before_staffFunding='0e. Support language'!$A$13),'B. Intermediate calculations'!$G$85:$G$109,'B. Intermediate calculations'!$Q$85:$Q$109,'B. Intermediate calculations'!$O$85:$O$109)*MenA_share</f>
        <v>#N/A</v>
      </c>
      <c r="L59" s="323" t="e">
        <f>K59/'0a. Country information'!$R$11</f>
        <v>#N/A</v>
      </c>
      <c r="M59" s="324" t="str">
        <f>'0e. Support language'!$A$67</f>
        <v>District/MOH</v>
      </c>
      <c r="N59" s="326" t="s">
        <v>356</v>
      </c>
      <c r="O59" s="308"/>
    </row>
    <row r="60" spans="1:15" x14ac:dyDescent="0.2">
      <c r="A60" s="321">
        <f>'1. General information'!$O$8</f>
        <v>0</v>
      </c>
      <c r="B60" s="321">
        <f>'1. General information'!$O$10</f>
        <v>0</v>
      </c>
      <c r="C60" s="321">
        <f>'1. General information'!$O$11</f>
        <v>0</v>
      </c>
      <c r="D60" s="322" t="s">
        <v>675</v>
      </c>
      <c r="E60" s="321" t="s">
        <v>652</v>
      </c>
      <c r="F60" s="321" t="s">
        <v>612</v>
      </c>
      <c r="G60" s="321" t="s">
        <v>29</v>
      </c>
      <c r="H60" s="321" t="s">
        <v>654</v>
      </c>
      <c r="I60" s="321" t="s">
        <v>599</v>
      </c>
      <c r="J60" s="321" t="s">
        <v>350</v>
      </c>
      <c r="K60" s="323" t="e" cm="1">
        <f t="array" ref="K60">SUMPRODUCT(--(Before_staffFunding='0e. Support language'!$A$13),'B. Intermediate calculations'!$G$85:$G$109,'B. Intermediate calculations'!$R$85:$R$109,'B. Intermediate calculations'!$O$85:$O$109)*YF_share</f>
        <v>#N/A</v>
      </c>
      <c r="L60" s="323" t="e">
        <f>K60/'0a. Country information'!$R$11</f>
        <v>#N/A</v>
      </c>
      <c r="M60" s="324" t="str">
        <f>'0e. Support language'!$A$67</f>
        <v>District/MOH</v>
      </c>
      <c r="N60" s="326" t="s">
        <v>29</v>
      </c>
      <c r="O60" s="308"/>
    </row>
    <row r="61" spans="1:15" x14ac:dyDescent="0.2">
      <c r="A61" s="321">
        <f>'1. General information'!$O$8</f>
        <v>0</v>
      </c>
      <c r="B61" s="321">
        <f>'1. General information'!$O$10</f>
        <v>0</v>
      </c>
      <c r="C61" s="321">
        <f>'1. General information'!$O$11</f>
        <v>0</v>
      </c>
      <c r="D61" s="322" t="s">
        <v>675</v>
      </c>
      <c r="E61" s="321" t="s">
        <v>652</v>
      </c>
      <c r="F61" s="321" t="s">
        <v>612</v>
      </c>
      <c r="G61" s="321" t="s">
        <v>29</v>
      </c>
      <c r="H61" s="321" t="s">
        <v>654</v>
      </c>
      <c r="I61" s="321" t="s">
        <v>599</v>
      </c>
      <c r="J61" s="321" t="s">
        <v>546</v>
      </c>
      <c r="K61" s="323" t="e" cm="1">
        <f t="array" ref="K61">SUMPRODUCT(--(Before_staffFunding='0e. Support language'!$A$13),'B. Intermediate calculations'!$G$85:$G$109,'B. Intermediate calculations'!$R$85:$R$109,'B. Intermediate calculations'!$O$85:$O$109)*MenA_share</f>
        <v>#N/A</v>
      </c>
      <c r="L61" s="323" t="e">
        <f>K61/'0a. Country information'!$R$11</f>
        <v>#N/A</v>
      </c>
      <c r="M61" s="324" t="str">
        <f>'0e. Support language'!$A$67</f>
        <v>District/MOH</v>
      </c>
      <c r="N61" s="326" t="s">
        <v>29</v>
      </c>
      <c r="O61" s="308"/>
    </row>
    <row r="62" spans="1:15" x14ac:dyDescent="0.2">
      <c r="A62" s="321">
        <f>'1. General information'!$O$8</f>
        <v>0</v>
      </c>
      <c r="B62" s="321">
        <f>'1. General information'!$O$10</f>
        <v>0</v>
      </c>
      <c r="C62" s="321">
        <f>'1. General information'!$O$11</f>
        <v>0</v>
      </c>
      <c r="D62" s="322" t="s">
        <v>675</v>
      </c>
      <c r="E62" s="321" t="s">
        <v>652</v>
      </c>
      <c r="F62" s="321" t="s">
        <v>612</v>
      </c>
      <c r="G62" s="321" t="s">
        <v>96</v>
      </c>
      <c r="H62" s="321" t="s">
        <v>654</v>
      </c>
      <c r="I62" s="321" t="s">
        <v>599</v>
      </c>
      <c r="J62" s="321" t="s">
        <v>350</v>
      </c>
      <c r="K62" s="323" t="e" cm="1">
        <f t="array" ref="K62">SUMPRODUCT(--(Before_staffFunding='0e. Support language'!$A$13),'B. Intermediate calculations'!$G$85:$G$109,'B. Intermediate calculations'!$S$85:$S$109,'B. Intermediate calculations'!$O$85:$O$109)*YF_share</f>
        <v>#N/A</v>
      </c>
      <c r="L62" s="323" t="e">
        <f>K62/'0a. Country information'!$R$11</f>
        <v>#N/A</v>
      </c>
      <c r="M62" s="324" t="str">
        <f>'0e. Support language'!$A$67</f>
        <v>District/MOH</v>
      </c>
      <c r="N62" s="326" t="s">
        <v>96</v>
      </c>
      <c r="O62" s="308"/>
    </row>
    <row r="63" spans="1:15" x14ac:dyDescent="0.2">
      <c r="A63" s="321">
        <f>'1. General information'!$O$8</f>
        <v>0</v>
      </c>
      <c r="B63" s="321">
        <f>'1. General information'!$O$10</f>
        <v>0</v>
      </c>
      <c r="C63" s="321">
        <f>'1. General information'!$O$11</f>
        <v>0</v>
      </c>
      <c r="D63" s="322" t="s">
        <v>675</v>
      </c>
      <c r="E63" s="321" t="s">
        <v>652</v>
      </c>
      <c r="F63" s="321" t="s">
        <v>612</v>
      </c>
      <c r="G63" s="321" t="s">
        <v>96</v>
      </c>
      <c r="H63" s="321" t="s">
        <v>654</v>
      </c>
      <c r="I63" s="321" t="s">
        <v>599</v>
      </c>
      <c r="J63" s="321" t="s">
        <v>546</v>
      </c>
      <c r="K63" s="323" t="e" cm="1">
        <f t="array" ref="K63">SUMPRODUCT(--(Before_staffFunding='0e. Support language'!$A$13),'B. Intermediate calculations'!$G$85:$G$109,'B. Intermediate calculations'!$S$85:$S$109,'B. Intermediate calculations'!$O$85:$O$109)*MenA_share</f>
        <v>#N/A</v>
      </c>
      <c r="L63" s="323" t="e">
        <f>K63/'0a. Country information'!$R$11</f>
        <v>#N/A</v>
      </c>
      <c r="M63" s="324" t="str">
        <f>'0e. Support language'!$A$67</f>
        <v>District/MOH</v>
      </c>
      <c r="N63" s="326" t="s">
        <v>96</v>
      </c>
      <c r="O63" s="308"/>
    </row>
    <row r="64" spans="1:15" x14ac:dyDescent="0.2">
      <c r="A64" s="321">
        <f>'1. General information'!$O$8</f>
        <v>0</v>
      </c>
      <c r="B64" s="321">
        <f>'1. General information'!$O$10</f>
        <v>0</v>
      </c>
      <c r="C64" s="321">
        <f>'1. General information'!$O$11</f>
        <v>0</v>
      </c>
      <c r="D64" s="322" t="s">
        <v>675</v>
      </c>
      <c r="E64" s="321" t="s">
        <v>652</v>
      </c>
      <c r="F64" s="321" t="s">
        <v>612</v>
      </c>
      <c r="G64" s="321" t="s">
        <v>5</v>
      </c>
      <c r="H64" s="321" t="s">
        <v>654</v>
      </c>
      <c r="I64" s="321" t="s">
        <v>599</v>
      </c>
      <c r="J64" s="321" t="s">
        <v>350</v>
      </c>
      <c r="K64" s="323" t="e" cm="1">
        <f t="array" ref="K64">SUMPRODUCT(--(Before_staffFunding='0e. Support language'!$A$13),'B. Intermediate calculations'!$G$85:$G$109,'B. Intermediate calculations'!$T$85:$T$109,'B. Intermediate calculations'!$O$85:$O$109)*YF_share</f>
        <v>#N/A</v>
      </c>
      <c r="L64" s="323" t="e">
        <f>K64/'0a. Country information'!$R$11</f>
        <v>#N/A</v>
      </c>
      <c r="M64" s="324" t="str">
        <f>'0e. Support language'!$A$67</f>
        <v>District/MOH</v>
      </c>
      <c r="N64" s="326" t="s">
        <v>5</v>
      </c>
      <c r="O64" s="308"/>
    </row>
    <row r="65" spans="1:15" x14ac:dyDescent="0.2">
      <c r="A65" s="321">
        <f>'1. General information'!$O$8</f>
        <v>0</v>
      </c>
      <c r="B65" s="321">
        <f>'1. General information'!$O$10</f>
        <v>0</v>
      </c>
      <c r="C65" s="321">
        <f>'1. General information'!$O$11</f>
        <v>0</v>
      </c>
      <c r="D65" s="322" t="s">
        <v>675</v>
      </c>
      <c r="E65" s="321" t="s">
        <v>652</v>
      </c>
      <c r="F65" s="321" t="s">
        <v>612</v>
      </c>
      <c r="G65" s="321" t="s">
        <v>5</v>
      </c>
      <c r="H65" s="321" t="s">
        <v>654</v>
      </c>
      <c r="I65" s="321" t="s">
        <v>599</v>
      </c>
      <c r="J65" s="321" t="s">
        <v>546</v>
      </c>
      <c r="K65" s="323" t="e" cm="1">
        <f t="array" ref="K65">SUMPRODUCT(--(Before_staffFunding='0e. Support language'!$A$13),'B. Intermediate calculations'!$G$85:$G$109,'B. Intermediate calculations'!$T$85:$T$109,'B. Intermediate calculations'!$O$85:$O$109)*MenA_share</f>
        <v>#N/A</v>
      </c>
      <c r="L65" s="323" t="e">
        <f>K65/'0a. Country information'!$R$11</f>
        <v>#N/A</v>
      </c>
      <c r="M65" s="324" t="str">
        <f>'0e. Support language'!$A$67</f>
        <v>District/MOH</v>
      </c>
      <c r="N65" s="326" t="s">
        <v>5</v>
      </c>
      <c r="O65" s="308"/>
    </row>
    <row r="66" spans="1:15" x14ac:dyDescent="0.2">
      <c r="A66" s="321">
        <f>'1. General information'!$O$8</f>
        <v>0</v>
      </c>
      <c r="B66" s="321">
        <f>'1. General information'!$O$10</f>
        <v>0</v>
      </c>
      <c r="C66" s="321">
        <f>'1. General information'!$O$11</f>
        <v>0</v>
      </c>
      <c r="D66" s="322" t="s">
        <v>675</v>
      </c>
      <c r="E66" s="321" t="s">
        <v>652</v>
      </c>
      <c r="F66" s="321" t="s">
        <v>612</v>
      </c>
      <c r="G66" s="321" t="s">
        <v>22</v>
      </c>
      <c r="H66" s="321" t="s">
        <v>654</v>
      </c>
      <c r="I66" s="321" t="s">
        <v>599</v>
      </c>
      <c r="J66" s="321" t="s">
        <v>350</v>
      </c>
      <c r="K66" s="323" t="e" cm="1">
        <f t="array" ref="K66">SUMPRODUCT(--(Before_staffFunding='0e. Support language'!$A$13),'B. Intermediate calculations'!$G$85:$G$109,'B. Intermediate calculations'!$U$85:$U$109,'B. Intermediate calculations'!$O$85:$O$109)*YF_share</f>
        <v>#N/A</v>
      </c>
      <c r="L66" s="323" t="e">
        <f>K66/'0a. Country information'!$R$11</f>
        <v>#N/A</v>
      </c>
      <c r="M66" s="324" t="str">
        <f>'0e. Support language'!$A$67</f>
        <v>District/MOH</v>
      </c>
      <c r="N66" s="326" t="s">
        <v>22</v>
      </c>
      <c r="O66" s="308"/>
    </row>
    <row r="67" spans="1:15" x14ac:dyDescent="0.2">
      <c r="A67" s="321">
        <f>'1. General information'!$O$8</f>
        <v>0</v>
      </c>
      <c r="B67" s="321">
        <f>'1. General information'!$O$10</f>
        <v>0</v>
      </c>
      <c r="C67" s="321">
        <f>'1. General information'!$O$11</f>
        <v>0</v>
      </c>
      <c r="D67" s="322" t="s">
        <v>675</v>
      </c>
      <c r="E67" s="321" t="s">
        <v>652</v>
      </c>
      <c r="F67" s="321" t="s">
        <v>612</v>
      </c>
      <c r="G67" s="321" t="s">
        <v>22</v>
      </c>
      <c r="H67" s="321" t="s">
        <v>654</v>
      </c>
      <c r="I67" s="321" t="s">
        <v>599</v>
      </c>
      <c r="J67" s="321" t="s">
        <v>546</v>
      </c>
      <c r="K67" s="323" t="e" cm="1">
        <f t="array" ref="K67">SUMPRODUCT(--(Before_staffFunding='0e. Support language'!$A$13),'B. Intermediate calculations'!$G$85:$G$109,'B. Intermediate calculations'!$U$85:$U$109,'B. Intermediate calculations'!$O$85:$O$109)*MenA_share</f>
        <v>#N/A</v>
      </c>
      <c r="L67" s="323" t="e">
        <f>K67/'0a. Country information'!$R$11</f>
        <v>#N/A</v>
      </c>
      <c r="M67" s="324" t="str">
        <f>'0e. Support language'!$A$67</f>
        <v>District/MOH</v>
      </c>
      <c r="N67" s="326" t="s">
        <v>22</v>
      </c>
      <c r="O67" s="308"/>
    </row>
    <row r="68" spans="1:15" x14ac:dyDescent="0.2">
      <c r="A68" s="321">
        <f>'1. General information'!$O$8</f>
        <v>0</v>
      </c>
      <c r="B68" s="321">
        <f>'1. General information'!$O$10</f>
        <v>0</v>
      </c>
      <c r="C68" s="321">
        <f>'1. General information'!$O$11</f>
        <v>0</v>
      </c>
      <c r="D68" s="322" t="s">
        <v>675</v>
      </c>
      <c r="E68" s="321" t="s">
        <v>652</v>
      </c>
      <c r="F68" s="321" t="s">
        <v>612</v>
      </c>
      <c r="G68" s="321" t="s">
        <v>30</v>
      </c>
      <c r="H68" s="321" t="s">
        <v>654</v>
      </c>
      <c r="I68" s="321" t="s">
        <v>599</v>
      </c>
      <c r="J68" s="321" t="s">
        <v>350</v>
      </c>
      <c r="K68" s="323" t="e" cm="1">
        <f t="array" ref="K68">SUMPRODUCT(--(Before_staffFunding='0e. Support language'!$A$13),'B. Intermediate calculations'!$G$85:$G$109,'B. Intermediate calculations'!$V$85:$V$109,'B. Intermediate calculations'!$O$85:$O$109)*YF_share</f>
        <v>#N/A</v>
      </c>
      <c r="L68" s="323" t="e">
        <f>K68/'0a. Country information'!$R$11</f>
        <v>#N/A</v>
      </c>
      <c r="M68" s="324" t="str">
        <f>'0e. Support language'!$A$67</f>
        <v>District/MOH</v>
      </c>
      <c r="N68" s="326" t="s">
        <v>30</v>
      </c>
      <c r="O68" s="308"/>
    </row>
    <row r="69" spans="1:15" x14ac:dyDescent="0.2">
      <c r="A69" s="321">
        <f>'1. General information'!$O$8</f>
        <v>0</v>
      </c>
      <c r="B69" s="321">
        <f>'1. General information'!$O$10</f>
        <v>0</v>
      </c>
      <c r="C69" s="321">
        <f>'1. General information'!$O$11</f>
        <v>0</v>
      </c>
      <c r="D69" s="322" t="s">
        <v>675</v>
      </c>
      <c r="E69" s="321" t="s">
        <v>652</v>
      </c>
      <c r="F69" s="321" t="s">
        <v>612</v>
      </c>
      <c r="G69" s="321" t="s">
        <v>30</v>
      </c>
      <c r="H69" s="321" t="s">
        <v>654</v>
      </c>
      <c r="I69" s="321" t="s">
        <v>599</v>
      </c>
      <c r="J69" s="321" t="s">
        <v>546</v>
      </c>
      <c r="K69" s="323" t="e" cm="1">
        <f t="array" ref="K69">SUMPRODUCT(--(Before_staffFunding='0e. Support language'!$A$13),'B. Intermediate calculations'!$G$85:$G$109,'B. Intermediate calculations'!$V$85:$V$109,'B. Intermediate calculations'!$O$85:$O$109)*MenA_share</f>
        <v>#N/A</v>
      </c>
      <c r="L69" s="323" t="e">
        <f>K69/'0a. Country information'!$R$11</f>
        <v>#N/A</v>
      </c>
      <c r="M69" s="324" t="str">
        <f>'0e. Support language'!$A$67</f>
        <v>District/MOH</v>
      </c>
      <c r="N69" s="326" t="s">
        <v>30</v>
      </c>
      <c r="O69" s="308"/>
    </row>
    <row r="70" spans="1:15" x14ac:dyDescent="0.2">
      <c r="A70" s="321">
        <f>'1. General information'!$O$8</f>
        <v>0</v>
      </c>
      <c r="B70" s="321">
        <f>'1. General information'!$O$10</f>
        <v>0</v>
      </c>
      <c r="C70" s="321">
        <f>'1. General information'!$O$11</f>
        <v>0</v>
      </c>
      <c r="D70" s="322" t="s">
        <v>675</v>
      </c>
      <c r="E70" s="321" t="s">
        <v>652</v>
      </c>
      <c r="F70" s="321" t="s">
        <v>612</v>
      </c>
      <c r="G70" s="321" t="s">
        <v>97</v>
      </c>
      <c r="H70" s="321" t="s">
        <v>654</v>
      </c>
      <c r="I70" s="321" t="s">
        <v>599</v>
      </c>
      <c r="J70" s="321" t="s">
        <v>350</v>
      </c>
      <c r="K70" s="323" t="e" cm="1">
        <f t="array" ref="K70">SUMPRODUCT(--(Before_staffFunding='0e. Support language'!$A$13),'B. Intermediate calculations'!$G$85:$G$109,'B. Intermediate calculations'!$W$85:$W$109,'B. Intermediate calculations'!$O$85:$O$109)*YF_share</f>
        <v>#N/A</v>
      </c>
      <c r="L70" s="323" t="e">
        <f>K70/'0a. Country information'!$R$11</f>
        <v>#N/A</v>
      </c>
      <c r="M70" s="324" t="str">
        <f>'0e. Support language'!$A$67</f>
        <v>District/MOH</v>
      </c>
      <c r="N70" s="326" t="s">
        <v>97</v>
      </c>
      <c r="O70" s="308"/>
    </row>
    <row r="71" spans="1:15" x14ac:dyDescent="0.2">
      <c r="A71" s="321">
        <f>'1. General information'!$O$8</f>
        <v>0</v>
      </c>
      <c r="B71" s="321">
        <f>'1. General information'!$O$10</f>
        <v>0</v>
      </c>
      <c r="C71" s="321">
        <f>'1. General information'!$O$11</f>
        <v>0</v>
      </c>
      <c r="D71" s="322" t="s">
        <v>675</v>
      </c>
      <c r="E71" s="321" t="s">
        <v>652</v>
      </c>
      <c r="F71" s="321" t="s">
        <v>612</v>
      </c>
      <c r="G71" s="321" t="s">
        <v>97</v>
      </c>
      <c r="H71" s="321" t="s">
        <v>654</v>
      </c>
      <c r="I71" s="321" t="s">
        <v>599</v>
      </c>
      <c r="J71" s="321" t="s">
        <v>546</v>
      </c>
      <c r="K71" s="323" t="e" cm="1">
        <f t="array" ref="K71">SUMPRODUCT(--(Before_staffFunding='0e. Support language'!$A$13),'B. Intermediate calculations'!$G$85:$G$109,'B. Intermediate calculations'!$W$85:$W$109,'B. Intermediate calculations'!$O$85:$O$109)*MenA_share</f>
        <v>#N/A</v>
      </c>
      <c r="L71" s="323" t="e">
        <f>K71/'0a. Country information'!$R$11</f>
        <v>#N/A</v>
      </c>
      <c r="M71" s="324" t="str">
        <f>'0e. Support language'!$A$67</f>
        <v>District/MOH</v>
      </c>
      <c r="N71" s="326" t="s">
        <v>97</v>
      </c>
      <c r="O71" s="308"/>
    </row>
    <row r="72" spans="1:15" x14ac:dyDescent="0.2">
      <c r="A72" s="321">
        <f>'1. General information'!$O$8</f>
        <v>0</v>
      </c>
      <c r="B72" s="321">
        <f>'1. General information'!$O$10</f>
        <v>0</v>
      </c>
      <c r="C72" s="321">
        <f>'1. General information'!$O$11</f>
        <v>0</v>
      </c>
      <c r="D72" s="322" t="s">
        <v>675</v>
      </c>
      <c r="E72" s="321" t="s">
        <v>652</v>
      </c>
      <c r="F72" s="321" t="s">
        <v>612</v>
      </c>
      <c r="G72" s="321" t="s">
        <v>28</v>
      </c>
      <c r="H72" s="321" t="s">
        <v>654</v>
      </c>
      <c r="I72" s="321" t="s">
        <v>599</v>
      </c>
      <c r="J72" s="321" t="s">
        <v>350</v>
      </c>
      <c r="K72" s="323" t="e" cm="1">
        <f t="array" ref="K72">SUMPRODUCT(--(Before_staffFunding='0e. Support language'!$A$13),'B. Intermediate calculations'!$G$85:$G$109,'B. Intermediate calculations'!$X$85:$X$109,'B. Intermediate calculations'!$O$85:$O$109)*YF_share</f>
        <v>#N/A</v>
      </c>
      <c r="L72" s="323" t="e">
        <f>K72/'0a. Country information'!$R$11</f>
        <v>#N/A</v>
      </c>
      <c r="M72" s="324" t="str">
        <f>'0e. Support language'!$A$67</f>
        <v>District/MOH</v>
      </c>
      <c r="N72" s="326" t="s">
        <v>28</v>
      </c>
      <c r="O72" s="308"/>
    </row>
    <row r="73" spans="1:15" x14ac:dyDescent="0.2">
      <c r="A73" s="321">
        <f>'1. General information'!$O$8</f>
        <v>0</v>
      </c>
      <c r="B73" s="321">
        <f>'1. General information'!$O$10</f>
        <v>0</v>
      </c>
      <c r="C73" s="321">
        <f>'1. General information'!$O$11</f>
        <v>0</v>
      </c>
      <c r="D73" s="322" t="s">
        <v>675</v>
      </c>
      <c r="E73" s="321" t="s">
        <v>652</v>
      </c>
      <c r="F73" s="321" t="s">
        <v>612</v>
      </c>
      <c r="G73" s="321" t="s">
        <v>28</v>
      </c>
      <c r="H73" s="321" t="s">
        <v>654</v>
      </c>
      <c r="I73" s="321" t="s">
        <v>599</v>
      </c>
      <c r="J73" s="321" t="s">
        <v>546</v>
      </c>
      <c r="K73" s="323" t="e" cm="1">
        <f t="array" ref="K73">SUMPRODUCT(--(Before_staffFunding='0e. Support language'!$A$13),'B. Intermediate calculations'!$G$85:$G$109,'B. Intermediate calculations'!$X$85:$X$109,'B. Intermediate calculations'!$O$85:$O$109)*MenA_share</f>
        <v>#N/A</v>
      </c>
      <c r="L73" s="323" t="e">
        <f>K73/'0a. Country information'!$R$11</f>
        <v>#N/A</v>
      </c>
      <c r="M73" s="324" t="str">
        <f>'0e. Support language'!$A$67</f>
        <v>District/MOH</v>
      </c>
      <c r="N73" s="326" t="s">
        <v>28</v>
      </c>
      <c r="O73" s="308"/>
    </row>
    <row r="74" spans="1:15" x14ac:dyDescent="0.2">
      <c r="A74" s="321">
        <f>'1. General information'!$O$8</f>
        <v>0</v>
      </c>
      <c r="B74" s="321">
        <f>'1. General information'!$O$10</f>
        <v>0</v>
      </c>
      <c r="C74" s="321">
        <f>'1. General information'!$O$11</f>
        <v>0</v>
      </c>
      <c r="D74" s="322" t="s">
        <v>675</v>
      </c>
      <c r="E74" s="321" t="s">
        <v>652</v>
      </c>
      <c r="F74" s="321" t="s">
        <v>612</v>
      </c>
      <c r="G74" s="321" t="s">
        <v>129</v>
      </c>
      <c r="H74" s="321" t="s">
        <v>654</v>
      </c>
      <c r="I74" s="321" t="s">
        <v>599</v>
      </c>
      <c r="J74" s="321" t="s">
        <v>350</v>
      </c>
      <c r="K74" s="323" t="e" cm="1">
        <f t="array" ref="K74">SUMPRODUCT(--(Before_staffFunding='0e. Support language'!$A$13),'B. Intermediate calculations'!$G$85:$G$109,'B. Intermediate calculations'!$Y$85:$Y$109,'B. Intermediate calculations'!$O$85:$O$109)*YF_share</f>
        <v>#N/A</v>
      </c>
      <c r="L74" s="323" t="e">
        <f>K74/'0a. Country information'!$R$11</f>
        <v>#N/A</v>
      </c>
      <c r="M74" s="324" t="str">
        <f>'0e. Support language'!$A$67</f>
        <v>District/MOH</v>
      </c>
      <c r="N74" s="326" t="s">
        <v>129</v>
      </c>
      <c r="O74" s="308"/>
    </row>
    <row r="75" spans="1:15" x14ac:dyDescent="0.2">
      <c r="A75" s="321">
        <f>'1. General information'!$O$8</f>
        <v>0</v>
      </c>
      <c r="B75" s="321">
        <f>'1. General information'!$O$10</f>
        <v>0</v>
      </c>
      <c r="C75" s="321">
        <f>'1. General information'!$O$11</f>
        <v>0</v>
      </c>
      <c r="D75" s="322" t="s">
        <v>675</v>
      </c>
      <c r="E75" s="321" t="s">
        <v>652</v>
      </c>
      <c r="F75" s="321" t="s">
        <v>612</v>
      </c>
      <c r="G75" s="321" t="s">
        <v>129</v>
      </c>
      <c r="H75" s="321" t="s">
        <v>654</v>
      </c>
      <c r="I75" s="321" t="s">
        <v>599</v>
      </c>
      <c r="J75" s="321" t="s">
        <v>546</v>
      </c>
      <c r="K75" s="323" t="e" cm="1">
        <f t="array" ref="K75">SUMPRODUCT(--(Before_staffFunding='0e. Support language'!$A$13),'B. Intermediate calculations'!$G$85:$G$109,'B. Intermediate calculations'!$Y$85:$Y$109,'B. Intermediate calculations'!$O$85:$O$109)*MenA_share</f>
        <v>#N/A</v>
      </c>
      <c r="L75" s="323" t="e">
        <f>K75/'0a. Country information'!$R$11</f>
        <v>#N/A</v>
      </c>
      <c r="M75" s="324" t="str">
        <f>'0e. Support language'!$A$67</f>
        <v>District/MOH</v>
      </c>
      <c r="N75" s="326" t="s">
        <v>129</v>
      </c>
      <c r="O75" s="308"/>
    </row>
    <row r="76" spans="1:15" x14ac:dyDescent="0.2">
      <c r="A76" s="321">
        <f>'1. General information'!$O$8</f>
        <v>0</v>
      </c>
      <c r="B76" s="321">
        <f>'1. General information'!$O$10</f>
        <v>0</v>
      </c>
      <c r="C76" s="321">
        <f>'1. General information'!$O$11</f>
        <v>0</v>
      </c>
      <c r="D76" s="322" t="s">
        <v>678</v>
      </c>
      <c r="E76" s="321" t="s">
        <v>652</v>
      </c>
      <c r="F76" s="321" t="s">
        <v>612</v>
      </c>
      <c r="G76" s="321" t="s">
        <v>33</v>
      </c>
      <c r="H76" s="321" t="s">
        <v>654</v>
      </c>
      <c r="I76" s="321" t="s">
        <v>599</v>
      </c>
      <c r="J76" s="321" t="s">
        <v>350</v>
      </c>
      <c r="K76" s="323" t="e" cm="1">
        <f t="array" ref="K76">SUMPRODUCT(--(Before_staffFunding='0e. Support language'!$A$14),'B. Intermediate calculations'!$H$85:$H$109,'B. Intermediate calculations'!$P$85:$P$109,'B. Intermediate calculations'!$O$85:$O$109)*YF_share</f>
        <v>#N/A</v>
      </c>
      <c r="L76" s="323" t="e">
        <f>K76/'0a. Country information'!$R$11</f>
        <v>#N/A</v>
      </c>
      <c r="M76" s="324" t="str">
        <f>'0e. Support language'!$A$82</f>
        <v>Donor/Partner</v>
      </c>
      <c r="N76" s="325" t="s">
        <v>679</v>
      </c>
      <c r="O76" s="308"/>
    </row>
    <row r="77" spans="1:15" x14ac:dyDescent="0.2">
      <c r="A77" s="321">
        <f>'1. General information'!$O$8</f>
        <v>0</v>
      </c>
      <c r="B77" s="321">
        <f>'1. General information'!$O$10</f>
        <v>0</v>
      </c>
      <c r="C77" s="321">
        <f>'1. General information'!$O$11</f>
        <v>0</v>
      </c>
      <c r="D77" s="322" t="s">
        <v>678</v>
      </c>
      <c r="E77" s="321" t="s">
        <v>652</v>
      </c>
      <c r="F77" s="321" t="s">
        <v>612</v>
      </c>
      <c r="G77" s="321" t="s">
        <v>33</v>
      </c>
      <c r="H77" s="321" t="s">
        <v>654</v>
      </c>
      <c r="I77" s="321" t="s">
        <v>599</v>
      </c>
      <c r="J77" s="321" t="s">
        <v>546</v>
      </c>
      <c r="K77" s="323" t="e" cm="1">
        <f t="array" ref="K77">SUMPRODUCT(--(Before_staffFunding='0e. Support language'!$A$14),'B. Intermediate calculations'!$H$85:$H$109,'B. Intermediate calculations'!$P$85:$P$109,'B. Intermediate calculations'!$O$85:$O$109)*MenA_share</f>
        <v>#N/A</v>
      </c>
      <c r="L77" s="323" t="e">
        <f>K77/'0a. Country information'!$R$11</f>
        <v>#N/A</v>
      </c>
      <c r="M77" s="324" t="str">
        <f>'0e. Support language'!$A$82</f>
        <v>Donor/Partner</v>
      </c>
      <c r="N77" s="325" t="s">
        <v>680</v>
      </c>
      <c r="O77" s="308"/>
    </row>
    <row r="78" spans="1:15" x14ac:dyDescent="0.2">
      <c r="A78" s="321">
        <f>'1. General information'!$O$8</f>
        <v>0</v>
      </c>
      <c r="B78" s="321">
        <f>'1. General information'!$O$10</f>
        <v>0</v>
      </c>
      <c r="C78" s="321">
        <f>'1. General information'!$O$11</f>
        <v>0</v>
      </c>
      <c r="D78" s="322" t="s">
        <v>678</v>
      </c>
      <c r="E78" s="321" t="s">
        <v>652</v>
      </c>
      <c r="F78" s="321" t="s">
        <v>612</v>
      </c>
      <c r="G78" s="321" t="s">
        <v>356</v>
      </c>
      <c r="H78" s="321" t="s">
        <v>654</v>
      </c>
      <c r="I78" s="321" t="s">
        <v>599</v>
      </c>
      <c r="J78" s="321" t="s">
        <v>350</v>
      </c>
      <c r="K78" s="323" t="e" cm="1">
        <f t="array" ref="K78">SUMPRODUCT(--(Before_staffFunding='0e. Support language'!$A$14),'B. Intermediate calculations'!$H$85:$H$109,'B. Intermediate calculations'!$Q$85:$Q$109,'B. Intermediate calculations'!$O$85:$O$109)*YF_share</f>
        <v>#N/A</v>
      </c>
      <c r="L78" s="323" t="e">
        <f>K78/'0a. Country information'!$R$11</f>
        <v>#N/A</v>
      </c>
      <c r="M78" s="324" t="str">
        <f>'0e. Support language'!$A$82</f>
        <v>Donor/Partner</v>
      </c>
      <c r="N78" s="326" t="s">
        <v>356</v>
      </c>
      <c r="O78" s="308"/>
    </row>
    <row r="79" spans="1:15" x14ac:dyDescent="0.2">
      <c r="A79" s="321">
        <f>'1. General information'!$O$8</f>
        <v>0</v>
      </c>
      <c r="B79" s="321">
        <f>'1. General information'!$O$10</f>
        <v>0</v>
      </c>
      <c r="C79" s="321">
        <f>'1. General information'!$O$11</f>
        <v>0</v>
      </c>
      <c r="D79" s="322" t="s">
        <v>678</v>
      </c>
      <c r="E79" s="321" t="s">
        <v>652</v>
      </c>
      <c r="F79" s="321" t="s">
        <v>612</v>
      </c>
      <c r="G79" s="321" t="s">
        <v>356</v>
      </c>
      <c r="H79" s="321" t="s">
        <v>654</v>
      </c>
      <c r="I79" s="321" t="s">
        <v>599</v>
      </c>
      <c r="J79" s="321" t="s">
        <v>546</v>
      </c>
      <c r="K79" s="323" t="e" cm="1">
        <f t="array" ref="K79">SUMPRODUCT(--(Before_staffFunding='0e. Support language'!$A$14),'B. Intermediate calculations'!$H$85:$H$109,'B. Intermediate calculations'!$Q$85:$Q$109,'B. Intermediate calculations'!$O$85:$O$109)*MenA_share</f>
        <v>#N/A</v>
      </c>
      <c r="L79" s="323" t="e">
        <f>K79/'0a. Country information'!$R$11</f>
        <v>#N/A</v>
      </c>
      <c r="M79" s="324" t="str">
        <f>'0e. Support language'!$A$82</f>
        <v>Donor/Partner</v>
      </c>
      <c r="N79" s="326" t="s">
        <v>356</v>
      </c>
      <c r="O79" s="308"/>
    </row>
    <row r="80" spans="1:15" x14ac:dyDescent="0.2">
      <c r="A80" s="321">
        <f>'1. General information'!$O$8</f>
        <v>0</v>
      </c>
      <c r="B80" s="321">
        <f>'1. General information'!$O$10</f>
        <v>0</v>
      </c>
      <c r="C80" s="321">
        <f>'1. General information'!$O$11</f>
        <v>0</v>
      </c>
      <c r="D80" s="322" t="s">
        <v>678</v>
      </c>
      <c r="E80" s="321" t="s">
        <v>652</v>
      </c>
      <c r="F80" s="321" t="s">
        <v>612</v>
      </c>
      <c r="G80" s="321" t="s">
        <v>29</v>
      </c>
      <c r="H80" s="321" t="s">
        <v>654</v>
      </c>
      <c r="I80" s="321" t="s">
        <v>599</v>
      </c>
      <c r="J80" s="321" t="s">
        <v>350</v>
      </c>
      <c r="K80" s="323" t="e" cm="1">
        <f t="array" ref="K80">SUMPRODUCT(--(Before_staffFunding='0e. Support language'!$A$14),'B. Intermediate calculations'!$H$85:$H$109,'B. Intermediate calculations'!$R$85:$R$109,'B. Intermediate calculations'!$O$85:$O$109)*YF_share</f>
        <v>#N/A</v>
      </c>
      <c r="L80" s="323" t="e">
        <f>K80/'0a. Country information'!$R$11</f>
        <v>#N/A</v>
      </c>
      <c r="M80" s="324" t="str">
        <f>'0e. Support language'!$A$82</f>
        <v>Donor/Partner</v>
      </c>
      <c r="N80" s="326" t="s">
        <v>29</v>
      </c>
      <c r="O80" s="308"/>
    </row>
    <row r="81" spans="1:15" x14ac:dyDescent="0.2">
      <c r="A81" s="321">
        <f>'1. General information'!$O$8</f>
        <v>0</v>
      </c>
      <c r="B81" s="321">
        <f>'1. General information'!$O$10</f>
        <v>0</v>
      </c>
      <c r="C81" s="321">
        <f>'1. General information'!$O$11</f>
        <v>0</v>
      </c>
      <c r="D81" s="322" t="s">
        <v>678</v>
      </c>
      <c r="E81" s="321" t="s">
        <v>652</v>
      </c>
      <c r="F81" s="321" t="s">
        <v>612</v>
      </c>
      <c r="G81" s="321" t="s">
        <v>29</v>
      </c>
      <c r="H81" s="321" t="s">
        <v>654</v>
      </c>
      <c r="I81" s="321" t="s">
        <v>599</v>
      </c>
      <c r="J81" s="321" t="s">
        <v>546</v>
      </c>
      <c r="K81" s="323" t="e" cm="1">
        <f t="array" ref="K81">SUMPRODUCT(--(Before_staffFunding='0e. Support language'!$A$14),'B. Intermediate calculations'!$H$85:$H$109,'B. Intermediate calculations'!$R$85:$R$109,'B. Intermediate calculations'!$O$85:$O$109)*MenA_share</f>
        <v>#N/A</v>
      </c>
      <c r="L81" s="323" t="e">
        <f>K81/'0a. Country information'!$R$11</f>
        <v>#N/A</v>
      </c>
      <c r="M81" s="324" t="str">
        <f>'0e. Support language'!$A$82</f>
        <v>Donor/Partner</v>
      </c>
      <c r="N81" s="326" t="s">
        <v>29</v>
      </c>
      <c r="O81" s="308"/>
    </row>
    <row r="82" spans="1:15" x14ac:dyDescent="0.2">
      <c r="A82" s="321">
        <f>'1. General information'!$O$8</f>
        <v>0</v>
      </c>
      <c r="B82" s="321">
        <f>'1. General information'!$O$10</f>
        <v>0</v>
      </c>
      <c r="C82" s="321">
        <f>'1. General information'!$O$11</f>
        <v>0</v>
      </c>
      <c r="D82" s="322" t="s">
        <v>678</v>
      </c>
      <c r="E82" s="321" t="s">
        <v>652</v>
      </c>
      <c r="F82" s="321" t="s">
        <v>612</v>
      </c>
      <c r="G82" s="321" t="s">
        <v>96</v>
      </c>
      <c r="H82" s="321" t="s">
        <v>654</v>
      </c>
      <c r="I82" s="321" t="s">
        <v>599</v>
      </c>
      <c r="J82" s="321" t="s">
        <v>350</v>
      </c>
      <c r="K82" s="323" t="e" cm="1">
        <f t="array" ref="K82">SUMPRODUCT(--(Before_staffFunding='0e. Support language'!$A$14),'B. Intermediate calculations'!$H$85:$H$109,'B. Intermediate calculations'!$S$85:$S$109,'B. Intermediate calculations'!$O$85:$O$109)*YF_share</f>
        <v>#N/A</v>
      </c>
      <c r="L82" s="323" t="e">
        <f>K82/'0a. Country information'!$R$11</f>
        <v>#N/A</v>
      </c>
      <c r="M82" s="324" t="str">
        <f>'0e. Support language'!$A$82</f>
        <v>Donor/Partner</v>
      </c>
      <c r="N82" s="326" t="s">
        <v>96</v>
      </c>
      <c r="O82" s="308"/>
    </row>
    <row r="83" spans="1:15" x14ac:dyDescent="0.2">
      <c r="A83" s="321">
        <f>'1. General information'!$O$8</f>
        <v>0</v>
      </c>
      <c r="B83" s="321">
        <f>'1. General information'!$O$10</f>
        <v>0</v>
      </c>
      <c r="C83" s="321">
        <f>'1. General information'!$O$11</f>
        <v>0</v>
      </c>
      <c r="D83" s="322" t="s">
        <v>678</v>
      </c>
      <c r="E83" s="321" t="s">
        <v>652</v>
      </c>
      <c r="F83" s="321" t="s">
        <v>612</v>
      </c>
      <c r="G83" s="321" t="s">
        <v>96</v>
      </c>
      <c r="H83" s="321" t="s">
        <v>654</v>
      </c>
      <c r="I83" s="321" t="s">
        <v>599</v>
      </c>
      <c r="J83" s="321" t="s">
        <v>546</v>
      </c>
      <c r="K83" s="323" t="e" cm="1">
        <f t="array" ref="K83">SUMPRODUCT(--(Before_staffFunding='0e. Support language'!$A$14),'B. Intermediate calculations'!$H$85:$H$109,'B. Intermediate calculations'!$S$85:$S$109,'B. Intermediate calculations'!$O$85:$O$109)*MenA_share</f>
        <v>#N/A</v>
      </c>
      <c r="L83" s="323" t="e">
        <f>K83/'0a. Country information'!$R$11</f>
        <v>#N/A</v>
      </c>
      <c r="M83" s="324" t="str">
        <f>'0e. Support language'!$A$82</f>
        <v>Donor/Partner</v>
      </c>
      <c r="N83" s="326" t="s">
        <v>96</v>
      </c>
      <c r="O83" s="308"/>
    </row>
    <row r="84" spans="1:15" x14ac:dyDescent="0.2">
      <c r="A84" s="321">
        <f>'1. General information'!$O$8</f>
        <v>0</v>
      </c>
      <c r="B84" s="321">
        <f>'1. General information'!$O$10</f>
        <v>0</v>
      </c>
      <c r="C84" s="321">
        <f>'1. General information'!$O$11</f>
        <v>0</v>
      </c>
      <c r="D84" s="322" t="s">
        <v>678</v>
      </c>
      <c r="E84" s="321" t="s">
        <v>652</v>
      </c>
      <c r="F84" s="321" t="s">
        <v>612</v>
      </c>
      <c r="G84" s="321" t="s">
        <v>5</v>
      </c>
      <c r="H84" s="321" t="s">
        <v>654</v>
      </c>
      <c r="I84" s="321" t="s">
        <v>599</v>
      </c>
      <c r="J84" s="321" t="s">
        <v>350</v>
      </c>
      <c r="K84" s="323" t="e" cm="1">
        <f t="array" ref="K84">SUMPRODUCT(--(Before_staffFunding='0e. Support language'!$A$14),'B. Intermediate calculations'!$H$85:$H$109,'B. Intermediate calculations'!$T$85:$T$109,'B. Intermediate calculations'!$O$85:$O$109)*YF_share</f>
        <v>#N/A</v>
      </c>
      <c r="L84" s="323" t="e">
        <f>K84/'0a. Country information'!$R$11</f>
        <v>#N/A</v>
      </c>
      <c r="M84" s="324" t="str">
        <f>'0e. Support language'!$A$82</f>
        <v>Donor/Partner</v>
      </c>
      <c r="N84" s="326" t="s">
        <v>5</v>
      </c>
      <c r="O84" s="308"/>
    </row>
    <row r="85" spans="1:15" x14ac:dyDescent="0.2">
      <c r="A85" s="321">
        <f>'1. General information'!$O$8</f>
        <v>0</v>
      </c>
      <c r="B85" s="321">
        <f>'1. General information'!$O$10</f>
        <v>0</v>
      </c>
      <c r="C85" s="321">
        <f>'1. General information'!$O$11</f>
        <v>0</v>
      </c>
      <c r="D85" s="322" t="s">
        <v>678</v>
      </c>
      <c r="E85" s="321" t="s">
        <v>652</v>
      </c>
      <c r="F85" s="321" t="s">
        <v>612</v>
      </c>
      <c r="G85" s="321" t="s">
        <v>5</v>
      </c>
      <c r="H85" s="321" t="s">
        <v>654</v>
      </c>
      <c r="I85" s="321" t="s">
        <v>599</v>
      </c>
      <c r="J85" s="321" t="s">
        <v>546</v>
      </c>
      <c r="K85" s="323" t="e" cm="1">
        <f t="array" ref="K85">SUMPRODUCT(--(Before_staffFunding='0e. Support language'!$A$14),'B. Intermediate calculations'!$H$85:$H$109,'B. Intermediate calculations'!$T$85:$T$109,'B. Intermediate calculations'!$O$85:$O$109)*MenA_share</f>
        <v>#N/A</v>
      </c>
      <c r="L85" s="323" t="e">
        <f>K85/'0a. Country information'!$R$11</f>
        <v>#N/A</v>
      </c>
      <c r="M85" s="324" t="str">
        <f>'0e. Support language'!$A$82</f>
        <v>Donor/Partner</v>
      </c>
      <c r="N85" s="326" t="s">
        <v>5</v>
      </c>
      <c r="O85" s="308"/>
    </row>
    <row r="86" spans="1:15" x14ac:dyDescent="0.2">
      <c r="A86" s="321">
        <f>'1. General information'!$O$8</f>
        <v>0</v>
      </c>
      <c r="B86" s="321">
        <f>'1. General information'!$O$10</f>
        <v>0</v>
      </c>
      <c r="C86" s="321">
        <f>'1. General information'!$O$11</f>
        <v>0</v>
      </c>
      <c r="D86" s="322" t="s">
        <v>678</v>
      </c>
      <c r="E86" s="321" t="s">
        <v>652</v>
      </c>
      <c r="F86" s="321" t="s">
        <v>612</v>
      </c>
      <c r="G86" s="321" t="s">
        <v>22</v>
      </c>
      <c r="H86" s="321" t="s">
        <v>654</v>
      </c>
      <c r="I86" s="321" t="s">
        <v>599</v>
      </c>
      <c r="J86" s="321" t="s">
        <v>350</v>
      </c>
      <c r="K86" s="323" t="e" cm="1">
        <f t="array" ref="K86">SUMPRODUCT(--(Before_staffFunding='0e. Support language'!$A$14),'B. Intermediate calculations'!$H$85:$H$109,'B. Intermediate calculations'!$U$85:$U$109,'B. Intermediate calculations'!$O$85:$O$109)*YF_share</f>
        <v>#N/A</v>
      </c>
      <c r="L86" s="323" t="e">
        <f>K86/'0a. Country information'!$R$11</f>
        <v>#N/A</v>
      </c>
      <c r="M86" s="324" t="str">
        <f>'0e. Support language'!$A$82</f>
        <v>Donor/Partner</v>
      </c>
      <c r="N86" s="326" t="s">
        <v>22</v>
      </c>
      <c r="O86" s="308"/>
    </row>
    <row r="87" spans="1:15" x14ac:dyDescent="0.2">
      <c r="A87" s="321">
        <f>'1. General information'!$O$8</f>
        <v>0</v>
      </c>
      <c r="B87" s="321">
        <f>'1. General information'!$O$10</f>
        <v>0</v>
      </c>
      <c r="C87" s="321">
        <f>'1. General information'!$O$11</f>
        <v>0</v>
      </c>
      <c r="D87" s="322" t="s">
        <v>678</v>
      </c>
      <c r="E87" s="321" t="s">
        <v>652</v>
      </c>
      <c r="F87" s="321" t="s">
        <v>612</v>
      </c>
      <c r="G87" s="321" t="s">
        <v>22</v>
      </c>
      <c r="H87" s="321" t="s">
        <v>654</v>
      </c>
      <c r="I87" s="321" t="s">
        <v>599</v>
      </c>
      <c r="J87" s="321" t="s">
        <v>546</v>
      </c>
      <c r="K87" s="323" t="e" cm="1">
        <f t="array" ref="K87">SUMPRODUCT(--(Before_staffFunding='0e. Support language'!$A$14),'B. Intermediate calculations'!$H$85:$H$109,'B. Intermediate calculations'!$U$85:$U$109,'B. Intermediate calculations'!$O$85:$O$109)*MenA_share</f>
        <v>#N/A</v>
      </c>
      <c r="L87" s="323" t="e">
        <f>K87/'0a. Country information'!$R$11</f>
        <v>#N/A</v>
      </c>
      <c r="M87" s="324" t="str">
        <f>'0e. Support language'!$A$82</f>
        <v>Donor/Partner</v>
      </c>
      <c r="N87" s="326" t="s">
        <v>22</v>
      </c>
      <c r="O87" s="308"/>
    </row>
    <row r="88" spans="1:15" x14ac:dyDescent="0.2">
      <c r="A88" s="321">
        <f>'1. General information'!$O$8</f>
        <v>0</v>
      </c>
      <c r="B88" s="321">
        <f>'1. General information'!$O$10</f>
        <v>0</v>
      </c>
      <c r="C88" s="321">
        <f>'1. General information'!$O$11</f>
        <v>0</v>
      </c>
      <c r="D88" s="322" t="s">
        <v>678</v>
      </c>
      <c r="E88" s="321" t="s">
        <v>652</v>
      </c>
      <c r="F88" s="321" t="s">
        <v>612</v>
      </c>
      <c r="G88" s="321" t="s">
        <v>30</v>
      </c>
      <c r="H88" s="321" t="s">
        <v>654</v>
      </c>
      <c r="I88" s="321" t="s">
        <v>599</v>
      </c>
      <c r="J88" s="321" t="s">
        <v>350</v>
      </c>
      <c r="K88" s="323" t="e" cm="1">
        <f t="array" ref="K88">SUMPRODUCT(--(Before_staffFunding='0e. Support language'!$A$14),'B. Intermediate calculations'!$H$85:$H$109,'B. Intermediate calculations'!$V$85:$V$109,'B. Intermediate calculations'!$O$85:$O$109)*YF_share</f>
        <v>#N/A</v>
      </c>
      <c r="L88" s="323" t="e">
        <f>K88/'0a. Country information'!$R$11</f>
        <v>#N/A</v>
      </c>
      <c r="M88" s="324" t="str">
        <f>'0e. Support language'!$A$82</f>
        <v>Donor/Partner</v>
      </c>
      <c r="N88" s="326" t="s">
        <v>30</v>
      </c>
      <c r="O88" s="308"/>
    </row>
    <row r="89" spans="1:15" x14ac:dyDescent="0.2">
      <c r="A89" s="321">
        <f>'1. General information'!$O$8</f>
        <v>0</v>
      </c>
      <c r="B89" s="321">
        <f>'1. General information'!$O$10</f>
        <v>0</v>
      </c>
      <c r="C89" s="321">
        <f>'1. General information'!$O$11</f>
        <v>0</v>
      </c>
      <c r="D89" s="322" t="s">
        <v>678</v>
      </c>
      <c r="E89" s="321" t="s">
        <v>652</v>
      </c>
      <c r="F89" s="321" t="s">
        <v>612</v>
      </c>
      <c r="G89" s="321" t="s">
        <v>30</v>
      </c>
      <c r="H89" s="321" t="s">
        <v>654</v>
      </c>
      <c r="I89" s="321" t="s">
        <v>599</v>
      </c>
      <c r="J89" s="321" t="s">
        <v>546</v>
      </c>
      <c r="K89" s="323" t="e" cm="1">
        <f t="array" ref="K89">SUMPRODUCT(--(Before_staffFunding='0e. Support language'!$A$14),'B. Intermediate calculations'!$H$85:$H$109,'B. Intermediate calculations'!$V$85:$V$109,'B. Intermediate calculations'!$O$85:$O$109)*MenA_share</f>
        <v>#N/A</v>
      </c>
      <c r="L89" s="323" t="e">
        <f>K89/'0a. Country information'!$R$11</f>
        <v>#N/A</v>
      </c>
      <c r="M89" s="324" t="str">
        <f>'0e. Support language'!$A$82</f>
        <v>Donor/Partner</v>
      </c>
      <c r="N89" s="326" t="s">
        <v>30</v>
      </c>
      <c r="O89" s="308"/>
    </row>
    <row r="90" spans="1:15" x14ac:dyDescent="0.2">
      <c r="A90" s="321">
        <f>'1. General information'!$O$8</f>
        <v>0</v>
      </c>
      <c r="B90" s="321">
        <f>'1. General information'!$O$10</f>
        <v>0</v>
      </c>
      <c r="C90" s="321">
        <f>'1. General information'!$O$11</f>
        <v>0</v>
      </c>
      <c r="D90" s="322" t="s">
        <v>678</v>
      </c>
      <c r="E90" s="321" t="s">
        <v>652</v>
      </c>
      <c r="F90" s="321" t="s">
        <v>612</v>
      </c>
      <c r="G90" s="321" t="s">
        <v>97</v>
      </c>
      <c r="H90" s="321" t="s">
        <v>654</v>
      </c>
      <c r="I90" s="321" t="s">
        <v>599</v>
      </c>
      <c r="J90" s="321" t="s">
        <v>350</v>
      </c>
      <c r="K90" s="323" t="e" cm="1">
        <f t="array" ref="K90">SUMPRODUCT(--(Before_staffFunding='0e. Support language'!$A$14),'B. Intermediate calculations'!$H$85:$H$109,'B. Intermediate calculations'!$W$85:$W$109,'B. Intermediate calculations'!$O$85:$O$109)*YF_share</f>
        <v>#N/A</v>
      </c>
      <c r="L90" s="323" t="e">
        <f>K90/'0a. Country information'!$R$11</f>
        <v>#N/A</v>
      </c>
      <c r="M90" s="324" t="str">
        <f>'0e. Support language'!$A$82</f>
        <v>Donor/Partner</v>
      </c>
      <c r="N90" s="326" t="s">
        <v>97</v>
      </c>
      <c r="O90" s="308"/>
    </row>
    <row r="91" spans="1:15" x14ac:dyDescent="0.2">
      <c r="A91" s="321">
        <f>'1. General information'!$O$8</f>
        <v>0</v>
      </c>
      <c r="B91" s="321">
        <f>'1. General information'!$O$10</f>
        <v>0</v>
      </c>
      <c r="C91" s="321">
        <f>'1. General information'!$O$11</f>
        <v>0</v>
      </c>
      <c r="D91" s="322" t="s">
        <v>678</v>
      </c>
      <c r="E91" s="321" t="s">
        <v>652</v>
      </c>
      <c r="F91" s="321" t="s">
        <v>612</v>
      </c>
      <c r="G91" s="321" t="s">
        <v>97</v>
      </c>
      <c r="H91" s="321" t="s">
        <v>654</v>
      </c>
      <c r="I91" s="321" t="s">
        <v>599</v>
      </c>
      <c r="J91" s="321" t="s">
        <v>546</v>
      </c>
      <c r="K91" s="323" t="e" cm="1">
        <f t="array" ref="K91">SUMPRODUCT(--(Before_staffFunding='0e. Support language'!$A$14),'B. Intermediate calculations'!$H$85:$H$109,'B. Intermediate calculations'!$W$85:$W$109,'B. Intermediate calculations'!$O$85:$O$109)*MenA_share</f>
        <v>#N/A</v>
      </c>
      <c r="L91" s="323" t="e">
        <f>K91/'0a. Country information'!$R$11</f>
        <v>#N/A</v>
      </c>
      <c r="M91" s="324" t="str">
        <f>'0e. Support language'!$A$82</f>
        <v>Donor/Partner</v>
      </c>
      <c r="N91" s="326" t="s">
        <v>97</v>
      </c>
      <c r="O91" s="308"/>
    </row>
    <row r="92" spans="1:15" x14ac:dyDescent="0.2">
      <c r="A92" s="321">
        <f>'1. General information'!$O$8</f>
        <v>0</v>
      </c>
      <c r="B92" s="321">
        <f>'1. General information'!$O$10</f>
        <v>0</v>
      </c>
      <c r="C92" s="321">
        <f>'1. General information'!$O$11</f>
        <v>0</v>
      </c>
      <c r="D92" s="322" t="s">
        <v>678</v>
      </c>
      <c r="E92" s="321" t="s">
        <v>652</v>
      </c>
      <c r="F92" s="321" t="s">
        <v>612</v>
      </c>
      <c r="G92" s="321" t="s">
        <v>28</v>
      </c>
      <c r="H92" s="321" t="s">
        <v>654</v>
      </c>
      <c r="I92" s="321" t="s">
        <v>599</v>
      </c>
      <c r="J92" s="321" t="s">
        <v>350</v>
      </c>
      <c r="K92" s="323" t="e" cm="1">
        <f t="array" ref="K92">SUMPRODUCT(--(Before_staffFunding='0e. Support language'!$A$14),'B. Intermediate calculations'!$H$85:$H$109,'B. Intermediate calculations'!$X$85:$X$109,'B. Intermediate calculations'!$O$85:$O$109)*YF_share</f>
        <v>#N/A</v>
      </c>
      <c r="L92" s="323" t="e">
        <f>K92/'0a. Country information'!$R$11</f>
        <v>#N/A</v>
      </c>
      <c r="M92" s="324" t="str">
        <f>'0e. Support language'!$A$82</f>
        <v>Donor/Partner</v>
      </c>
      <c r="N92" s="326" t="s">
        <v>28</v>
      </c>
      <c r="O92" s="308"/>
    </row>
    <row r="93" spans="1:15" x14ac:dyDescent="0.2">
      <c r="A93" s="321">
        <f>'1. General information'!$O$8</f>
        <v>0</v>
      </c>
      <c r="B93" s="321">
        <f>'1. General information'!$O$10</f>
        <v>0</v>
      </c>
      <c r="C93" s="321">
        <f>'1. General information'!$O$11</f>
        <v>0</v>
      </c>
      <c r="D93" s="322" t="s">
        <v>678</v>
      </c>
      <c r="E93" s="321" t="s">
        <v>652</v>
      </c>
      <c r="F93" s="321" t="s">
        <v>612</v>
      </c>
      <c r="G93" s="321" t="s">
        <v>28</v>
      </c>
      <c r="H93" s="321" t="s">
        <v>654</v>
      </c>
      <c r="I93" s="321" t="s">
        <v>599</v>
      </c>
      <c r="J93" s="321" t="s">
        <v>546</v>
      </c>
      <c r="K93" s="323" t="e" cm="1">
        <f t="array" ref="K93">SUMPRODUCT(--(Before_staffFunding='0e. Support language'!$A$14),'B. Intermediate calculations'!$H$85:$H$109,'B. Intermediate calculations'!$X$85:$X$109,'B. Intermediate calculations'!$O$85:$O$109)*MenA_share</f>
        <v>#N/A</v>
      </c>
      <c r="L93" s="323" t="e">
        <f>K93/'0a. Country information'!$R$11</f>
        <v>#N/A</v>
      </c>
      <c r="M93" s="324" t="str">
        <f>'0e. Support language'!$A$82</f>
        <v>Donor/Partner</v>
      </c>
      <c r="N93" s="326" t="s">
        <v>28</v>
      </c>
      <c r="O93" s="308"/>
    </row>
    <row r="94" spans="1:15" x14ac:dyDescent="0.2">
      <c r="A94" s="321">
        <f>'1. General information'!$O$8</f>
        <v>0</v>
      </c>
      <c r="B94" s="321">
        <f>'1. General information'!$O$10</f>
        <v>0</v>
      </c>
      <c r="C94" s="321">
        <f>'1. General information'!$O$11</f>
        <v>0</v>
      </c>
      <c r="D94" s="322" t="s">
        <v>678</v>
      </c>
      <c r="E94" s="321" t="s">
        <v>652</v>
      </c>
      <c r="F94" s="321" t="s">
        <v>612</v>
      </c>
      <c r="G94" s="321" t="s">
        <v>129</v>
      </c>
      <c r="H94" s="321" t="s">
        <v>654</v>
      </c>
      <c r="I94" s="321" t="s">
        <v>599</v>
      </c>
      <c r="J94" s="321" t="s">
        <v>350</v>
      </c>
      <c r="K94" s="323" t="e" cm="1">
        <f t="array" ref="K94">SUMPRODUCT(--(Before_staffFunding='0e. Support language'!$A$14),'B. Intermediate calculations'!$H$85:$H$109,'B. Intermediate calculations'!$Y$85:$Y$109,'B. Intermediate calculations'!$O$85:$O$109)*YF_share</f>
        <v>#N/A</v>
      </c>
      <c r="L94" s="323" t="e">
        <f>K94/'0a. Country information'!$R$11</f>
        <v>#N/A</v>
      </c>
      <c r="M94" s="324" t="str">
        <f>'0e. Support language'!$A$82</f>
        <v>Donor/Partner</v>
      </c>
      <c r="N94" s="326" t="s">
        <v>129</v>
      </c>
      <c r="O94" s="308"/>
    </row>
    <row r="95" spans="1:15" x14ac:dyDescent="0.2">
      <c r="A95" s="321">
        <f>'1. General information'!$O$8</f>
        <v>0</v>
      </c>
      <c r="B95" s="321">
        <f>'1. General information'!$O$10</f>
        <v>0</v>
      </c>
      <c r="C95" s="321">
        <f>'1. General information'!$O$11</f>
        <v>0</v>
      </c>
      <c r="D95" s="322" t="s">
        <v>678</v>
      </c>
      <c r="E95" s="321" t="s">
        <v>652</v>
      </c>
      <c r="F95" s="321" t="s">
        <v>612</v>
      </c>
      <c r="G95" s="321" t="s">
        <v>129</v>
      </c>
      <c r="H95" s="321" t="s">
        <v>654</v>
      </c>
      <c r="I95" s="321" t="s">
        <v>599</v>
      </c>
      <c r="J95" s="321" t="s">
        <v>546</v>
      </c>
      <c r="K95" s="323" t="e" cm="1">
        <f t="array" ref="K95">SUMPRODUCT(--(Before_staffFunding='0e. Support language'!$A$14),'B. Intermediate calculations'!$H$85:$H$109,'B. Intermediate calculations'!$Y$85:$Y$109,'B. Intermediate calculations'!$O$85:$O$109)*MenA_share</f>
        <v>#N/A</v>
      </c>
      <c r="L95" s="323" t="e">
        <f>K95/'0a. Country information'!$R$11</f>
        <v>#N/A</v>
      </c>
      <c r="M95" s="324" t="str">
        <f>'0e. Support language'!$A$82</f>
        <v>Donor/Partner</v>
      </c>
      <c r="N95" s="326" t="s">
        <v>129</v>
      </c>
      <c r="O95" s="308"/>
    </row>
    <row r="96" spans="1:15" ht="15" x14ac:dyDescent="0.25">
      <c r="A96" s="314">
        <f>'1. General information'!$O$8</f>
        <v>0</v>
      </c>
      <c r="B96" s="314">
        <f>'1. General information'!$O$10</f>
        <v>0</v>
      </c>
      <c r="C96" s="314">
        <f>'1. General information'!$O$11</f>
        <v>0</v>
      </c>
      <c r="D96" s="327" t="s">
        <v>681</v>
      </c>
      <c r="E96" s="314" t="s">
        <v>652</v>
      </c>
      <c r="F96" s="314" t="s">
        <v>612</v>
      </c>
      <c r="G96" s="314" t="s">
        <v>33</v>
      </c>
      <c r="H96" s="314" t="s">
        <v>654</v>
      </c>
      <c r="I96" s="314" t="s">
        <v>600</v>
      </c>
      <c r="J96" s="314" t="s">
        <v>350</v>
      </c>
      <c r="K96" s="316" t="e" cm="1">
        <f t="array" ref="K96">SUMPRODUCT(--(Before_staffFunding='0e. Support language'!$A$16),'B. Intermediate calculations'!$I$85:$I$109,'B. Intermediate calculations'!$P$85:$P$109)*YF_share</f>
        <v>#DIV/0!</v>
      </c>
      <c r="L96" s="316" t="e">
        <f>K96/'0a. Country information'!$R$11</f>
        <v>#DIV/0!</v>
      </c>
      <c r="M96" s="317" t="str">
        <f>'0e. Support language'!$A$67</f>
        <v>District/MOH</v>
      </c>
      <c r="N96" s="318" t="s">
        <v>682</v>
      </c>
      <c r="O96" s="308"/>
    </row>
    <row r="97" spans="1:15" ht="15" x14ac:dyDescent="0.25">
      <c r="A97" s="314">
        <f>'1. General information'!$O$8</f>
        <v>0</v>
      </c>
      <c r="B97" s="314">
        <f>'1. General information'!$O$10</f>
        <v>0</v>
      </c>
      <c r="C97" s="314">
        <f>'1. General information'!$O$11</f>
        <v>0</v>
      </c>
      <c r="D97" s="327" t="s">
        <v>681</v>
      </c>
      <c r="E97" s="314" t="s">
        <v>652</v>
      </c>
      <c r="F97" s="314" t="s">
        <v>612</v>
      </c>
      <c r="G97" s="314" t="s">
        <v>33</v>
      </c>
      <c r="H97" s="314" t="s">
        <v>654</v>
      </c>
      <c r="I97" s="314" t="s">
        <v>600</v>
      </c>
      <c r="J97" s="314" t="s">
        <v>546</v>
      </c>
      <c r="K97" s="316" t="e" cm="1">
        <f t="array" ref="K97">SUMPRODUCT(--(Before_staffFunding='0e. Support language'!$A$16),'B. Intermediate calculations'!$I$85:$I$109,'B. Intermediate calculations'!$P$85:$P$109)*MenA_share</f>
        <v>#DIV/0!</v>
      </c>
      <c r="L97" s="316" t="e">
        <f>K97/'0a. Country information'!$R$11</f>
        <v>#DIV/0!</v>
      </c>
      <c r="M97" s="317" t="str">
        <f>'0e. Support language'!$A$67</f>
        <v>District/MOH</v>
      </c>
      <c r="N97" s="318" t="s">
        <v>683</v>
      </c>
      <c r="O97" s="308"/>
    </row>
    <row r="98" spans="1:15" ht="15" x14ac:dyDescent="0.25">
      <c r="A98" s="314">
        <f>'1. General information'!$O$8</f>
        <v>0</v>
      </c>
      <c r="B98" s="314">
        <f>'1. General information'!$O$10</f>
        <v>0</v>
      </c>
      <c r="C98" s="314">
        <f>'1. General information'!$O$11</f>
        <v>0</v>
      </c>
      <c r="D98" s="327" t="s">
        <v>681</v>
      </c>
      <c r="E98" s="314" t="s">
        <v>652</v>
      </c>
      <c r="F98" s="314" t="s">
        <v>612</v>
      </c>
      <c r="G98" s="314" t="s">
        <v>356</v>
      </c>
      <c r="H98" s="314" t="s">
        <v>654</v>
      </c>
      <c r="I98" s="314" t="s">
        <v>600</v>
      </c>
      <c r="J98" s="314" t="s">
        <v>350</v>
      </c>
      <c r="K98" s="316" t="e" cm="1">
        <f t="array" ref="K98">SUMPRODUCT(--(Before_staffFunding='0e. Support language'!$A$16),'B. Intermediate calculations'!$I$85:$I$109,'B. Intermediate calculations'!$Q$85:$Q$109)*YF_share</f>
        <v>#DIV/0!</v>
      </c>
      <c r="L98" s="316" t="e">
        <f>K98/'0a. Country information'!$R$11</f>
        <v>#DIV/0!</v>
      </c>
      <c r="M98" s="317" t="str">
        <f>'0e. Support language'!$A$67</f>
        <v>District/MOH</v>
      </c>
      <c r="N98" s="319" t="s">
        <v>356</v>
      </c>
      <c r="O98" s="308"/>
    </row>
    <row r="99" spans="1:15" ht="15" x14ac:dyDescent="0.25">
      <c r="A99" s="314">
        <f>'1. General information'!$O$8</f>
        <v>0</v>
      </c>
      <c r="B99" s="314">
        <f>'1. General information'!$O$10</f>
        <v>0</v>
      </c>
      <c r="C99" s="314">
        <f>'1. General information'!$O$11</f>
        <v>0</v>
      </c>
      <c r="D99" s="327" t="s">
        <v>681</v>
      </c>
      <c r="E99" s="314" t="s">
        <v>652</v>
      </c>
      <c r="F99" s="314" t="s">
        <v>612</v>
      </c>
      <c r="G99" s="314" t="s">
        <v>356</v>
      </c>
      <c r="H99" s="314" t="s">
        <v>654</v>
      </c>
      <c r="I99" s="314" t="s">
        <v>600</v>
      </c>
      <c r="J99" s="314" t="s">
        <v>546</v>
      </c>
      <c r="K99" s="316" t="e" cm="1">
        <f t="array" ref="K99">SUMPRODUCT(--(Before_staffFunding='0e. Support language'!$A$16),'B. Intermediate calculations'!$I$85:$I$109,'B. Intermediate calculations'!$Q$85:$Q$109)*MenA_share</f>
        <v>#DIV/0!</v>
      </c>
      <c r="L99" s="316" t="e">
        <f>K99/'0a. Country information'!$R$11</f>
        <v>#DIV/0!</v>
      </c>
      <c r="M99" s="317" t="str">
        <f>'0e. Support language'!$A$67</f>
        <v>District/MOH</v>
      </c>
      <c r="N99" s="319" t="s">
        <v>356</v>
      </c>
      <c r="O99" s="308"/>
    </row>
    <row r="100" spans="1:15" ht="15" x14ac:dyDescent="0.25">
      <c r="A100" s="314">
        <f>'1. General information'!$O$8</f>
        <v>0</v>
      </c>
      <c r="B100" s="314">
        <f>'1. General information'!$O$10</f>
        <v>0</v>
      </c>
      <c r="C100" s="314">
        <f>'1. General information'!$O$11</f>
        <v>0</v>
      </c>
      <c r="D100" s="327" t="s">
        <v>681</v>
      </c>
      <c r="E100" s="314" t="s">
        <v>652</v>
      </c>
      <c r="F100" s="314" t="s">
        <v>612</v>
      </c>
      <c r="G100" s="314" t="s">
        <v>29</v>
      </c>
      <c r="H100" s="314" t="s">
        <v>654</v>
      </c>
      <c r="I100" s="314" t="s">
        <v>600</v>
      </c>
      <c r="J100" s="314" t="s">
        <v>350</v>
      </c>
      <c r="K100" s="316" t="e" cm="1">
        <f t="array" ref="K100">SUMPRODUCT(--(Before_staffFunding='0e. Support language'!$A$16),'B. Intermediate calculations'!$I$85:$I$109,'B. Intermediate calculations'!$R$85:$R$109)*YF_share</f>
        <v>#DIV/0!</v>
      </c>
      <c r="L100" s="316" t="e">
        <f>K100/'0a. Country information'!$R$11</f>
        <v>#DIV/0!</v>
      </c>
      <c r="M100" s="317" t="str">
        <f>'0e. Support language'!$A$67</f>
        <v>District/MOH</v>
      </c>
      <c r="N100" s="319" t="s">
        <v>29</v>
      </c>
      <c r="O100" s="308"/>
    </row>
    <row r="101" spans="1:15" ht="15" x14ac:dyDescent="0.25">
      <c r="A101" s="314">
        <f>'1. General information'!$O$8</f>
        <v>0</v>
      </c>
      <c r="B101" s="314">
        <f>'1. General information'!$O$10</f>
        <v>0</v>
      </c>
      <c r="C101" s="314">
        <f>'1. General information'!$O$11</f>
        <v>0</v>
      </c>
      <c r="D101" s="327" t="s">
        <v>681</v>
      </c>
      <c r="E101" s="314" t="s">
        <v>652</v>
      </c>
      <c r="F101" s="314" t="s">
        <v>612</v>
      </c>
      <c r="G101" s="314" t="s">
        <v>29</v>
      </c>
      <c r="H101" s="314" t="s">
        <v>654</v>
      </c>
      <c r="I101" s="314" t="s">
        <v>600</v>
      </c>
      <c r="J101" s="314" t="s">
        <v>546</v>
      </c>
      <c r="K101" s="316" t="e" cm="1">
        <f t="array" ref="K101">SUMPRODUCT(--(Before_staffFunding='0e. Support language'!$A$16),'B. Intermediate calculations'!$I$85:$I$109,'B. Intermediate calculations'!$R$85:$R$109)*MenA_share</f>
        <v>#DIV/0!</v>
      </c>
      <c r="L101" s="316" t="e">
        <f>K101/'0a. Country information'!$R$11</f>
        <v>#DIV/0!</v>
      </c>
      <c r="M101" s="317" t="str">
        <f>'0e. Support language'!$A$67</f>
        <v>District/MOH</v>
      </c>
      <c r="N101" s="319" t="s">
        <v>29</v>
      </c>
      <c r="O101" s="308"/>
    </row>
    <row r="102" spans="1:15" ht="15" x14ac:dyDescent="0.25">
      <c r="A102" s="314">
        <f>'1. General information'!$O$8</f>
        <v>0</v>
      </c>
      <c r="B102" s="314">
        <f>'1. General information'!$O$10</f>
        <v>0</v>
      </c>
      <c r="C102" s="314">
        <f>'1. General information'!$O$11</f>
        <v>0</v>
      </c>
      <c r="D102" s="327" t="s">
        <v>681</v>
      </c>
      <c r="E102" s="314" t="s">
        <v>652</v>
      </c>
      <c r="F102" s="314" t="s">
        <v>612</v>
      </c>
      <c r="G102" s="314" t="s">
        <v>96</v>
      </c>
      <c r="H102" s="314" t="s">
        <v>654</v>
      </c>
      <c r="I102" s="314" t="s">
        <v>600</v>
      </c>
      <c r="J102" s="314" t="s">
        <v>350</v>
      </c>
      <c r="K102" s="316" t="e" cm="1">
        <f t="array" ref="K102">SUMPRODUCT(--(Before_staffFunding='0e. Support language'!$A$16),'B. Intermediate calculations'!$I$85:$I$109,'B. Intermediate calculations'!$S$85:$S$109)*YF_share</f>
        <v>#DIV/0!</v>
      </c>
      <c r="L102" s="316" t="e">
        <f>K102/'0a. Country information'!$R$11</f>
        <v>#DIV/0!</v>
      </c>
      <c r="M102" s="317" t="str">
        <f>'0e. Support language'!$A$67</f>
        <v>District/MOH</v>
      </c>
      <c r="N102" s="319" t="s">
        <v>96</v>
      </c>
      <c r="O102" s="308"/>
    </row>
    <row r="103" spans="1:15" ht="15" x14ac:dyDescent="0.25">
      <c r="A103" s="314">
        <f>'1. General information'!$O$8</f>
        <v>0</v>
      </c>
      <c r="B103" s="314">
        <f>'1. General information'!$O$10</f>
        <v>0</v>
      </c>
      <c r="C103" s="314">
        <f>'1. General information'!$O$11</f>
        <v>0</v>
      </c>
      <c r="D103" s="327" t="s">
        <v>681</v>
      </c>
      <c r="E103" s="314" t="s">
        <v>652</v>
      </c>
      <c r="F103" s="314" t="s">
        <v>612</v>
      </c>
      <c r="G103" s="314" t="s">
        <v>96</v>
      </c>
      <c r="H103" s="314" t="s">
        <v>654</v>
      </c>
      <c r="I103" s="314" t="s">
        <v>600</v>
      </c>
      <c r="J103" s="314" t="s">
        <v>546</v>
      </c>
      <c r="K103" s="316" t="e" cm="1">
        <f t="array" ref="K103">SUMPRODUCT(--(Before_staffFunding='0e. Support language'!$A$16),'B. Intermediate calculations'!$I$85:$I$109,'B. Intermediate calculations'!$S$85:$S$109)*MenA_share</f>
        <v>#DIV/0!</v>
      </c>
      <c r="L103" s="316" t="e">
        <f>K103/'0a. Country information'!$R$11</f>
        <v>#DIV/0!</v>
      </c>
      <c r="M103" s="317" t="str">
        <f>'0e. Support language'!$A$67</f>
        <v>District/MOH</v>
      </c>
      <c r="N103" s="319" t="s">
        <v>96</v>
      </c>
      <c r="O103" s="308"/>
    </row>
    <row r="104" spans="1:15" ht="15" x14ac:dyDescent="0.25">
      <c r="A104" s="314">
        <f>'1. General information'!$O$8</f>
        <v>0</v>
      </c>
      <c r="B104" s="314">
        <f>'1. General information'!$O$10</f>
        <v>0</v>
      </c>
      <c r="C104" s="314">
        <f>'1. General information'!$O$11</f>
        <v>0</v>
      </c>
      <c r="D104" s="327" t="s">
        <v>681</v>
      </c>
      <c r="E104" s="314" t="s">
        <v>652</v>
      </c>
      <c r="F104" s="314" t="s">
        <v>612</v>
      </c>
      <c r="G104" s="314" t="s">
        <v>5</v>
      </c>
      <c r="H104" s="314" t="s">
        <v>654</v>
      </c>
      <c r="I104" s="314" t="s">
        <v>600</v>
      </c>
      <c r="J104" s="314" t="s">
        <v>350</v>
      </c>
      <c r="K104" s="316" t="e" cm="1">
        <f t="array" ref="K104">SUMPRODUCT(--(Before_staffFunding='0e. Support language'!$A$16),'B. Intermediate calculations'!$I$85:$I$109,'B. Intermediate calculations'!$T$85:$T$109)*YF_share</f>
        <v>#DIV/0!</v>
      </c>
      <c r="L104" s="316" t="e">
        <f>K104/'0a. Country information'!$R$11</f>
        <v>#DIV/0!</v>
      </c>
      <c r="M104" s="317" t="str">
        <f>'0e. Support language'!$A$67</f>
        <v>District/MOH</v>
      </c>
      <c r="N104" s="319" t="s">
        <v>5</v>
      </c>
      <c r="O104" s="308"/>
    </row>
    <row r="105" spans="1:15" ht="15" x14ac:dyDescent="0.25">
      <c r="A105" s="314">
        <f>'1. General information'!$O$8</f>
        <v>0</v>
      </c>
      <c r="B105" s="314">
        <f>'1. General information'!$O$10</f>
        <v>0</v>
      </c>
      <c r="C105" s="314">
        <f>'1. General information'!$O$11</f>
        <v>0</v>
      </c>
      <c r="D105" s="327" t="s">
        <v>681</v>
      </c>
      <c r="E105" s="314" t="s">
        <v>652</v>
      </c>
      <c r="F105" s="314" t="s">
        <v>612</v>
      </c>
      <c r="G105" s="314" t="s">
        <v>5</v>
      </c>
      <c r="H105" s="314" t="s">
        <v>654</v>
      </c>
      <c r="I105" s="314" t="s">
        <v>600</v>
      </c>
      <c r="J105" s="314" t="s">
        <v>546</v>
      </c>
      <c r="K105" s="316" t="e" cm="1">
        <f t="array" ref="K105">SUMPRODUCT(--(Before_staffFunding='0e. Support language'!$A$16),'B. Intermediate calculations'!$I$85:$I$109,'B. Intermediate calculations'!$T$85:$T$109)*MenA_share</f>
        <v>#DIV/0!</v>
      </c>
      <c r="L105" s="316" t="e">
        <f>K105/'0a. Country information'!$R$11</f>
        <v>#DIV/0!</v>
      </c>
      <c r="M105" s="317" t="str">
        <f>'0e. Support language'!$A$67</f>
        <v>District/MOH</v>
      </c>
      <c r="N105" s="319" t="s">
        <v>5</v>
      </c>
      <c r="O105" s="308"/>
    </row>
    <row r="106" spans="1:15" ht="15" x14ac:dyDescent="0.25">
      <c r="A106" s="314">
        <f>'1. General information'!$O$8</f>
        <v>0</v>
      </c>
      <c r="B106" s="314">
        <f>'1. General information'!$O$10</f>
        <v>0</v>
      </c>
      <c r="C106" s="314">
        <f>'1. General information'!$O$11</f>
        <v>0</v>
      </c>
      <c r="D106" s="327" t="s">
        <v>681</v>
      </c>
      <c r="E106" s="314" t="s">
        <v>652</v>
      </c>
      <c r="F106" s="314" t="s">
        <v>612</v>
      </c>
      <c r="G106" s="314" t="s">
        <v>22</v>
      </c>
      <c r="H106" s="314" t="s">
        <v>654</v>
      </c>
      <c r="I106" s="314" t="s">
        <v>600</v>
      </c>
      <c r="J106" s="314" t="s">
        <v>350</v>
      </c>
      <c r="K106" s="316" t="e" cm="1">
        <f t="array" ref="K106">SUMPRODUCT(--(Before_staffFunding='0e. Support language'!$A$16),'B. Intermediate calculations'!$I$85:$I$109,'B. Intermediate calculations'!$U$85:$U$109)*YF_share</f>
        <v>#DIV/0!</v>
      </c>
      <c r="L106" s="316" t="e">
        <f>K106/'0a. Country information'!$R$11</f>
        <v>#DIV/0!</v>
      </c>
      <c r="M106" s="317" t="str">
        <f>'0e. Support language'!$A$67</f>
        <v>District/MOH</v>
      </c>
      <c r="N106" s="319" t="s">
        <v>22</v>
      </c>
      <c r="O106" s="308"/>
    </row>
    <row r="107" spans="1:15" ht="15" x14ac:dyDescent="0.25">
      <c r="A107" s="314">
        <f>'1. General information'!$O$8</f>
        <v>0</v>
      </c>
      <c r="B107" s="314">
        <f>'1. General information'!$O$10</f>
        <v>0</v>
      </c>
      <c r="C107" s="314">
        <f>'1. General information'!$O$11</f>
        <v>0</v>
      </c>
      <c r="D107" s="327" t="s">
        <v>681</v>
      </c>
      <c r="E107" s="314" t="s">
        <v>652</v>
      </c>
      <c r="F107" s="314" t="s">
        <v>612</v>
      </c>
      <c r="G107" s="314" t="s">
        <v>22</v>
      </c>
      <c r="H107" s="314" t="s">
        <v>654</v>
      </c>
      <c r="I107" s="314" t="s">
        <v>600</v>
      </c>
      <c r="J107" s="314" t="s">
        <v>546</v>
      </c>
      <c r="K107" s="316" t="e" cm="1">
        <f t="array" ref="K107">SUMPRODUCT(--(Before_staffFunding='0e. Support language'!$A$16),'B. Intermediate calculations'!$I$85:$I$109,'B. Intermediate calculations'!$U$85:$U$109)*MenA_share</f>
        <v>#DIV/0!</v>
      </c>
      <c r="L107" s="316" t="e">
        <f>K107/'0a. Country information'!$R$11</f>
        <v>#DIV/0!</v>
      </c>
      <c r="M107" s="317" t="str">
        <f>'0e. Support language'!$A$67</f>
        <v>District/MOH</v>
      </c>
      <c r="N107" s="319" t="s">
        <v>22</v>
      </c>
      <c r="O107" s="308"/>
    </row>
    <row r="108" spans="1:15" ht="15" x14ac:dyDescent="0.25">
      <c r="A108" s="314">
        <f>'1. General information'!$O$8</f>
        <v>0</v>
      </c>
      <c r="B108" s="314">
        <f>'1. General information'!$O$10</f>
        <v>0</v>
      </c>
      <c r="C108" s="314">
        <f>'1. General information'!$O$11</f>
        <v>0</v>
      </c>
      <c r="D108" s="327" t="s">
        <v>681</v>
      </c>
      <c r="E108" s="314" t="s">
        <v>652</v>
      </c>
      <c r="F108" s="314" t="s">
        <v>612</v>
      </c>
      <c r="G108" s="314" t="s">
        <v>30</v>
      </c>
      <c r="H108" s="314" t="s">
        <v>654</v>
      </c>
      <c r="I108" s="314" t="s">
        <v>600</v>
      </c>
      <c r="J108" s="314" t="s">
        <v>350</v>
      </c>
      <c r="K108" s="316" t="e" cm="1">
        <f t="array" ref="K108">SUMPRODUCT(--(Before_staffFunding='0e. Support language'!$A$16),'B. Intermediate calculations'!$I$85:$I$109,'B. Intermediate calculations'!$V$85:$V$109)*YF_share</f>
        <v>#DIV/0!</v>
      </c>
      <c r="L108" s="316" t="e">
        <f>K108/'0a. Country information'!$R$11</f>
        <v>#DIV/0!</v>
      </c>
      <c r="M108" s="317" t="str">
        <f>'0e. Support language'!$A$67</f>
        <v>District/MOH</v>
      </c>
      <c r="N108" s="319" t="s">
        <v>30</v>
      </c>
      <c r="O108" s="308"/>
    </row>
    <row r="109" spans="1:15" ht="15" x14ac:dyDescent="0.25">
      <c r="A109" s="314">
        <f>'1. General information'!$O$8</f>
        <v>0</v>
      </c>
      <c r="B109" s="314">
        <f>'1. General information'!$O$10</f>
        <v>0</v>
      </c>
      <c r="C109" s="314">
        <f>'1. General information'!$O$11</f>
        <v>0</v>
      </c>
      <c r="D109" s="327" t="s">
        <v>681</v>
      </c>
      <c r="E109" s="314" t="s">
        <v>652</v>
      </c>
      <c r="F109" s="314" t="s">
        <v>612</v>
      </c>
      <c r="G109" s="314" t="s">
        <v>30</v>
      </c>
      <c r="H109" s="314" t="s">
        <v>654</v>
      </c>
      <c r="I109" s="314" t="s">
        <v>600</v>
      </c>
      <c r="J109" s="314" t="s">
        <v>546</v>
      </c>
      <c r="K109" s="316" t="e" cm="1">
        <f t="array" ref="K109">SUMPRODUCT(--(Before_staffFunding='0e. Support language'!$A$16),'B. Intermediate calculations'!$I$85:$I$109,'B. Intermediate calculations'!$V$85:$V$109)*MenA_share</f>
        <v>#DIV/0!</v>
      </c>
      <c r="L109" s="316" t="e">
        <f>K109/'0a. Country information'!$R$11</f>
        <v>#DIV/0!</v>
      </c>
      <c r="M109" s="317" t="str">
        <f>'0e. Support language'!$A$67</f>
        <v>District/MOH</v>
      </c>
      <c r="N109" s="319" t="s">
        <v>30</v>
      </c>
      <c r="O109" s="308"/>
    </row>
    <row r="110" spans="1:15" ht="15" x14ac:dyDescent="0.25">
      <c r="A110" s="314">
        <f>'1. General information'!$O$8</f>
        <v>0</v>
      </c>
      <c r="B110" s="314">
        <f>'1. General information'!$O$10</f>
        <v>0</v>
      </c>
      <c r="C110" s="314">
        <f>'1. General information'!$O$11</f>
        <v>0</v>
      </c>
      <c r="D110" s="327" t="s">
        <v>681</v>
      </c>
      <c r="E110" s="314" t="s">
        <v>652</v>
      </c>
      <c r="F110" s="314" t="s">
        <v>612</v>
      </c>
      <c r="G110" s="314" t="s">
        <v>97</v>
      </c>
      <c r="H110" s="314" t="s">
        <v>654</v>
      </c>
      <c r="I110" s="314" t="s">
        <v>600</v>
      </c>
      <c r="J110" s="314" t="s">
        <v>350</v>
      </c>
      <c r="K110" s="316" t="e" cm="1">
        <f t="array" ref="K110">SUMPRODUCT(--(Before_staffFunding='0e. Support language'!$A$16),'B. Intermediate calculations'!$I$85:$I$109,'B. Intermediate calculations'!$W$85:$W$109)*YF_share</f>
        <v>#DIV/0!</v>
      </c>
      <c r="L110" s="316" t="e">
        <f>K110/'0a. Country information'!$R$11</f>
        <v>#DIV/0!</v>
      </c>
      <c r="M110" s="317" t="str">
        <f>'0e. Support language'!$A$67</f>
        <v>District/MOH</v>
      </c>
      <c r="N110" s="319" t="s">
        <v>97</v>
      </c>
      <c r="O110" s="308"/>
    </row>
    <row r="111" spans="1:15" ht="15" x14ac:dyDescent="0.25">
      <c r="A111" s="314">
        <f>'1. General information'!$O$8</f>
        <v>0</v>
      </c>
      <c r="B111" s="314">
        <f>'1. General information'!$O$10</f>
        <v>0</v>
      </c>
      <c r="C111" s="314">
        <f>'1. General information'!$O$11</f>
        <v>0</v>
      </c>
      <c r="D111" s="327" t="s">
        <v>681</v>
      </c>
      <c r="E111" s="314" t="s">
        <v>652</v>
      </c>
      <c r="F111" s="314" t="s">
        <v>612</v>
      </c>
      <c r="G111" s="314" t="s">
        <v>97</v>
      </c>
      <c r="H111" s="314" t="s">
        <v>654</v>
      </c>
      <c r="I111" s="314" t="s">
        <v>600</v>
      </c>
      <c r="J111" s="314" t="s">
        <v>546</v>
      </c>
      <c r="K111" s="316" t="e" cm="1">
        <f t="array" ref="K111">SUMPRODUCT(--(Before_staffFunding='0e. Support language'!$A$16),'B. Intermediate calculations'!$I$85:$I$109,'B. Intermediate calculations'!$W$85:$W$109)*MenA_share</f>
        <v>#DIV/0!</v>
      </c>
      <c r="L111" s="316" t="e">
        <f>K111/'0a. Country information'!$R$11</f>
        <v>#DIV/0!</v>
      </c>
      <c r="M111" s="317" t="str">
        <f>'0e. Support language'!$A$67</f>
        <v>District/MOH</v>
      </c>
      <c r="N111" s="319" t="s">
        <v>97</v>
      </c>
      <c r="O111" s="308"/>
    </row>
    <row r="112" spans="1:15" ht="15" x14ac:dyDescent="0.25">
      <c r="A112" s="314">
        <f>'1. General information'!$O$8</f>
        <v>0</v>
      </c>
      <c r="B112" s="314">
        <f>'1. General information'!$O$10</f>
        <v>0</v>
      </c>
      <c r="C112" s="314">
        <f>'1. General information'!$O$11</f>
        <v>0</v>
      </c>
      <c r="D112" s="327" t="s">
        <v>681</v>
      </c>
      <c r="E112" s="314" t="s">
        <v>652</v>
      </c>
      <c r="F112" s="314" t="s">
        <v>612</v>
      </c>
      <c r="G112" s="314" t="s">
        <v>28</v>
      </c>
      <c r="H112" s="314" t="s">
        <v>654</v>
      </c>
      <c r="I112" s="314" t="s">
        <v>600</v>
      </c>
      <c r="J112" s="314" t="s">
        <v>350</v>
      </c>
      <c r="K112" s="316" t="e" cm="1">
        <f t="array" ref="K112">SUMPRODUCT(--(Before_staffFunding='0e. Support language'!$A$16),'B. Intermediate calculations'!$I$85:$I$109,'B. Intermediate calculations'!$X$85:$X$109)*YF_share</f>
        <v>#DIV/0!</v>
      </c>
      <c r="L112" s="316" t="e">
        <f>K112/'0a. Country information'!$R$11</f>
        <v>#DIV/0!</v>
      </c>
      <c r="M112" s="317" t="str">
        <f>'0e. Support language'!$A$67</f>
        <v>District/MOH</v>
      </c>
      <c r="N112" s="319" t="s">
        <v>28</v>
      </c>
      <c r="O112" s="308"/>
    </row>
    <row r="113" spans="1:15" ht="15" x14ac:dyDescent="0.25">
      <c r="A113" s="314">
        <f>'1. General information'!$O$8</f>
        <v>0</v>
      </c>
      <c r="B113" s="314">
        <f>'1. General information'!$O$10</f>
        <v>0</v>
      </c>
      <c r="C113" s="314">
        <f>'1. General information'!$O$11</f>
        <v>0</v>
      </c>
      <c r="D113" s="327" t="s">
        <v>681</v>
      </c>
      <c r="E113" s="314" t="s">
        <v>652</v>
      </c>
      <c r="F113" s="314" t="s">
        <v>612</v>
      </c>
      <c r="G113" s="314" t="s">
        <v>28</v>
      </c>
      <c r="H113" s="314" t="s">
        <v>654</v>
      </c>
      <c r="I113" s="314" t="s">
        <v>600</v>
      </c>
      <c r="J113" s="314" t="s">
        <v>546</v>
      </c>
      <c r="K113" s="316" t="e" cm="1">
        <f t="array" ref="K113">SUMPRODUCT(--(Before_staffFunding='0e. Support language'!$A$16),'B. Intermediate calculations'!$I$85:$I$109,'B. Intermediate calculations'!$X$85:$X$109)*MenA_share</f>
        <v>#DIV/0!</v>
      </c>
      <c r="L113" s="316" t="e">
        <f>K113/'0a. Country information'!$R$11</f>
        <v>#DIV/0!</v>
      </c>
      <c r="M113" s="317" t="str">
        <f>'0e. Support language'!$A$67</f>
        <v>District/MOH</v>
      </c>
      <c r="N113" s="319" t="s">
        <v>28</v>
      </c>
      <c r="O113" s="308"/>
    </row>
    <row r="114" spans="1:15" ht="15" x14ac:dyDescent="0.25">
      <c r="A114" s="314">
        <f>'1. General information'!$O$8</f>
        <v>0</v>
      </c>
      <c r="B114" s="314">
        <f>'1. General information'!$O$10</f>
        <v>0</v>
      </c>
      <c r="C114" s="314">
        <f>'1. General information'!$O$11</f>
        <v>0</v>
      </c>
      <c r="D114" s="327" t="s">
        <v>681</v>
      </c>
      <c r="E114" s="314" t="s">
        <v>652</v>
      </c>
      <c r="F114" s="314" t="s">
        <v>612</v>
      </c>
      <c r="G114" s="314" t="s">
        <v>129</v>
      </c>
      <c r="H114" s="314" t="s">
        <v>654</v>
      </c>
      <c r="I114" s="314" t="s">
        <v>600</v>
      </c>
      <c r="J114" s="314" t="s">
        <v>350</v>
      </c>
      <c r="K114" s="316" t="e" cm="1">
        <f t="array" ref="K114">SUMPRODUCT(--(Before_staffFunding='0e. Support language'!$A$16),'B. Intermediate calculations'!$I$85:$I$109,'B. Intermediate calculations'!$Y$85:$Y$109)*YF_share</f>
        <v>#DIV/0!</v>
      </c>
      <c r="L114" s="316" t="e">
        <f>K114/'0a. Country information'!$R$11</f>
        <v>#DIV/0!</v>
      </c>
      <c r="M114" s="317" t="str">
        <f>'0e. Support language'!$A$67</f>
        <v>District/MOH</v>
      </c>
      <c r="N114" s="319" t="s">
        <v>129</v>
      </c>
      <c r="O114" s="308"/>
    </row>
    <row r="115" spans="1:15" ht="15" x14ac:dyDescent="0.25">
      <c r="A115" s="314">
        <f>'1. General information'!$O$8</f>
        <v>0</v>
      </c>
      <c r="B115" s="314">
        <f>'1. General information'!$O$10</f>
        <v>0</v>
      </c>
      <c r="C115" s="314">
        <f>'1. General information'!$O$11</f>
        <v>0</v>
      </c>
      <c r="D115" s="327" t="s">
        <v>681</v>
      </c>
      <c r="E115" s="314" t="s">
        <v>652</v>
      </c>
      <c r="F115" s="314" t="s">
        <v>612</v>
      </c>
      <c r="G115" s="314" t="s">
        <v>129</v>
      </c>
      <c r="H115" s="314" t="s">
        <v>654</v>
      </c>
      <c r="I115" s="314" t="s">
        <v>600</v>
      </c>
      <c r="J115" s="314" t="s">
        <v>546</v>
      </c>
      <c r="K115" s="316" t="e" cm="1">
        <f t="array" ref="K115">SUMPRODUCT(--(Before_staffFunding='0e. Support language'!$A$16),'B. Intermediate calculations'!$I$85:$I$109,'B. Intermediate calculations'!$Y$85:$Y$109)*MenA_share</f>
        <v>#DIV/0!</v>
      </c>
      <c r="L115" s="316" t="e">
        <f>K115/'0a. Country information'!$R$11</f>
        <v>#DIV/0!</v>
      </c>
      <c r="M115" s="317" t="str">
        <f>'0e. Support language'!$A$67</f>
        <v>District/MOH</v>
      </c>
      <c r="N115" s="319" t="s">
        <v>129</v>
      </c>
      <c r="O115" s="308"/>
    </row>
    <row r="116" spans="1:15" ht="15" x14ac:dyDescent="0.25">
      <c r="A116" s="314">
        <f>'1. General information'!$O$8</f>
        <v>0</v>
      </c>
      <c r="B116" s="314">
        <f>'1. General information'!$O$10</f>
        <v>0</v>
      </c>
      <c r="C116" s="314">
        <f>'1. General information'!$O$11</f>
        <v>0</v>
      </c>
      <c r="D116" s="327" t="s">
        <v>684</v>
      </c>
      <c r="E116" s="314" t="s">
        <v>652</v>
      </c>
      <c r="F116" s="314" t="s">
        <v>653</v>
      </c>
      <c r="G116" s="314" t="s">
        <v>33</v>
      </c>
      <c r="H116" s="314" t="s">
        <v>654</v>
      </c>
      <c r="I116" s="314" t="s">
        <v>599</v>
      </c>
      <c r="J116" s="314" t="s">
        <v>350</v>
      </c>
      <c r="K116" s="316" t="e" cm="1">
        <f t="array" ref="K116">SUMPRODUCT(--(Before_staffFunding='0e. Support language'!$A$13),--(RegularVsSpecific='0e. Support language'!$A$78),'B. Intermediate calculations'!$J$85:$J$109,'B. Intermediate calculations'!$Z$85:$Z$109*YF_share)</f>
        <v>#VALUE!</v>
      </c>
      <c r="L116" s="316" t="e">
        <f>K116/'0a. Country information'!$R$11</f>
        <v>#VALUE!</v>
      </c>
      <c r="M116" s="317" t="str">
        <f>'0e. Support language'!$A$67</f>
        <v>District/MOH</v>
      </c>
      <c r="N116" s="318" t="s">
        <v>4546</v>
      </c>
      <c r="O116" s="308"/>
    </row>
    <row r="117" spans="1:15" ht="15" x14ac:dyDescent="0.25">
      <c r="A117" s="314">
        <f>'1. General information'!$O$8</f>
        <v>0</v>
      </c>
      <c r="B117" s="314">
        <f>'1. General information'!$O$10</f>
        <v>0</v>
      </c>
      <c r="C117" s="314">
        <f>'1. General information'!$O$11</f>
        <v>0</v>
      </c>
      <c r="D117" s="327" t="s">
        <v>684</v>
      </c>
      <c r="E117" s="314" t="s">
        <v>652</v>
      </c>
      <c r="F117" s="314" t="s">
        <v>653</v>
      </c>
      <c r="G117" s="314" t="s">
        <v>33</v>
      </c>
      <c r="H117" s="314" t="s">
        <v>654</v>
      </c>
      <c r="I117" s="314" t="s">
        <v>599</v>
      </c>
      <c r="J117" s="314" t="s">
        <v>546</v>
      </c>
      <c r="K117" s="316" t="e" cm="1">
        <f t="array" ref="K117">SUMPRODUCT(--(Before_staffFunding='0e. Support language'!$A$13),--(RegularVsSpecific='0e. Support language'!$A$78),'B. Intermediate calculations'!$J$85:$J$109,'B. Intermediate calculations'!$Z$85:$Z$109*MenA_share)</f>
        <v>#VALUE!</v>
      </c>
      <c r="L117" s="316" t="e">
        <f>K117/'0a. Country information'!$R$11</f>
        <v>#VALUE!</v>
      </c>
      <c r="M117" s="317" t="str">
        <f>'0e. Support language'!$A$67</f>
        <v>District/MOH</v>
      </c>
      <c r="N117" s="318" t="s">
        <v>4547</v>
      </c>
      <c r="O117" s="308"/>
    </row>
    <row r="118" spans="1:15" ht="15" x14ac:dyDescent="0.25">
      <c r="A118" s="314">
        <f>'1. General information'!$O$8</f>
        <v>0</v>
      </c>
      <c r="B118" s="314">
        <f>'1. General information'!$O$10</f>
        <v>0</v>
      </c>
      <c r="C118" s="314">
        <f>'1. General information'!$O$11</f>
        <v>0</v>
      </c>
      <c r="D118" s="327" t="s">
        <v>684</v>
      </c>
      <c r="E118" s="314" t="s">
        <v>652</v>
      </c>
      <c r="F118" s="314" t="s">
        <v>653</v>
      </c>
      <c r="G118" s="314" t="s">
        <v>356</v>
      </c>
      <c r="H118" s="314" t="s">
        <v>654</v>
      </c>
      <c r="I118" s="314" t="s">
        <v>599</v>
      </c>
      <c r="J118" s="314" t="s">
        <v>350</v>
      </c>
      <c r="K118" s="316" t="e" cm="1">
        <f t="array" ref="K118">SUMPRODUCT(--(Before_staffFunding='0e. Support language'!$A$13),--(RegularVsSpecific='0e. Support language'!$A$78),'B. Intermediate calculations'!$J$85:$J$109,'B. Intermediate calculations'!$AA$85:$AA$109)*YF_share</f>
        <v>#VALUE!</v>
      </c>
      <c r="L118" s="316" t="e">
        <f>K118/'0a. Country information'!$R$11</f>
        <v>#VALUE!</v>
      </c>
      <c r="M118" s="317" t="str">
        <f>'0e. Support language'!$A$67</f>
        <v>District/MOH</v>
      </c>
      <c r="N118" s="319" t="s">
        <v>356</v>
      </c>
      <c r="O118" s="308"/>
    </row>
    <row r="119" spans="1:15" ht="15" x14ac:dyDescent="0.25">
      <c r="A119" s="314">
        <f>'1. General information'!$O$8</f>
        <v>0</v>
      </c>
      <c r="B119" s="314">
        <f>'1. General information'!$O$10</f>
        <v>0</v>
      </c>
      <c r="C119" s="314">
        <f>'1. General information'!$O$11</f>
        <v>0</v>
      </c>
      <c r="D119" s="327" t="s">
        <v>684</v>
      </c>
      <c r="E119" s="314" t="s">
        <v>652</v>
      </c>
      <c r="F119" s="314" t="s">
        <v>653</v>
      </c>
      <c r="G119" s="314" t="s">
        <v>356</v>
      </c>
      <c r="H119" s="314" t="s">
        <v>654</v>
      </c>
      <c r="I119" s="314" t="s">
        <v>599</v>
      </c>
      <c r="J119" s="314" t="s">
        <v>546</v>
      </c>
      <c r="K119" s="316" t="e" cm="1">
        <f t="array" ref="K119">SUMPRODUCT(--(Before_staffFunding='0e. Support language'!$A$13),--(RegularVsSpecific='0e. Support language'!$A$78),'B. Intermediate calculations'!$J$85:$J$109,'B. Intermediate calculations'!$AA$85:$AA$109)*MenA_share</f>
        <v>#VALUE!</v>
      </c>
      <c r="L119" s="316" t="e">
        <f>K119/'0a. Country information'!$R$11</f>
        <v>#VALUE!</v>
      </c>
      <c r="M119" s="317" t="str">
        <f>'0e. Support language'!$A$67</f>
        <v>District/MOH</v>
      </c>
      <c r="N119" s="319" t="s">
        <v>356</v>
      </c>
      <c r="O119" s="308"/>
    </row>
    <row r="120" spans="1:15" ht="15" x14ac:dyDescent="0.25">
      <c r="A120" s="314">
        <f>'1. General information'!$O$8</f>
        <v>0</v>
      </c>
      <c r="B120" s="314">
        <f>'1. General information'!$O$10</f>
        <v>0</v>
      </c>
      <c r="C120" s="314">
        <f>'1. General information'!$O$11</f>
        <v>0</v>
      </c>
      <c r="D120" s="327" t="s">
        <v>684</v>
      </c>
      <c r="E120" s="314" t="s">
        <v>652</v>
      </c>
      <c r="F120" s="314" t="s">
        <v>653</v>
      </c>
      <c r="G120" s="314" t="s">
        <v>29</v>
      </c>
      <c r="H120" s="314" t="s">
        <v>654</v>
      </c>
      <c r="I120" s="314" t="s">
        <v>599</v>
      </c>
      <c r="J120" s="314" t="s">
        <v>350</v>
      </c>
      <c r="K120" s="316" t="e" cm="1">
        <f t="array" ref="K120">SUMPRODUCT(--(Before_staffFunding='0e. Support language'!$A$13),--(RegularVsSpecific='0e. Support language'!$A$78),'B. Intermediate calculations'!$J$85:$J$109,'B. Intermediate calculations'!$AB$85:$AB$109)*YF_share</f>
        <v>#VALUE!</v>
      </c>
      <c r="L120" s="316" t="e">
        <f>K120/'0a. Country information'!$R$11</f>
        <v>#VALUE!</v>
      </c>
      <c r="M120" s="317" t="str">
        <f>'0e. Support language'!$A$67</f>
        <v>District/MOH</v>
      </c>
      <c r="N120" s="319" t="s">
        <v>29</v>
      </c>
      <c r="O120" s="308"/>
    </row>
    <row r="121" spans="1:15" ht="15" x14ac:dyDescent="0.25">
      <c r="A121" s="314">
        <f>'1. General information'!$O$8</f>
        <v>0</v>
      </c>
      <c r="B121" s="314">
        <f>'1. General information'!$O$10</f>
        <v>0</v>
      </c>
      <c r="C121" s="314">
        <f>'1. General information'!$O$11</f>
        <v>0</v>
      </c>
      <c r="D121" s="327" t="s">
        <v>684</v>
      </c>
      <c r="E121" s="314" t="s">
        <v>652</v>
      </c>
      <c r="F121" s="314" t="s">
        <v>653</v>
      </c>
      <c r="G121" s="314" t="s">
        <v>29</v>
      </c>
      <c r="H121" s="314" t="s">
        <v>654</v>
      </c>
      <c r="I121" s="314" t="s">
        <v>599</v>
      </c>
      <c r="J121" s="314" t="s">
        <v>546</v>
      </c>
      <c r="K121" s="316" t="e" cm="1">
        <f t="array" ref="K121">SUMPRODUCT(--(Before_staffFunding='0e. Support language'!$A$13),--(RegularVsSpecific='0e. Support language'!$A$78),'B. Intermediate calculations'!$J$85:$J$109,'B. Intermediate calculations'!$AB$85:$AB$109)*MenA_share</f>
        <v>#VALUE!</v>
      </c>
      <c r="L121" s="316" t="e">
        <f>K121/'0a. Country information'!$R$11</f>
        <v>#VALUE!</v>
      </c>
      <c r="M121" s="317" t="str">
        <f>'0e. Support language'!$A$67</f>
        <v>District/MOH</v>
      </c>
      <c r="N121" s="319" t="s">
        <v>29</v>
      </c>
      <c r="O121" s="308"/>
    </row>
    <row r="122" spans="1:15" ht="15" x14ac:dyDescent="0.25">
      <c r="A122" s="314">
        <f>'1. General information'!$O$8</f>
        <v>0</v>
      </c>
      <c r="B122" s="314">
        <f>'1. General information'!$O$10</f>
        <v>0</v>
      </c>
      <c r="C122" s="314">
        <f>'1. General information'!$O$11</f>
        <v>0</v>
      </c>
      <c r="D122" s="327" t="s">
        <v>684</v>
      </c>
      <c r="E122" s="314" t="s">
        <v>652</v>
      </c>
      <c r="F122" s="314" t="s">
        <v>653</v>
      </c>
      <c r="G122" s="314" t="s">
        <v>96</v>
      </c>
      <c r="H122" s="314" t="s">
        <v>654</v>
      </c>
      <c r="I122" s="314" t="s">
        <v>599</v>
      </c>
      <c r="J122" s="314" t="s">
        <v>350</v>
      </c>
      <c r="K122" s="316" t="e" cm="1">
        <f t="array" ref="K122">SUMPRODUCT(--(Before_staffFunding='0e. Support language'!$A$13),--(RegularVsSpecific='0e. Support language'!$A$78),'B. Intermediate calculations'!$J$85:$J$109,'B. Intermediate calculations'!$AC$85:$AC$109)*YF_share</f>
        <v>#VALUE!</v>
      </c>
      <c r="L122" s="316" t="e">
        <f>K122/'0a. Country information'!$R$11</f>
        <v>#VALUE!</v>
      </c>
      <c r="M122" s="317" t="str">
        <f>'0e. Support language'!$A$67</f>
        <v>District/MOH</v>
      </c>
      <c r="N122" s="319" t="s">
        <v>96</v>
      </c>
      <c r="O122" s="308"/>
    </row>
    <row r="123" spans="1:15" ht="15" x14ac:dyDescent="0.25">
      <c r="A123" s="314">
        <f>'1. General information'!$O$8</f>
        <v>0</v>
      </c>
      <c r="B123" s="314">
        <f>'1. General information'!$O$10</f>
        <v>0</v>
      </c>
      <c r="C123" s="314">
        <f>'1. General information'!$O$11</f>
        <v>0</v>
      </c>
      <c r="D123" s="327" t="s">
        <v>684</v>
      </c>
      <c r="E123" s="314" t="s">
        <v>652</v>
      </c>
      <c r="F123" s="314" t="s">
        <v>653</v>
      </c>
      <c r="G123" s="314" t="s">
        <v>96</v>
      </c>
      <c r="H123" s="314" t="s">
        <v>654</v>
      </c>
      <c r="I123" s="314" t="s">
        <v>599</v>
      </c>
      <c r="J123" s="314" t="s">
        <v>546</v>
      </c>
      <c r="K123" s="316" t="e" cm="1">
        <f t="array" ref="K123">SUMPRODUCT(--(Before_staffFunding='0e. Support language'!$A$13),--(RegularVsSpecific='0e. Support language'!$A$78),'B. Intermediate calculations'!$J$85:$J$109,'B. Intermediate calculations'!$AC$85:$AC$109)*MenA_share</f>
        <v>#VALUE!</v>
      </c>
      <c r="L123" s="316" t="e">
        <f>K123/'0a. Country information'!$R$11</f>
        <v>#VALUE!</v>
      </c>
      <c r="M123" s="317" t="str">
        <f>'0e. Support language'!$A$67</f>
        <v>District/MOH</v>
      </c>
      <c r="N123" s="319" t="s">
        <v>96</v>
      </c>
      <c r="O123" s="308"/>
    </row>
    <row r="124" spans="1:15" ht="15" x14ac:dyDescent="0.25">
      <c r="A124" s="314">
        <f>'1. General information'!$O$8</f>
        <v>0</v>
      </c>
      <c r="B124" s="314">
        <f>'1. General information'!$O$10</f>
        <v>0</v>
      </c>
      <c r="C124" s="314">
        <f>'1. General information'!$O$11</f>
        <v>0</v>
      </c>
      <c r="D124" s="327" t="s">
        <v>684</v>
      </c>
      <c r="E124" s="314" t="s">
        <v>652</v>
      </c>
      <c r="F124" s="314" t="s">
        <v>653</v>
      </c>
      <c r="G124" s="314" t="s">
        <v>5</v>
      </c>
      <c r="H124" s="314" t="s">
        <v>654</v>
      </c>
      <c r="I124" s="314" t="s">
        <v>599</v>
      </c>
      <c r="J124" s="314" t="s">
        <v>350</v>
      </c>
      <c r="K124" s="316" t="e" cm="1">
        <f t="array" ref="K124">SUMPRODUCT(--(Before_staffFunding='0e. Support language'!$A$13),--(RegularVsSpecific='0e. Support language'!$A$78),'B. Intermediate calculations'!$J$85:$J$109,'B. Intermediate calculations'!$AD$85:$AD$109)*YF_share</f>
        <v>#VALUE!</v>
      </c>
      <c r="L124" s="316" t="e">
        <f>K124/'0a. Country information'!$R$11</f>
        <v>#VALUE!</v>
      </c>
      <c r="M124" s="317" t="str">
        <f>'0e. Support language'!$A$67</f>
        <v>District/MOH</v>
      </c>
      <c r="N124" s="319" t="s">
        <v>5</v>
      </c>
      <c r="O124" s="308"/>
    </row>
    <row r="125" spans="1:15" ht="15" x14ac:dyDescent="0.25">
      <c r="A125" s="314">
        <f>'1. General information'!$O$8</f>
        <v>0</v>
      </c>
      <c r="B125" s="314">
        <f>'1. General information'!$O$10</f>
        <v>0</v>
      </c>
      <c r="C125" s="314">
        <f>'1. General information'!$O$11</f>
        <v>0</v>
      </c>
      <c r="D125" s="327" t="s">
        <v>684</v>
      </c>
      <c r="E125" s="314" t="s">
        <v>652</v>
      </c>
      <c r="F125" s="314" t="s">
        <v>653</v>
      </c>
      <c r="G125" s="314" t="s">
        <v>5</v>
      </c>
      <c r="H125" s="314" t="s">
        <v>654</v>
      </c>
      <c r="I125" s="314" t="s">
        <v>599</v>
      </c>
      <c r="J125" s="314" t="s">
        <v>546</v>
      </c>
      <c r="K125" s="316" t="e" cm="1">
        <f t="array" ref="K125">SUMPRODUCT(--(Before_staffFunding='0e. Support language'!$A$13),--(RegularVsSpecific='0e. Support language'!$A$78),'B. Intermediate calculations'!$J$85:$J$109,'B. Intermediate calculations'!$AD$85:$AD$109)*MenA_share</f>
        <v>#VALUE!</v>
      </c>
      <c r="L125" s="316" t="e">
        <f>K125/'0a. Country information'!$R$11</f>
        <v>#VALUE!</v>
      </c>
      <c r="M125" s="317" t="str">
        <f>'0e. Support language'!$A$67</f>
        <v>District/MOH</v>
      </c>
      <c r="N125" s="319" t="s">
        <v>5</v>
      </c>
      <c r="O125" s="308"/>
    </row>
    <row r="126" spans="1:15" ht="15" x14ac:dyDescent="0.25">
      <c r="A126" s="314">
        <f>'1. General information'!$O$8</f>
        <v>0</v>
      </c>
      <c r="B126" s="314">
        <f>'1. General information'!$O$10</f>
        <v>0</v>
      </c>
      <c r="C126" s="314">
        <f>'1. General information'!$O$11</f>
        <v>0</v>
      </c>
      <c r="D126" s="327" t="s">
        <v>684</v>
      </c>
      <c r="E126" s="314" t="s">
        <v>652</v>
      </c>
      <c r="F126" s="314" t="s">
        <v>653</v>
      </c>
      <c r="G126" s="314" t="s">
        <v>22</v>
      </c>
      <c r="H126" s="314" t="s">
        <v>654</v>
      </c>
      <c r="I126" s="314" t="s">
        <v>599</v>
      </c>
      <c r="J126" s="314" t="s">
        <v>350</v>
      </c>
      <c r="K126" s="316" t="e" cm="1">
        <f t="array" ref="K126">SUMPRODUCT(--(Before_staffFunding='0e. Support language'!$A$13),--(RegularVsSpecific='0e. Support language'!$A$78),'B. Intermediate calculations'!$J$85:$J$109,'B. Intermediate calculations'!$AE$85:$AE$109)*YF_share</f>
        <v>#VALUE!</v>
      </c>
      <c r="L126" s="316" t="e">
        <f>K126/'0a. Country information'!$R$11</f>
        <v>#VALUE!</v>
      </c>
      <c r="M126" s="317" t="str">
        <f>'0e. Support language'!$A$67</f>
        <v>District/MOH</v>
      </c>
      <c r="N126" s="319" t="s">
        <v>22</v>
      </c>
      <c r="O126" s="308"/>
    </row>
    <row r="127" spans="1:15" ht="15" x14ac:dyDescent="0.25">
      <c r="A127" s="314">
        <f>'1. General information'!$O$8</f>
        <v>0</v>
      </c>
      <c r="B127" s="314">
        <f>'1. General information'!$O$10</f>
        <v>0</v>
      </c>
      <c r="C127" s="314">
        <f>'1. General information'!$O$11</f>
        <v>0</v>
      </c>
      <c r="D127" s="327" t="s">
        <v>684</v>
      </c>
      <c r="E127" s="314" t="s">
        <v>652</v>
      </c>
      <c r="F127" s="314" t="s">
        <v>653</v>
      </c>
      <c r="G127" s="314" t="s">
        <v>22</v>
      </c>
      <c r="H127" s="314" t="s">
        <v>654</v>
      </c>
      <c r="I127" s="314" t="s">
        <v>599</v>
      </c>
      <c r="J127" s="314" t="s">
        <v>546</v>
      </c>
      <c r="K127" s="316" t="e" cm="1">
        <f t="array" ref="K127">SUMPRODUCT(--(Before_staffFunding='0e. Support language'!$A$13),--(RegularVsSpecific='0e. Support language'!$A$78),'B. Intermediate calculations'!$J$85:$J$109,'B. Intermediate calculations'!$AE$85:$AE$109)*MenA_share</f>
        <v>#VALUE!</v>
      </c>
      <c r="L127" s="316" t="e">
        <f>K127/'0a. Country information'!$R$11</f>
        <v>#VALUE!</v>
      </c>
      <c r="M127" s="317" t="str">
        <f>'0e. Support language'!$A$67</f>
        <v>District/MOH</v>
      </c>
      <c r="N127" s="319" t="s">
        <v>22</v>
      </c>
      <c r="O127" s="308"/>
    </row>
    <row r="128" spans="1:15" ht="15" x14ac:dyDescent="0.25">
      <c r="A128" s="314">
        <f>'1. General information'!$O$8</f>
        <v>0</v>
      </c>
      <c r="B128" s="314">
        <f>'1. General information'!$O$10</f>
        <v>0</v>
      </c>
      <c r="C128" s="314">
        <f>'1. General information'!$O$11</f>
        <v>0</v>
      </c>
      <c r="D128" s="327" t="s">
        <v>684</v>
      </c>
      <c r="E128" s="314" t="s">
        <v>652</v>
      </c>
      <c r="F128" s="314" t="s">
        <v>653</v>
      </c>
      <c r="G128" s="314" t="s">
        <v>30</v>
      </c>
      <c r="H128" s="314" t="s">
        <v>654</v>
      </c>
      <c r="I128" s="314" t="s">
        <v>599</v>
      </c>
      <c r="J128" s="314" t="s">
        <v>350</v>
      </c>
      <c r="K128" s="316" t="e" cm="1">
        <f t="array" ref="K128">SUMPRODUCT(--(Before_staffFunding='0e. Support language'!$A$13),--(RegularVsSpecific='0e. Support language'!$A$78),'B. Intermediate calculations'!$J$85:$J$109,'B. Intermediate calculations'!$AF$85:$AF$109)*YF_share</f>
        <v>#VALUE!</v>
      </c>
      <c r="L128" s="316" t="e">
        <f>K128/'0a. Country information'!$R$11</f>
        <v>#VALUE!</v>
      </c>
      <c r="M128" s="317" t="str">
        <f>'0e. Support language'!$A$67</f>
        <v>District/MOH</v>
      </c>
      <c r="N128" s="319" t="s">
        <v>30</v>
      </c>
      <c r="O128" s="308"/>
    </row>
    <row r="129" spans="1:15" ht="15" x14ac:dyDescent="0.25">
      <c r="A129" s="314">
        <f>'1. General information'!$O$8</f>
        <v>0</v>
      </c>
      <c r="B129" s="314">
        <f>'1. General information'!$O$10</f>
        <v>0</v>
      </c>
      <c r="C129" s="314">
        <f>'1. General information'!$O$11</f>
        <v>0</v>
      </c>
      <c r="D129" s="327" t="s">
        <v>684</v>
      </c>
      <c r="E129" s="314" t="s">
        <v>652</v>
      </c>
      <c r="F129" s="314" t="s">
        <v>653</v>
      </c>
      <c r="G129" s="314" t="s">
        <v>30</v>
      </c>
      <c r="H129" s="314" t="s">
        <v>654</v>
      </c>
      <c r="I129" s="314" t="s">
        <v>599</v>
      </c>
      <c r="J129" s="314" t="s">
        <v>546</v>
      </c>
      <c r="K129" s="316" t="e" cm="1">
        <f t="array" ref="K129">SUMPRODUCT(--(Before_staffFunding='0e. Support language'!$A$13),--(RegularVsSpecific='0e. Support language'!$A$78),'B. Intermediate calculations'!$J$85:$J$109,'B. Intermediate calculations'!$AF$85:$AF$109)*MenA_share</f>
        <v>#VALUE!</v>
      </c>
      <c r="L129" s="316" t="e">
        <f>K129/'0a. Country information'!$R$11</f>
        <v>#VALUE!</v>
      </c>
      <c r="M129" s="317" t="str">
        <f>'0e. Support language'!$A$67</f>
        <v>District/MOH</v>
      </c>
      <c r="N129" s="319" t="s">
        <v>30</v>
      </c>
      <c r="O129" s="308"/>
    </row>
    <row r="130" spans="1:15" ht="15" x14ac:dyDescent="0.25">
      <c r="A130" s="314">
        <f>'1. General information'!$O$8</f>
        <v>0</v>
      </c>
      <c r="B130" s="314">
        <f>'1. General information'!$O$10</f>
        <v>0</v>
      </c>
      <c r="C130" s="314">
        <f>'1. General information'!$O$11</f>
        <v>0</v>
      </c>
      <c r="D130" s="327" t="s">
        <v>684</v>
      </c>
      <c r="E130" s="314" t="s">
        <v>652</v>
      </c>
      <c r="F130" s="314" t="s">
        <v>653</v>
      </c>
      <c r="G130" s="314" t="s">
        <v>97</v>
      </c>
      <c r="H130" s="314" t="s">
        <v>654</v>
      </c>
      <c r="I130" s="314" t="s">
        <v>599</v>
      </c>
      <c r="J130" s="314" t="s">
        <v>350</v>
      </c>
      <c r="K130" s="316" t="e" cm="1">
        <f t="array" ref="K130">SUMPRODUCT(--(Before_staffFunding='0e. Support language'!$A$13),--(RegularVsSpecific='0e. Support language'!$A$78),'B. Intermediate calculations'!$J$85:$J$109,'B. Intermediate calculations'!$AG$85:$AG$109)*YF_share</f>
        <v>#VALUE!</v>
      </c>
      <c r="L130" s="316" t="e">
        <f>K130/'0a. Country information'!$R$11</f>
        <v>#VALUE!</v>
      </c>
      <c r="M130" s="317" t="str">
        <f>'0e. Support language'!$A$67</f>
        <v>District/MOH</v>
      </c>
      <c r="N130" s="319" t="s">
        <v>97</v>
      </c>
      <c r="O130" s="308"/>
    </row>
    <row r="131" spans="1:15" ht="15" x14ac:dyDescent="0.25">
      <c r="A131" s="314">
        <f>'1. General information'!$O$8</f>
        <v>0</v>
      </c>
      <c r="B131" s="314">
        <f>'1. General information'!$O$10</f>
        <v>0</v>
      </c>
      <c r="C131" s="314">
        <f>'1. General information'!$O$11</f>
        <v>0</v>
      </c>
      <c r="D131" s="327" t="s">
        <v>684</v>
      </c>
      <c r="E131" s="314" t="s">
        <v>652</v>
      </c>
      <c r="F131" s="314" t="s">
        <v>653</v>
      </c>
      <c r="G131" s="314" t="s">
        <v>97</v>
      </c>
      <c r="H131" s="314" t="s">
        <v>654</v>
      </c>
      <c r="I131" s="314" t="s">
        <v>599</v>
      </c>
      <c r="J131" s="314" t="s">
        <v>546</v>
      </c>
      <c r="K131" s="316" t="e" cm="1">
        <f t="array" ref="K131">SUMPRODUCT(--(Before_staffFunding='0e. Support language'!$A$13),--(RegularVsSpecific='0e. Support language'!$A$78),'B. Intermediate calculations'!$J$85:$J$109,'B. Intermediate calculations'!$AG$85:$AG$109)*MenA_share</f>
        <v>#VALUE!</v>
      </c>
      <c r="L131" s="316" t="e">
        <f>K131/'0a. Country information'!$R$11</f>
        <v>#VALUE!</v>
      </c>
      <c r="M131" s="317" t="str">
        <f>'0e. Support language'!$A$67</f>
        <v>District/MOH</v>
      </c>
      <c r="N131" s="319" t="s">
        <v>97</v>
      </c>
      <c r="O131" s="308"/>
    </row>
    <row r="132" spans="1:15" ht="15" x14ac:dyDescent="0.25">
      <c r="A132" s="314">
        <f>'1. General information'!$O$8</f>
        <v>0</v>
      </c>
      <c r="B132" s="314">
        <f>'1. General information'!$O$10</f>
        <v>0</v>
      </c>
      <c r="C132" s="314">
        <f>'1. General information'!$O$11</f>
        <v>0</v>
      </c>
      <c r="D132" s="327" t="s">
        <v>684</v>
      </c>
      <c r="E132" s="314" t="s">
        <v>652</v>
      </c>
      <c r="F132" s="314" t="s">
        <v>653</v>
      </c>
      <c r="G132" s="314" t="s">
        <v>28</v>
      </c>
      <c r="H132" s="314" t="s">
        <v>654</v>
      </c>
      <c r="I132" s="314" t="s">
        <v>599</v>
      </c>
      <c r="J132" s="314" t="s">
        <v>350</v>
      </c>
      <c r="K132" s="316" t="e" cm="1">
        <f t="array" ref="K132">SUMPRODUCT(--(Before_staffFunding='0e. Support language'!$A$13),--(RegularVsSpecific='0e. Support language'!$A$78),'B. Intermediate calculations'!$J$85:$J$109,'B. Intermediate calculations'!$AH$85:$AH$109)*YF_share</f>
        <v>#VALUE!</v>
      </c>
      <c r="L132" s="316" t="e">
        <f>K132/'0a. Country information'!$R$11</f>
        <v>#VALUE!</v>
      </c>
      <c r="M132" s="317" t="str">
        <f>'0e. Support language'!$A$67</f>
        <v>District/MOH</v>
      </c>
      <c r="N132" s="319" t="s">
        <v>28</v>
      </c>
      <c r="O132" s="308"/>
    </row>
    <row r="133" spans="1:15" ht="15" x14ac:dyDescent="0.25">
      <c r="A133" s="314">
        <f>'1. General information'!$O$8</f>
        <v>0</v>
      </c>
      <c r="B133" s="314">
        <f>'1. General information'!$O$10</f>
        <v>0</v>
      </c>
      <c r="C133" s="314">
        <f>'1. General information'!$O$11</f>
        <v>0</v>
      </c>
      <c r="D133" s="327" t="s">
        <v>684</v>
      </c>
      <c r="E133" s="314" t="s">
        <v>652</v>
      </c>
      <c r="F133" s="314" t="s">
        <v>653</v>
      </c>
      <c r="G133" s="314" t="s">
        <v>28</v>
      </c>
      <c r="H133" s="314" t="s">
        <v>654</v>
      </c>
      <c r="I133" s="314" t="s">
        <v>599</v>
      </c>
      <c r="J133" s="314" t="s">
        <v>546</v>
      </c>
      <c r="K133" s="316" t="e" cm="1">
        <f t="array" ref="K133">SUMPRODUCT(--(Before_staffFunding='0e. Support language'!$A$13),--(RegularVsSpecific='0e. Support language'!$A$78),'B. Intermediate calculations'!$J$85:$J$109,'B. Intermediate calculations'!$AH$85:$AH$109)*MenA_share</f>
        <v>#VALUE!</v>
      </c>
      <c r="L133" s="316" t="e">
        <f>K133/'0a. Country information'!$R$11</f>
        <v>#VALUE!</v>
      </c>
      <c r="M133" s="317" t="str">
        <f>'0e. Support language'!$A$67</f>
        <v>District/MOH</v>
      </c>
      <c r="N133" s="319" t="s">
        <v>28</v>
      </c>
      <c r="O133" s="308"/>
    </row>
    <row r="134" spans="1:15" ht="15" x14ac:dyDescent="0.25">
      <c r="A134" s="314">
        <f>'1. General information'!$O$8</f>
        <v>0</v>
      </c>
      <c r="B134" s="314">
        <f>'1. General information'!$O$10</f>
        <v>0</v>
      </c>
      <c r="C134" s="314">
        <f>'1. General information'!$O$11</f>
        <v>0</v>
      </c>
      <c r="D134" s="327" t="s">
        <v>684</v>
      </c>
      <c r="E134" s="314" t="s">
        <v>652</v>
      </c>
      <c r="F134" s="314" t="s">
        <v>653</v>
      </c>
      <c r="G134" s="314" t="s">
        <v>129</v>
      </c>
      <c r="H134" s="314" t="s">
        <v>654</v>
      </c>
      <c r="I134" s="314" t="s">
        <v>599</v>
      </c>
      <c r="J134" s="314" t="s">
        <v>350</v>
      </c>
      <c r="K134" s="316" t="e" cm="1">
        <f t="array" ref="K134">SUMPRODUCT(--(Before_staffFunding='0e. Support language'!$A$13),--(RegularVsSpecific='0e. Support language'!$A$78),'B. Intermediate calculations'!$J$85:$J$109,'B. Intermediate calculations'!$AI$85:$AI$109)*YF_share</f>
        <v>#VALUE!</v>
      </c>
      <c r="L134" s="316" t="e">
        <f>K134/'0a. Country information'!$R$11</f>
        <v>#VALUE!</v>
      </c>
      <c r="M134" s="317" t="str">
        <f>'0e. Support language'!$A$67</f>
        <v>District/MOH</v>
      </c>
      <c r="N134" s="319" t="s">
        <v>129</v>
      </c>
      <c r="O134" s="308"/>
    </row>
    <row r="135" spans="1:15" ht="15" x14ac:dyDescent="0.25">
      <c r="A135" s="314">
        <f>'1. General information'!$O$8</f>
        <v>0</v>
      </c>
      <c r="B135" s="314">
        <f>'1. General information'!$O$10</f>
        <v>0</v>
      </c>
      <c r="C135" s="314">
        <f>'1. General information'!$O$11</f>
        <v>0</v>
      </c>
      <c r="D135" s="327" t="s">
        <v>684</v>
      </c>
      <c r="E135" s="314" t="s">
        <v>652</v>
      </c>
      <c r="F135" s="314" t="s">
        <v>653</v>
      </c>
      <c r="G135" s="314" t="s">
        <v>129</v>
      </c>
      <c r="H135" s="314" t="s">
        <v>654</v>
      </c>
      <c r="I135" s="314" t="s">
        <v>599</v>
      </c>
      <c r="J135" s="314" t="s">
        <v>546</v>
      </c>
      <c r="K135" s="316" t="e" cm="1">
        <f t="array" ref="K135">SUMPRODUCT(--(Before_staffFunding='0e. Support language'!$A$13),--(RegularVsSpecific='0e. Support language'!$A$78),'B. Intermediate calculations'!$J$85:$J$109,'B. Intermediate calculations'!$AI$85:$AI$109)*MenA_share</f>
        <v>#VALUE!</v>
      </c>
      <c r="L135" s="316" t="e">
        <f>K135/'0a. Country information'!$R$11</f>
        <v>#VALUE!</v>
      </c>
      <c r="M135" s="317" t="str">
        <f>'0e. Support language'!$A$67</f>
        <v>District/MOH</v>
      </c>
      <c r="N135" s="319" t="s">
        <v>129</v>
      </c>
      <c r="O135" s="308"/>
    </row>
    <row r="136" spans="1:15" ht="15" x14ac:dyDescent="0.25">
      <c r="A136" s="321">
        <f>'1. General information'!$O$8</f>
        <v>0</v>
      </c>
      <c r="B136" s="321">
        <f>'1. General information'!$O$10</f>
        <v>0</v>
      </c>
      <c r="C136" s="321">
        <f>'1. General information'!$O$11</f>
        <v>0</v>
      </c>
      <c r="D136" s="328" t="s">
        <v>685</v>
      </c>
      <c r="E136" s="321" t="s">
        <v>652</v>
      </c>
      <c r="F136" s="321" t="s">
        <v>653</v>
      </c>
      <c r="G136" s="321" t="s">
        <v>33</v>
      </c>
      <c r="H136" s="321" t="s">
        <v>654</v>
      </c>
      <c r="I136" s="321" t="s">
        <v>599</v>
      </c>
      <c r="J136" s="321" t="s">
        <v>350</v>
      </c>
      <c r="K136" s="323" t="e" cm="1">
        <f t="array" ref="K136">SUMPRODUCT(--(Before_staffFunding='0e. Support language'!$A$14),--(RegularVsSpecific='0e. Support language'!$A$78),'B. Intermediate calculations'!$K$85:$K$109,'B. Intermediate calculations'!$Z$85:$Z$109)*YF_share</f>
        <v>#VALUE!</v>
      </c>
      <c r="L136" s="323" t="e">
        <f>K136/'0a. Country information'!$R$11</f>
        <v>#VALUE!</v>
      </c>
      <c r="M136" s="324" t="str">
        <f>'0e. Support language'!$A$82</f>
        <v>Donor/Partner</v>
      </c>
      <c r="N136" s="466" t="s">
        <v>4548</v>
      </c>
      <c r="O136" s="308"/>
    </row>
    <row r="137" spans="1:15" ht="15" x14ac:dyDescent="0.25">
      <c r="A137" s="321">
        <f>'1. General information'!$O$8</f>
        <v>0</v>
      </c>
      <c r="B137" s="321">
        <f>'1. General information'!$O$10</f>
        <v>0</v>
      </c>
      <c r="C137" s="321">
        <f>'1. General information'!$O$11</f>
        <v>0</v>
      </c>
      <c r="D137" s="328" t="s">
        <v>685</v>
      </c>
      <c r="E137" s="321" t="s">
        <v>652</v>
      </c>
      <c r="F137" s="321" t="s">
        <v>653</v>
      </c>
      <c r="G137" s="321" t="s">
        <v>33</v>
      </c>
      <c r="H137" s="321" t="s">
        <v>654</v>
      </c>
      <c r="I137" s="321" t="s">
        <v>599</v>
      </c>
      <c r="J137" s="321" t="s">
        <v>546</v>
      </c>
      <c r="K137" s="323" t="e" cm="1">
        <f t="array" ref="K137">SUMPRODUCT(--(Before_staffFunding='0e. Support language'!$A$14),--(RegularVsSpecific='0e. Support language'!$A$78),'B. Intermediate calculations'!$K$85:$K$109,'B. Intermediate calculations'!$Z$85:$Z$109)*MenA_share</f>
        <v>#VALUE!</v>
      </c>
      <c r="L137" s="323" t="e">
        <f>K137/'0a. Country information'!$R$11</f>
        <v>#VALUE!</v>
      </c>
      <c r="M137" s="324" t="str">
        <f>'0e. Support language'!$A$82</f>
        <v>Donor/Partner</v>
      </c>
      <c r="N137" s="466" t="s">
        <v>4549</v>
      </c>
      <c r="O137" s="308"/>
    </row>
    <row r="138" spans="1:15" ht="15" x14ac:dyDescent="0.25">
      <c r="A138" s="321">
        <f>'1. General information'!$O$8</f>
        <v>0</v>
      </c>
      <c r="B138" s="321">
        <f>'1. General information'!$O$10</f>
        <v>0</v>
      </c>
      <c r="C138" s="321">
        <f>'1. General information'!$O$11</f>
        <v>0</v>
      </c>
      <c r="D138" s="328" t="s">
        <v>685</v>
      </c>
      <c r="E138" s="321" t="s">
        <v>652</v>
      </c>
      <c r="F138" s="321" t="s">
        <v>653</v>
      </c>
      <c r="G138" s="321" t="s">
        <v>356</v>
      </c>
      <c r="H138" s="321" t="s">
        <v>654</v>
      </c>
      <c r="I138" s="321" t="s">
        <v>599</v>
      </c>
      <c r="J138" s="321" t="s">
        <v>350</v>
      </c>
      <c r="K138" s="323" t="e" cm="1">
        <f t="array" ref="K138">SUMPRODUCT(--(Before_staffFunding='0e. Support language'!$A$14),--(RegularVsSpecific='0e. Support language'!$A$78),'B. Intermediate calculations'!$K$85:$K$109,'B. Intermediate calculations'!$AA$85:$AA$109)*YF_share</f>
        <v>#VALUE!</v>
      </c>
      <c r="L138" s="323" t="e">
        <f>K138/'0a. Country information'!$R$11</f>
        <v>#VALUE!</v>
      </c>
      <c r="M138" s="324" t="str">
        <f>'0e. Support language'!$A$82</f>
        <v>Donor/Partner</v>
      </c>
      <c r="N138" s="326" t="s">
        <v>356</v>
      </c>
      <c r="O138" s="308"/>
    </row>
    <row r="139" spans="1:15" ht="15" x14ac:dyDescent="0.25">
      <c r="A139" s="321">
        <f>'1. General information'!$O$8</f>
        <v>0</v>
      </c>
      <c r="B139" s="321">
        <f>'1. General information'!$O$10</f>
        <v>0</v>
      </c>
      <c r="C139" s="321">
        <f>'1. General information'!$O$11</f>
        <v>0</v>
      </c>
      <c r="D139" s="328" t="s">
        <v>685</v>
      </c>
      <c r="E139" s="321" t="s">
        <v>652</v>
      </c>
      <c r="F139" s="321" t="s">
        <v>653</v>
      </c>
      <c r="G139" s="321" t="s">
        <v>356</v>
      </c>
      <c r="H139" s="321" t="s">
        <v>654</v>
      </c>
      <c r="I139" s="321" t="s">
        <v>599</v>
      </c>
      <c r="J139" s="321" t="s">
        <v>546</v>
      </c>
      <c r="K139" s="323" t="e" cm="1">
        <f t="array" ref="K139">SUMPRODUCT(--(Before_staffFunding='0e. Support language'!$A$14),--(RegularVsSpecific='0e. Support language'!$A$78),'B. Intermediate calculations'!$K$85:$K$109,'B. Intermediate calculations'!$AA$85:$AA$109)*MenA_share</f>
        <v>#VALUE!</v>
      </c>
      <c r="L139" s="323" t="e">
        <f>K139/'0a. Country information'!$R$11</f>
        <v>#VALUE!</v>
      </c>
      <c r="M139" s="324" t="str">
        <f>'0e. Support language'!$A$82</f>
        <v>Donor/Partner</v>
      </c>
      <c r="N139" s="326" t="s">
        <v>356</v>
      </c>
      <c r="O139" s="308"/>
    </row>
    <row r="140" spans="1:15" ht="15" x14ac:dyDescent="0.25">
      <c r="A140" s="321">
        <f>'1. General information'!$O$8</f>
        <v>0</v>
      </c>
      <c r="B140" s="321">
        <f>'1. General information'!$O$10</f>
        <v>0</v>
      </c>
      <c r="C140" s="321">
        <f>'1. General information'!$O$11</f>
        <v>0</v>
      </c>
      <c r="D140" s="328" t="s">
        <v>685</v>
      </c>
      <c r="E140" s="321" t="s">
        <v>652</v>
      </c>
      <c r="F140" s="321" t="s">
        <v>653</v>
      </c>
      <c r="G140" s="321" t="s">
        <v>29</v>
      </c>
      <c r="H140" s="321" t="s">
        <v>654</v>
      </c>
      <c r="I140" s="321" t="s">
        <v>599</v>
      </c>
      <c r="J140" s="321" t="s">
        <v>350</v>
      </c>
      <c r="K140" s="323" t="e" cm="1">
        <f t="array" ref="K140">SUMPRODUCT(--(Before_staffFunding='0e. Support language'!$A$14),--(RegularVsSpecific='0e. Support language'!$A$78),'B. Intermediate calculations'!$K$85:$K$109,'B. Intermediate calculations'!$AB$85:$AB$109)*YF_share</f>
        <v>#VALUE!</v>
      </c>
      <c r="L140" s="323" t="e">
        <f>K140/'0a. Country information'!$R$11</f>
        <v>#VALUE!</v>
      </c>
      <c r="M140" s="324" t="str">
        <f>'0e. Support language'!$A$82</f>
        <v>Donor/Partner</v>
      </c>
      <c r="N140" s="326" t="s">
        <v>29</v>
      </c>
      <c r="O140" s="308"/>
    </row>
    <row r="141" spans="1:15" ht="15" x14ac:dyDescent="0.25">
      <c r="A141" s="321">
        <f>'1. General information'!$O$8</f>
        <v>0</v>
      </c>
      <c r="B141" s="321">
        <f>'1. General information'!$O$10</f>
        <v>0</v>
      </c>
      <c r="C141" s="321">
        <f>'1. General information'!$O$11</f>
        <v>0</v>
      </c>
      <c r="D141" s="328" t="s">
        <v>685</v>
      </c>
      <c r="E141" s="321" t="s">
        <v>652</v>
      </c>
      <c r="F141" s="321" t="s">
        <v>653</v>
      </c>
      <c r="G141" s="321" t="s">
        <v>29</v>
      </c>
      <c r="H141" s="321" t="s">
        <v>654</v>
      </c>
      <c r="I141" s="321" t="s">
        <v>599</v>
      </c>
      <c r="J141" s="321" t="s">
        <v>546</v>
      </c>
      <c r="K141" s="323" t="e" cm="1">
        <f t="array" ref="K141">SUMPRODUCT(--(Before_staffFunding='0e. Support language'!$A$14),--(RegularVsSpecific='0e. Support language'!$A$78),'B. Intermediate calculations'!$K$85:$K$109,'B. Intermediate calculations'!$AB$85:$AB$109)*MenA_share</f>
        <v>#VALUE!</v>
      </c>
      <c r="L141" s="323" t="e">
        <f>K141/'0a. Country information'!$R$11</f>
        <v>#VALUE!</v>
      </c>
      <c r="M141" s="324" t="str">
        <f>'0e. Support language'!$A$82</f>
        <v>Donor/Partner</v>
      </c>
      <c r="N141" s="326" t="s">
        <v>29</v>
      </c>
      <c r="O141" s="308"/>
    </row>
    <row r="142" spans="1:15" ht="15" x14ac:dyDescent="0.25">
      <c r="A142" s="321">
        <f>'1. General information'!$O$8</f>
        <v>0</v>
      </c>
      <c r="B142" s="321">
        <f>'1. General information'!$O$10</f>
        <v>0</v>
      </c>
      <c r="C142" s="321">
        <f>'1. General information'!$O$11</f>
        <v>0</v>
      </c>
      <c r="D142" s="328" t="s">
        <v>685</v>
      </c>
      <c r="E142" s="321" t="s">
        <v>652</v>
      </c>
      <c r="F142" s="321" t="s">
        <v>653</v>
      </c>
      <c r="G142" s="321" t="s">
        <v>96</v>
      </c>
      <c r="H142" s="321" t="s">
        <v>654</v>
      </c>
      <c r="I142" s="321" t="s">
        <v>599</v>
      </c>
      <c r="J142" s="321" t="s">
        <v>350</v>
      </c>
      <c r="K142" s="323" t="e" cm="1">
        <f t="array" ref="K142">SUMPRODUCT(--(Before_staffFunding='0e. Support language'!$A$14),--(RegularVsSpecific='0e. Support language'!$A$78),'B. Intermediate calculations'!$K$85:$K$109,'B. Intermediate calculations'!$AC$85:$AC$109)*YF_share</f>
        <v>#VALUE!</v>
      </c>
      <c r="L142" s="323" t="e">
        <f>K142/'0a. Country information'!$R$11</f>
        <v>#VALUE!</v>
      </c>
      <c r="M142" s="324" t="str">
        <f>'0e. Support language'!$A$82</f>
        <v>Donor/Partner</v>
      </c>
      <c r="N142" s="326" t="s">
        <v>96</v>
      </c>
      <c r="O142" s="308"/>
    </row>
    <row r="143" spans="1:15" ht="15" x14ac:dyDescent="0.25">
      <c r="A143" s="321">
        <f>'1. General information'!$O$8</f>
        <v>0</v>
      </c>
      <c r="B143" s="321">
        <f>'1. General information'!$O$10</f>
        <v>0</v>
      </c>
      <c r="C143" s="321">
        <f>'1. General information'!$O$11</f>
        <v>0</v>
      </c>
      <c r="D143" s="328" t="s">
        <v>685</v>
      </c>
      <c r="E143" s="321" t="s">
        <v>652</v>
      </c>
      <c r="F143" s="321" t="s">
        <v>653</v>
      </c>
      <c r="G143" s="321" t="s">
        <v>96</v>
      </c>
      <c r="H143" s="321" t="s">
        <v>654</v>
      </c>
      <c r="I143" s="321" t="s">
        <v>599</v>
      </c>
      <c r="J143" s="321" t="s">
        <v>546</v>
      </c>
      <c r="K143" s="323" t="e" cm="1">
        <f t="array" ref="K143">SUMPRODUCT(--(Before_staffFunding='0e. Support language'!$A$14),--(RegularVsSpecific='0e. Support language'!$A$78),'B. Intermediate calculations'!$K$85:$K$109,'B. Intermediate calculations'!$AC$85:$AC$109)*MenA_share</f>
        <v>#VALUE!</v>
      </c>
      <c r="L143" s="323" t="e">
        <f>K143/'0a. Country information'!$R$11</f>
        <v>#VALUE!</v>
      </c>
      <c r="M143" s="324" t="str">
        <f>'0e. Support language'!$A$82</f>
        <v>Donor/Partner</v>
      </c>
      <c r="N143" s="326" t="s">
        <v>96</v>
      </c>
      <c r="O143" s="308"/>
    </row>
    <row r="144" spans="1:15" ht="15" x14ac:dyDescent="0.25">
      <c r="A144" s="321">
        <f>'1. General information'!$O$8</f>
        <v>0</v>
      </c>
      <c r="B144" s="321">
        <f>'1. General information'!$O$10</f>
        <v>0</v>
      </c>
      <c r="C144" s="321">
        <f>'1. General information'!$O$11</f>
        <v>0</v>
      </c>
      <c r="D144" s="328" t="s">
        <v>685</v>
      </c>
      <c r="E144" s="321" t="s">
        <v>652</v>
      </c>
      <c r="F144" s="321" t="s">
        <v>653</v>
      </c>
      <c r="G144" s="321" t="s">
        <v>5</v>
      </c>
      <c r="H144" s="321" t="s">
        <v>654</v>
      </c>
      <c r="I144" s="321" t="s">
        <v>599</v>
      </c>
      <c r="J144" s="321" t="s">
        <v>350</v>
      </c>
      <c r="K144" s="323" t="e" cm="1">
        <f t="array" ref="K144">SUMPRODUCT(--(Before_staffFunding='0e. Support language'!$A$14),--(RegularVsSpecific='0e. Support language'!$A$78),'B. Intermediate calculations'!$K$85:$K$109,'B. Intermediate calculations'!$AD$85:$AD$109)*YF_share</f>
        <v>#VALUE!</v>
      </c>
      <c r="L144" s="323" t="e">
        <f>K144/'0a. Country information'!$R$11</f>
        <v>#VALUE!</v>
      </c>
      <c r="M144" s="324" t="str">
        <f>'0e. Support language'!$A$82</f>
        <v>Donor/Partner</v>
      </c>
      <c r="N144" s="326" t="s">
        <v>5</v>
      </c>
      <c r="O144" s="308"/>
    </row>
    <row r="145" spans="1:15" ht="15" x14ac:dyDescent="0.25">
      <c r="A145" s="321">
        <f>'1. General information'!$O$8</f>
        <v>0</v>
      </c>
      <c r="B145" s="321">
        <f>'1. General information'!$O$10</f>
        <v>0</v>
      </c>
      <c r="C145" s="321">
        <f>'1. General information'!$O$11</f>
        <v>0</v>
      </c>
      <c r="D145" s="328" t="s">
        <v>685</v>
      </c>
      <c r="E145" s="321" t="s">
        <v>652</v>
      </c>
      <c r="F145" s="321" t="s">
        <v>653</v>
      </c>
      <c r="G145" s="321" t="s">
        <v>5</v>
      </c>
      <c r="H145" s="321" t="s">
        <v>654</v>
      </c>
      <c r="I145" s="321" t="s">
        <v>599</v>
      </c>
      <c r="J145" s="321" t="s">
        <v>546</v>
      </c>
      <c r="K145" s="323" t="e" cm="1">
        <f t="array" ref="K145">SUMPRODUCT(--(Before_staffFunding='0e. Support language'!$A$14),--(RegularVsSpecific='0e. Support language'!$A$78),'B. Intermediate calculations'!$K$85:$K$109,'B. Intermediate calculations'!$AD$85:$AD$109)*MenA_share</f>
        <v>#VALUE!</v>
      </c>
      <c r="L145" s="323" t="e">
        <f>K145/'0a. Country information'!$R$11</f>
        <v>#VALUE!</v>
      </c>
      <c r="M145" s="324" t="str">
        <f>'0e. Support language'!$A$82</f>
        <v>Donor/Partner</v>
      </c>
      <c r="N145" s="326" t="s">
        <v>5</v>
      </c>
      <c r="O145" s="308"/>
    </row>
    <row r="146" spans="1:15" ht="15" x14ac:dyDescent="0.25">
      <c r="A146" s="321">
        <f>'1. General information'!$O$8</f>
        <v>0</v>
      </c>
      <c r="B146" s="321">
        <f>'1. General information'!$O$10</f>
        <v>0</v>
      </c>
      <c r="C146" s="321">
        <f>'1. General information'!$O$11</f>
        <v>0</v>
      </c>
      <c r="D146" s="328" t="s">
        <v>685</v>
      </c>
      <c r="E146" s="321" t="s">
        <v>652</v>
      </c>
      <c r="F146" s="321" t="s">
        <v>653</v>
      </c>
      <c r="G146" s="321" t="s">
        <v>22</v>
      </c>
      <c r="H146" s="321" t="s">
        <v>654</v>
      </c>
      <c r="I146" s="321" t="s">
        <v>599</v>
      </c>
      <c r="J146" s="321" t="s">
        <v>350</v>
      </c>
      <c r="K146" s="323" t="e" cm="1">
        <f t="array" ref="K146">SUMPRODUCT(--(Before_staffFunding='0e. Support language'!$A$14),--(RegularVsSpecific='0e. Support language'!$A$78),'B. Intermediate calculations'!$K$85:$K$109,'B. Intermediate calculations'!$AE$85:$AE$109)*YF_share</f>
        <v>#VALUE!</v>
      </c>
      <c r="L146" s="323" t="e">
        <f>K146/'0a. Country information'!$R$11</f>
        <v>#VALUE!</v>
      </c>
      <c r="M146" s="324" t="str">
        <f>'0e. Support language'!$A$82</f>
        <v>Donor/Partner</v>
      </c>
      <c r="N146" s="326" t="s">
        <v>22</v>
      </c>
      <c r="O146" s="308"/>
    </row>
    <row r="147" spans="1:15" ht="15" x14ac:dyDescent="0.25">
      <c r="A147" s="321">
        <f>'1. General information'!$O$8</f>
        <v>0</v>
      </c>
      <c r="B147" s="321">
        <f>'1. General information'!$O$10</f>
        <v>0</v>
      </c>
      <c r="C147" s="321">
        <f>'1. General information'!$O$11</f>
        <v>0</v>
      </c>
      <c r="D147" s="328" t="s">
        <v>685</v>
      </c>
      <c r="E147" s="321" t="s">
        <v>652</v>
      </c>
      <c r="F147" s="321" t="s">
        <v>653</v>
      </c>
      <c r="G147" s="321" t="s">
        <v>22</v>
      </c>
      <c r="H147" s="321" t="s">
        <v>654</v>
      </c>
      <c r="I147" s="321" t="s">
        <v>599</v>
      </c>
      <c r="J147" s="321" t="s">
        <v>546</v>
      </c>
      <c r="K147" s="323" t="e" cm="1">
        <f t="array" ref="K147">SUMPRODUCT(--(Before_staffFunding='0e. Support language'!$A$14),--(RegularVsSpecific='0e. Support language'!$A$78),'B. Intermediate calculations'!$K$85:$K$109,'B. Intermediate calculations'!$AE$85:$AE$109)*MenA_share</f>
        <v>#VALUE!</v>
      </c>
      <c r="L147" s="323" t="e">
        <f>K147/'0a. Country information'!$R$11</f>
        <v>#VALUE!</v>
      </c>
      <c r="M147" s="324" t="str">
        <f>'0e. Support language'!$A$82</f>
        <v>Donor/Partner</v>
      </c>
      <c r="N147" s="326" t="s">
        <v>22</v>
      </c>
      <c r="O147" s="308"/>
    </row>
    <row r="148" spans="1:15" ht="15" x14ac:dyDescent="0.25">
      <c r="A148" s="321">
        <f>'1. General information'!$O$8</f>
        <v>0</v>
      </c>
      <c r="B148" s="321">
        <f>'1. General information'!$O$10</f>
        <v>0</v>
      </c>
      <c r="C148" s="321">
        <f>'1. General information'!$O$11</f>
        <v>0</v>
      </c>
      <c r="D148" s="328" t="s">
        <v>685</v>
      </c>
      <c r="E148" s="321" t="s">
        <v>652</v>
      </c>
      <c r="F148" s="321" t="s">
        <v>653</v>
      </c>
      <c r="G148" s="321" t="s">
        <v>30</v>
      </c>
      <c r="H148" s="321" t="s">
        <v>654</v>
      </c>
      <c r="I148" s="321" t="s">
        <v>599</v>
      </c>
      <c r="J148" s="321" t="s">
        <v>350</v>
      </c>
      <c r="K148" s="323" t="e" cm="1">
        <f t="array" ref="K148">SUMPRODUCT(--(Before_staffFunding='0e. Support language'!$A$14),--(RegularVsSpecific='0e. Support language'!$A$78),'B. Intermediate calculations'!$K$85:$K$109,'B. Intermediate calculations'!$AF$85:$AF$109)*YF_share</f>
        <v>#VALUE!</v>
      </c>
      <c r="L148" s="323" t="e">
        <f>K148/'0a. Country information'!$R$11</f>
        <v>#VALUE!</v>
      </c>
      <c r="M148" s="324" t="str">
        <f>'0e. Support language'!$A$82</f>
        <v>Donor/Partner</v>
      </c>
      <c r="N148" s="326" t="s">
        <v>30</v>
      </c>
      <c r="O148" s="308"/>
    </row>
    <row r="149" spans="1:15" ht="15" x14ac:dyDescent="0.25">
      <c r="A149" s="321">
        <f>'1. General information'!$O$8</f>
        <v>0</v>
      </c>
      <c r="B149" s="321">
        <f>'1. General information'!$O$10</f>
        <v>0</v>
      </c>
      <c r="C149" s="321">
        <f>'1. General information'!$O$11</f>
        <v>0</v>
      </c>
      <c r="D149" s="328" t="s">
        <v>685</v>
      </c>
      <c r="E149" s="321" t="s">
        <v>652</v>
      </c>
      <c r="F149" s="321" t="s">
        <v>653</v>
      </c>
      <c r="G149" s="321" t="s">
        <v>30</v>
      </c>
      <c r="H149" s="321" t="s">
        <v>654</v>
      </c>
      <c r="I149" s="321" t="s">
        <v>599</v>
      </c>
      <c r="J149" s="321" t="s">
        <v>546</v>
      </c>
      <c r="K149" s="323" t="e" cm="1">
        <f t="array" ref="K149">SUMPRODUCT(--(Before_staffFunding='0e. Support language'!$A$14),--(RegularVsSpecific='0e. Support language'!$A$78),'B. Intermediate calculations'!$K$85:$K$109,'B. Intermediate calculations'!$AF$85:$AF$109)*MenA_share</f>
        <v>#VALUE!</v>
      </c>
      <c r="L149" s="323" t="e">
        <f>K149/'0a. Country information'!$R$11</f>
        <v>#VALUE!</v>
      </c>
      <c r="M149" s="324" t="str">
        <f>'0e. Support language'!$A$82</f>
        <v>Donor/Partner</v>
      </c>
      <c r="N149" s="326" t="s">
        <v>30</v>
      </c>
      <c r="O149" s="308"/>
    </row>
    <row r="150" spans="1:15" ht="15" x14ac:dyDescent="0.25">
      <c r="A150" s="321">
        <f>'1. General information'!$O$8</f>
        <v>0</v>
      </c>
      <c r="B150" s="321">
        <f>'1. General information'!$O$10</f>
        <v>0</v>
      </c>
      <c r="C150" s="321">
        <f>'1. General information'!$O$11</f>
        <v>0</v>
      </c>
      <c r="D150" s="328" t="s">
        <v>685</v>
      </c>
      <c r="E150" s="321" t="s">
        <v>652</v>
      </c>
      <c r="F150" s="321" t="s">
        <v>653</v>
      </c>
      <c r="G150" s="321" t="s">
        <v>97</v>
      </c>
      <c r="H150" s="321" t="s">
        <v>654</v>
      </c>
      <c r="I150" s="321" t="s">
        <v>599</v>
      </c>
      <c r="J150" s="321" t="s">
        <v>350</v>
      </c>
      <c r="K150" s="323" t="e" cm="1">
        <f t="array" ref="K150">SUMPRODUCT(--(Before_staffFunding='0e. Support language'!$A$14),--(RegularVsSpecific='0e. Support language'!$A$78),'B. Intermediate calculations'!$K$85:$K$109,'B. Intermediate calculations'!$AG$85:$AG$109)*YF_share</f>
        <v>#VALUE!</v>
      </c>
      <c r="L150" s="323" t="e">
        <f>K150/'0a. Country information'!$R$11</f>
        <v>#VALUE!</v>
      </c>
      <c r="M150" s="324" t="str">
        <f>'0e. Support language'!$A$82</f>
        <v>Donor/Partner</v>
      </c>
      <c r="N150" s="326" t="s">
        <v>97</v>
      </c>
      <c r="O150" s="308"/>
    </row>
    <row r="151" spans="1:15" ht="15" x14ac:dyDescent="0.25">
      <c r="A151" s="321">
        <f>'1. General information'!$O$8</f>
        <v>0</v>
      </c>
      <c r="B151" s="321">
        <f>'1. General information'!$O$10</f>
        <v>0</v>
      </c>
      <c r="C151" s="321">
        <f>'1. General information'!$O$11</f>
        <v>0</v>
      </c>
      <c r="D151" s="328" t="s">
        <v>685</v>
      </c>
      <c r="E151" s="321" t="s">
        <v>652</v>
      </c>
      <c r="F151" s="321" t="s">
        <v>653</v>
      </c>
      <c r="G151" s="321" t="s">
        <v>97</v>
      </c>
      <c r="H151" s="321" t="s">
        <v>654</v>
      </c>
      <c r="I151" s="321" t="s">
        <v>599</v>
      </c>
      <c r="J151" s="321" t="s">
        <v>546</v>
      </c>
      <c r="K151" s="323" t="e" cm="1">
        <f t="array" ref="K151">SUMPRODUCT(--(Before_staffFunding='0e. Support language'!$A$14),--(RegularVsSpecific='0e. Support language'!$A$78),'B. Intermediate calculations'!$K$85:$K$109,'B. Intermediate calculations'!$AG$85:$AG$109)*MenA_share</f>
        <v>#VALUE!</v>
      </c>
      <c r="L151" s="323" t="e">
        <f>K151/'0a. Country information'!$R$11</f>
        <v>#VALUE!</v>
      </c>
      <c r="M151" s="324" t="str">
        <f>'0e. Support language'!$A$82</f>
        <v>Donor/Partner</v>
      </c>
      <c r="N151" s="326" t="s">
        <v>97</v>
      </c>
      <c r="O151" s="308"/>
    </row>
    <row r="152" spans="1:15" ht="15" x14ac:dyDescent="0.25">
      <c r="A152" s="321">
        <f>'1. General information'!$O$8</f>
        <v>0</v>
      </c>
      <c r="B152" s="321">
        <f>'1. General information'!$O$10</f>
        <v>0</v>
      </c>
      <c r="C152" s="321">
        <f>'1. General information'!$O$11</f>
        <v>0</v>
      </c>
      <c r="D152" s="328" t="s">
        <v>685</v>
      </c>
      <c r="E152" s="321" t="s">
        <v>652</v>
      </c>
      <c r="F152" s="321" t="s">
        <v>653</v>
      </c>
      <c r="G152" s="321" t="s">
        <v>28</v>
      </c>
      <c r="H152" s="321" t="s">
        <v>654</v>
      </c>
      <c r="I152" s="321" t="s">
        <v>599</v>
      </c>
      <c r="J152" s="321" t="s">
        <v>350</v>
      </c>
      <c r="K152" s="323" t="e" cm="1">
        <f t="array" ref="K152">SUMPRODUCT(--(Before_staffFunding='0e. Support language'!$A$14),--(RegularVsSpecific='0e. Support language'!$A$78),'B. Intermediate calculations'!$K$85:$K$109,'B. Intermediate calculations'!$AH$85:$AH$109)*YF_share</f>
        <v>#VALUE!</v>
      </c>
      <c r="L152" s="323" t="e">
        <f>K152/'0a. Country information'!$R$11</f>
        <v>#VALUE!</v>
      </c>
      <c r="M152" s="324" t="str">
        <f>'0e. Support language'!$A$82</f>
        <v>Donor/Partner</v>
      </c>
      <c r="N152" s="326" t="s">
        <v>28</v>
      </c>
      <c r="O152" s="308"/>
    </row>
    <row r="153" spans="1:15" ht="15" x14ac:dyDescent="0.25">
      <c r="A153" s="321">
        <f>'1. General information'!$O$8</f>
        <v>0</v>
      </c>
      <c r="B153" s="321">
        <f>'1. General information'!$O$10</f>
        <v>0</v>
      </c>
      <c r="C153" s="321">
        <f>'1. General information'!$O$11</f>
        <v>0</v>
      </c>
      <c r="D153" s="328" t="s">
        <v>685</v>
      </c>
      <c r="E153" s="321" t="s">
        <v>652</v>
      </c>
      <c r="F153" s="321" t="s">
        <v>653</v>
      </c>
      <c r="G153" s="321" t="s">
        <v>28</v>
      </c>
      <c r="H153" s="321" t="s">
        <v>654</v>
      </c>
      <c r="I153" s="321" t="s">
        <v>599</v>
      </c>
      <c r="J153" s="321" t="s">
        <v>546</v>
      </c>
      <c r="K153" s="323" t="e" cm="1">
        <f t="array" ref="K153">SUMPRODUCT(--(Before_staffFunding='0e. Support language'!$A$14),--(RegularVsSpecific='0e. Support language'!$A$78),'B. Intermediate calculations'!$K$85:$K$109,'B. Intermediate calculations'!$AH$85:$AH$109)*MenA_share</f>
        <v>#VALUE!</v>
      </c>
      <c r="L153" s="323" t="e">
        <f>K153/'0a. Country information'!$R$11</f>
        <v>#VALUE!</v>
      </c>
      <c r="M153" s="324" t="str">
        <f>'0e. Support language'!$A$82</f>
        <v>Donor/Partner</v>
      </c>
      <c r="N153" s="326" t="s">
        <v>28</v>
      </c>
      <c r="O153" s="308"/>
    </row>
    <row r="154" spans="1:15" ht="15" x14ac:dyDescent="0.25">
      <c r="A154" s="321">
        <f>'1. General information'!$O$8</f>
        <v>0</v>
      </c>
      <c r="B154" s="321">
        <f>'1. General information'!$O$10</f>
        <v>0</v>
      </c>
      <c r="C154" s="321">
        <f>'1. General information'!$O$11</f>
        <v>0</v>
      </c>
      <c r="D154" s="328" t="s">
        <v>685</v>
      </c>
      <c r="E154" s="321" t="s">
        <v>652</v>
      </c>
      <c r="F154" s="321" t="s">
        <v>653</v>
      </c>
      <c r="G154" s="321" t="s">
        <v>129</v>
      </c>
      <c r="H154" s="321" t="s">
        <v>654</v>
      </c>
      <c r="I154" s="321" t="s">
        <v>599</v>
      </c>
      <c r="J154" s="321" t="s">
        <v>350</v>
      </c>
      <c r="K154" s="323" t="e" cm="1">
        <f t="array" ref="K154">SUMPRODUCT(--(Before_staffFunding='0e. Support language'!$A$14),--(RegularVsSpecific='0e. Support language'!$A$78),'B. Intermediate calculations'!$K$85:$K$109,'B. Intermediate calculations'!$AI$85:$AI$109)*YF_share</f>
        <v>#VALUE!</v>
      </c>
      <c r="L154" s="323" t="e">
        <f>K154/'0a. Country information'!$R$11</f>
        <v>#VALUE!</v>
      </c>
      <c r="M154" s="324" t="str">
        <f>'0e. Support language'!$A$82</f>
        <v>Donor/Partner</v>
      </c>
      <c r="N154" s="326" t="s">
        <v>129</v>
      </c>
      <c r="O154" s="308"/>
    </row>
    <row r="155" spans="1:15" ht="15" x14ac:dyDescent="0.25">
      <c r="A155" s="321">
        <f>'1. General information'!$O$8</f>
        <v>0</v>
      </c>
      <c r="B155" s="321">
        <f>'1. General information'!$O$10</f>
        <v>0</v>
      </c>
      <c r="C155" s="321">
        <f>'1. General information'!$O$11</f>
        <v>0</v>
      </c>
      <c r="D155" s="328" t="s">
        <v>685</v>
      </c>
      <c r="E155" s="321" t="s">
        <v>652</v>
      </c>
      <c r="F155" s="321" t="s">
        <v>653</v>
      </c>
      <c r="G155" s="321" t="s">
        <v>129</v>
      </c>
      <c r="H155" s="321" t="s">
        <v>654</v>
      </c>
      <c r="I155" s="321" t="s">
        <v>599</v>
      </c>
      <c r="J155" s="321" t="s">
        <v>546</v>
      </c>
      <c r="K155" s="323" t="e" cm="1">
        <f t="array" ref="K155">SUMPRODUCT(--(Before_staffFunding='0e. Support language'!$A$14),--(RegularVsSpecific='0e. Support language'!$A$78),'B. Intermediate calculations'!$K$85:$K$109,'B. Intermediate calculations'!$AI$85:$AI$109)*MenA_share</f>
        <v>#VALUE!</v>
      </c>
      <c r="L155" s="323" t="e">
        <f>K155/'0a. Country information'!$R$11</f>
        <v>#VALUE!</v>
      </c>
      <c r="M155" s="324" t="str">
        <f>'0e. Support language'!$A$82</f>
        <v>Donor/Partner</v>
      </c>
      <c r="N155" s="326" t="s">
        <v>129</v>
      </c>
      <c r="O155" s="308"/>
    </row>
    <row r="156" spans="1:15" x14ac:dyDescent="0.2">
      <c r="A156" s="329">
        <f>'1. General information'!$O$8</f>
        <v>0</v>
      </c>
      <c r="B156" s="329">
        <f>'1. General information'!$O$10</f>
        <v>0</v>
      </c>
      <c r="C156" s="329">
        <f>'1. General information'!$O$11</f>
        <v>0</v>
      </c>
      <c r="D156" s="330" t="s">
        <v>686</v>
      </c>
      <c r="E156" s="329" t="s">
        <v>611</v>
      </c>
      <c r="F156" s="329" t="s">
        <v>612</v>
      </c>
      <c r="G156" s="329" t="s">
        <v>33</v>
      </c>
      <c r="H156" s="329" t="s">
        <v>654</v>
      </c>
      <c r="I156" s="329" t="s">
        <v>599</v>
      </c>
      <c r="J156" s="329" t="s">
        <v>350</v>
      </c>
      <c r="K156" s="331" t="e" cm="1">
        <f t="array" ref="K156">SUMPRODUCT(--(During_staffFunding='0e. Support language'!$A$13),'B. Intermediate calculations'!$G$114:$G$138,'B. Intermediate calculations'!$P$114:$P$138,'B. Intermediate calculations'!$N$114:$N$138)*YF_share</f>
        <v>#N/A</v>
      </c>
      <c r="L156" s="331" t="e">
        <f>K156/'0a. Country information'!$R$11</f>
        <v>#N/A</v>
      </c>
      <c r="M156" s="332" t="str">
        <f>'0e. Support language'!$A$67</f>
        <v>District/MOH</v>
      </c>
      <c r="N156" s="333" t="s">
        <v>687</v>
      </c>
      <c r="O156" s="308"/>
    </row>
    <row r="157" spans="1:15" x14ac:dyDescent="0.2">
      <c r="A157" s="329">
        <f>'1. General information'!$O$8</f>
        <v>0</v>
      </c>
      <c r="B157" s="329">
        <f>'1. General information'!$O$10</f>
        <v>0</v>
      </c>
      <c r="C157" s="329">
        <f>'1. General information'!$O$11</f>
        <v>0</v>
      </c>
      <c r="D157" s="330" t="s">
        <v>686</v>
      </c>
      <c r="E157" s="329" t="s">
        <v>611</v>
      </c>
      <c r="F157" s="329" t="s">
        <v>612</v>
      </c>
      <c r="G157" s="329" t="s">
        <v>33</v>
      </c>
      <c r="H157" s="329" t="s">
        <v>654</v>
      </c>
      <c r="I157" s="329" t="s">
        <v>599</v>
      </c>
      <c r="J157" s="329" t="s">
        <v>546</v>
      </c>
      <c r="K157" s="331" t="e" cm="1">
        <f t="array" ref="K157">SUMPRODUCT(--(During_staffFunding='0e. Support language'!$A$13),'B. Intermediate calculations'!$G$114:$G$138,'B. Intermediate calculations'!$P$114:$P$138,'B. Intermediate calculations'!$N$114:$N$138)*MenA_share</f>
        <v>#N/A</v>
      </c>
      <c r="L157" s="331" t="e">
        <f>K157/'0a. Country information'!$R$11</f>
        <v>#N/A</v>
      </c>
      <c r="M157" s="332" t="str">
        <f>'0e. Support language'!$A$67</f>
        <v>District/MOH</v>
      </c>
      <c r="N157" s="333" t="s">
        <v>688</v>
      </c>
      <c r="O157" s="308"/>
    </row>
    <row r="158" spans="1:15" x14ac:dyDescent="0.2">
      <c r="A158" s="329">
        <f>'1. General information'!$O$8</f>
        <v>0</v>
      </c>
      <c r="B158" s="329">
        <f>'1. General information'!$O$10</f>
        <v>0</v>
      </c>
      <c r="C158" s="329">
        <f>'1. General information'!$O$11</f>
        <v>0</v>
      </c>
      <c r="D158" s="330" t="s">
        <v>686</v>
      </c>
      <c r="E158" s="329" t="s">
        <v>611</v>
      </c>
      <c r="F158" s="329" t="s">
        <v>612</v>
      </c>
      <c r="G158" s="329" t="s">
        <v>356</v>
      </c>
      <c r="H158" s="329" t="s">
        <v>654</v>
      </c>
      <c r="I158" s="329" t="s">
        <v>599</v>
      </c>
      <c r="J158" s="329" t="s">
        <v>350</v>
      </c>
      <c r="K158" s="331" t="e" cm="1">
        <f t="array" ref="K158">SUMPRODUCT(--(During_staffFunding='0e. Support language'!$A$13),'B. Intermediate calculations'!$G$114:$G$138,'B. Intermediate calculations'!$Q$114:$Q$138,'B. Intermediate calculations'!$N$114:$N$138)*YF_share</f>
        <v>#N/A</v>
      </c>
      <c r="L158" s="331" t="e">
        <f>K158/'0a. Country information'!$R$11</f>
        <v>#N/A</v>
      </c>
      <c r="M158" s="332" t="str">
        <f>'0e. Support language'!$A$67</f>
        <v>District/MOH</v>
      </c>
      <c r="N158" s="334" t="s">
        <v>356</v>
      </c>
      <c r="O158" s="308"/>
    </row>
    <row r="159" spans="1:15" x14ac:dyDescent="0.2">
      <c r="A159" s="329">
        <f>'1. General information'!$O$8</f>
        <v>0</v>
      </c>
      <c r="B159" s="329">
        <f>'1. General information'!$O$10</f>
        <v>0</v>
      </c>
      <c r="C159" s="329">
        <f>'1. General information'!$O$11</f>
        <v>0</v>
      </c>
      <c r="D159" s="330" t="s">
        <v>686</v>
      </c>
      <c r="E159" s="329" t="s">
        <v>611</v>
      </c>
      <c r="F159" s="329" t="s">
        <v>612</v>
      </c>
      <c r="G159" s="329" t="s">
        <v>356</v>
      </c>
      <c r="H159" s="329" t="s">
        <v>654</v>
      </c>
      <c r="I159" s="329" t="s">
        <v>599</v>
      </c>
      <c r="J159" s="329" t="s">
        <v>546</v>
      </c>
      <c r="K159" s="331" t="e" cm="1">
        <f t="array" ref="K159">SUMPRODUCT(--(During_staffFunding='0e. Support language'!$A$13),'B. Intermediate calculations'!$G$114:$G$138,'B. Intermediate calculations'!$Q$114:$Q$138,'B. Intermediate calculations'!$N$114:$N$138)*MenA_share</f>
        <v>#N/A</v>
      </c>
      <c r="L159" s="331" t="e">
        <f>K159/'0a. Country information'!$R$11</f>
        <v>#N/A</v>
      </c>
      <c r="M159" s="332" t="str">
        <f>'0e. Support language'!$A$67</f>
        <v>District/MOH</v>
      </c>
      <c r="N159" s="334" t="s">
        <v>356</v>
      </c>
      <c r="O159" s="308"/>
    </row>
    <row r="160" spans="1:15" x14ac:dyDescent="0.2">
      <c r="A160" s="329">
        <f>'1. General information'!$O$8</f>
        <v>0</v>
      </c>
      <c r="B160" s="329">
        <f>'1. General information'!$O$10</f>
        <v>0</v>
      </c>
      <c r="C160" s="329">
        <f>'1. General information'!$O$11</f>
        <v>0</v>
      </c>
      <c r="D160" s="330" t="s">
        <v>686</v>
      </c>
      <c r="E160" s="329" t="s">
        <v>611</v>
      </c>
      <c r="F160" s="329" t="s">
        <v>612</v>
      </c>
      <c r="G160" s="329" t="s">
        <v>29</v>
      </c>
      <c r="H160" s="329" t="s">
        <v>654</v>
      </c>
      <c r="I160" s="329" t="s">
        <v>599</v>
      </c>
      <c r="J160" s="329" t="s">
        <v>350</v>
      </c>
      <c r="K160" s="331" t="e" cm="1">
        <f t="array" ref="K160">SUMPRODUCT(--(During_staffFunding='0e. Support language'!$A$13),'B. Intermediate calculations'!$G$114:$G$138,'B. Intermediate calculations'!$R$114:$R$138,'B. Intermediate calculations'!$N$114:$N$138)*YF_share</f>
        <v>#N/A</v>
      </c>
      <c r="L160" s="331" t="e">
        <f>K160/'0a. Country information'!$R$11</f>
        <v>#N/A</v>
      </c>
      <c r="M160" s="332" t="str">
        <f>'0e. Support language'!$A$67</f>
        <v>District/MOH</v>
      </c>
      <c r="N160" s="334" t="s">
        <v>29</v>
      </c>
      <c r="O160" s="308"/>
    </row>
    <row r="161" spans="1:15" x14ac:dyDescent="0.2">
      <c r="A161" s="329">
        <f>'1. General information'!$O$8</f>
        <v>0</v>
      </c>
      <c r="B161" s="329">
        <f>'1. General information'!$O$10</f>
        <v>0</v>
      </c>
      <c r="C161" s="329">
        <f>'1. General information'!$O$11</f>
        <v>0</v>
      </c>
      <c r="D161" s="330" t="s">
        <v>686</v>
      </c>
      <c r="E161" s="329" t="s">
        <v>611</v>
      </c>
      <c r="F161" s="329" t="s">
        <v>612</v>
      </c>
      <c r="G161" s="329" t="s">
        <v>29</v>
      </c>
      <c r="H161" s="329" t="s">
        <v>654</v>
      </c>
      <c r="I161" s="329" t="s">
        <v>599</v>
      </c>
      <c r="J161" s="329" t="s">
        <v>546</v>
      </c>
      <c r="K161" s="331" t="e" cm="1">
        <f t="array" ref="K161">SUMPRODUCT(--(During_staffFunding='0e. Support language'!$A$13),'B. Intermediate calculations'!$G$114:$G$138,'B. Intermediate calculations'!$R$114:$R$138,'B. Intermediate calculations'!$N$114:$N$138)*MenA_share</f>
        <v>#N/A</v>
      </c>
      <c r="L161" s="331" t="e">
        <f>K161/'0a. Country information'!$R$11</f>
        <v>#N/A</v>
      </c>
      <c r="M161" s="332" t="str">
        <f>'0e. Support language'!$A$67</f>
        <v>District/MOH</v>
      </c>
      <c r="N161" s="334" t="s">
        <v>29</v>
      </c>
      <c r="O161" s="308"/>
    </row>
    <row r="162" spans="1:15" x14ac:dyDescent="0.2">
      <c r="A162" s="329">
        <f>'1. General information'!$O$8</f>
        <v>0</v>
      </c>
      <c r="B162" s="329">
        <f>'1. General information'!$O$10</f>
        <v>0</v>
      </c>
      <c r="C162" s="329">
        <f>'1. General information'!$O$11</f>
        <v>0</v>
      </c>
      <c r="D162" s="330" t="s">
        <v>686</v>
      </c>
      <c r="E162" s="329" t="s">
        <v>611</v>
      </c>
      <c r="F162" s="329" t="s">
        <v>612</v>
      </c>
      <c r="G162" s="329" t="s">
        <v>96</v>
      </c>
      <c r="H162" s="329" t="s">
        <v>654</v>
      </c>
      <c r="I162" s="329" t="s">
        <v>599</v>
      </c>
      <c r="J162" s="329" t="s">
        <v>350</v>
      </c>
      <c r="K162" s="331" t="e" cm="1">
        <f t="array" ref="K162">SUMPRODUCT(--(During_staffFunding='0e. Support language'!$A$13),'B. Intermediate calculations'!$G$114:$G$138,'B. Intermediate calculations'!$S$114:$S$138,'B. Intermediate calculations'!$N$114:$N$138)*YF_share</f>
        <v>#N/A</v>
      </c>
      <c r="L162" s="331" t="e">
        <f>K162/'0a. Country information'!$R$11</f>
        <v>#N/A</v>
      </c>
      <c r="M162" s="332" t="str">
        <f>'0e. Support language'!$A$67</f>
        <v>District/MOH</v>
      </c>
      <c r="N162" s="334" t="s">
        <v>96</v>
      </c>
      <c r="O162" s="308"/>
    </row>
    <row r="163" spans="1:15" x14ac:dyDescent="0.2">
      <c r="A163" s="329">
        <f>'1. General information'!$O$8</f>
        <v>0</v>
      </c>
      <c r="B163" s="329">
        <f>'1. General information'!$O$10</f>
        <v>0</v>
      </c>
      <c r="C163" s="329">
        <f>'1. General information'!$O$11</f>
        <v>0</v>
      </c>
      <c r="D163" s="330" t="s">
        <v>686</v>
      </c>
      <c r="E163" s="329" t="s">
        <v>611</v>
      </c>
      <c r="F163" s="329" t="s">
        <v>612</v>
      </c>
      <c r="G163" s="329" t="s">
        <v>96</v>
      </c>
      <c r="H163" s="329" t="s">
        <v>654</v>
      </c>
      <c r="I163" s="329" t="s">
        <v>599</v>
      </c>
      <c r="J163" s="329" t="s">
        <v>546</v>
      </c>
      <c r="K163" s="331" t="e" cm="1">
        <f t="array" ref="K163">SUMPRODUCT(--(During_staffFunding='0e. Support language'!$A$13),'B. Intermediate calculations'!$G$114:$G$138,'B. Intermediate calculations'!$S$114:$S$138,'B. Intermediate calculations'!$N$114:$N$138)*MenA_share</f>
        <v>#N/A</v>
      </c>
      <c r="L163" s="331" t="e">
        <f>K163/'0a. Country information'!$R$11</f>
        <v>#N/A</v>
      </c>
      <c r="M163" s="332" t="str">
        <f>'0e. Support language'!$A$67</f>
        <v>District/MOH</v>
      </c>
      <c r="N163" s="334" t="s">
        <v>96</v>
      </c>
      <c r="O163" s="308"/>
    </row>
    <row r="164" spans="1:15" x14ac:dyDescent="0.2">
      <c r="A164" s="329">
        <f>'1. General information'!$O$8</f>
        <v>0</v>
      </c>
      <c r="B164" s="329">
        <f>'1. General information'!$O$10</f>
        <v>0</v>
      </c>
      <c r="C164" s="329">
        <f>'1. General information'!$O$11</f>
        <v>0</v>
      </c>
      <c r="D164" s="330" t="s">
        <v>686</v>
      </c>
      <c r="E164" s="329" t="s">
        <v>611</v>
      </c>
      <c r="F164" s="329" t="s">
        <v>612</v>
      </c>
      <c r="G164" s="329" t="s">
        <v>5</v>
      </c>
      <c r="H164" s="329" t="s">
        <v>654</v>
      </c>
      <c r="I164" s="329" t="s">
        <v>599</v>
      </c>
      <c r="J164" s="329" t="s">
        <v>350</v>
      </c>
      <c r="K164" s="331" t="e" cm="1">
        <f t="array" ref="K164">SUMPRODUCT(--(During_staffFunding='0e. Support language'!$A$13),'B. Intermediate calculations'!$G$114:$G$138,'B. Intermediate calculations'!$T$114:$T$138,'B. Intermediate calculations'!$N$114:$N$138)*YF_share</f>
        <v>#N/A</v>
      </c>
      <c r="L164" s="331" t="e">
        <f>K164/'0a. Country information'!$R$11</f>
        <v>#N/A</v>
      </c>
      <c r="M164" s="332" t="str">
        <f>'0e. Support language'!$A$67</f>
        <v>District/MOH</v>
      </c>
      <c r="N164" s="334" t="s">
        <v>5</v>
      </c>
      <c r="O164" s="308"/>
    </row>
    <row r="165" spans="1:15" x14ac:dyDescent="0.2">
      <c r="A165" s="329">
        <f>'1. General information'!$O$8</f>
        <v>0</v>
      </c>
      <c r="B165" s="329">
        <f>'1. General information'!$O$10</f>
        <v>0</v>
      </c>
      <c r="C165" s="329">
        <f>'1. General information'!$O$11</f>
        <v>0</v>
      </c>
      <c r="D165" s="330" t="s">
        <v>686</v>
      </c>
      <c r="E165" s="329" t="s">
        <v>611</v>
      </c>
      <c r="F165" s="329" t="s">
        <v>612</v>
      </c>
      <c r="G165" s="329" t="s">
        <v>5</v>
      </c>
      <c r="H165" s="329" t="s">
        <v>654</v>
      </c>
      <c r="I165" s="329" t="s">
        <v>599</v>
      </c>
      <c r="J165" s="329" t="s">
        <v>546</v>
      </c>
      <c r="K165" s="331" t="e" cm="1">
        <f t="array" ref="K165">SUMPRODUCT(--(During_staffFunding='0e. Support language'!$A$13),'B. Intermediate calculations'!$G$114:$G$138,'B. Intermediate calculations'!$T$114:$T$138,'B. Intermediate calculations'!$N$114:$N$138)*MenA_share</f>
        <v>#N/A</v>
      </c>
      <c r="L165" s="331" t="e">
        <f>K165/'0a. Country information'!$R$11</f>
        <v>#N/A</v>
      </c>
      <c r="M165" s="332" t="str">
        <f>'0e. Support language'!$A$67</f>
        <v>District/MOH</v>
      </c>
      <c r="N165" s="334" t="s">
        <v>5</v>
      </c>
      <c r="O165" s="308"/>
    </row>
    <row r="166" spans="1:15" x14ac:dyDescent="0.2">
      <c r="A166" s="329">
        <f>'1. General information'!$O$8</f>
        <v>0</v>
      </c>
      <c r="B166" s="329">
        <f>'1. General information'!$O$10</f>
        <v>0</v>
      </c>
      <c r="C166" s="329">
        <f>'1. General information'!$O$11</f>
        <v>0</v>
      </c>
      <c r="D166" s="330" t="s">
        <v>686</v>
      </c>
      <c r="E166" s="329" t="s">
        <v>611</v>
      </c>
      <c r="F166" s="329" t="s">
        <v>612</v>
      </c>
      <c r="G166" s="329" t="s">
        <v>22</v>
      </c>
      <c r="H166" s="329" t="s">
        <v>654</v>
      </c>
      <c r="I166" s="329" t="s">
        <v>599</v>
      </c>
      <c r="J166" s="329" t="s">
        <v>350</v>
      </c>
      <c r="K166" s="331" t="e" cm="1">
        <f t="array" ref="K166">SUMPRODUCT(--(During_staffFunding='0e. Support language'!$A$13),'B. Intermediate calculations'!$G$114:$G$138,'B. Intermediate calculations'!$U$114:$U$138,'B. Intermediate calculations'!$N$114:$N$138)*YF_share</f>
        <v>#N/A</v>
      </c>
      <c r="L166" s="331" t="e">
        <f>K166/'0a. Country information'!$R$11</f>
        <v>#N/A</v>
      </c>
      <c r="M166" s="332" t="str">
        <f>'0e. Support language'!$A$67</f>
        <v>District/MOH</v>
      </c>
      <c r="N166" s="334" t="s">
        <v>22</v>
      </c>
      <c r="O166" s="308"/>
    </row>
    <row r="167" spans="1:15" x14ac:dyDescent="0.2">
      <c r="A167" s="329">
        <f>'1. General information'!$O$8</f>
        <v>0</v>
      </c>
      <c r="B167" s="329">
        <f>'1. General information'!$O$10</f>
        <v>0</v>
      </c>
      <c r="C167" s="329">
        <f>'1. General information'!$O$11</f>
        <v>0</v>
      </c>
      <c r="D167" s="330" t="s">
        <v>686</v>
      </c>
      <c r="E167" s="329" t="s">
        <v>611</v>
      </c>
      <c r="F167" s="329" t="s">
        <v>612</v>
      </c>
      <c r="G167" s="329" t="s">
        <v>22</v>
      </c>
      <c r="H167" s="329" t="s">
        <v>654</v>
      </c>
      <c r="I167" s="329" t="s">
        <v>599</v>
      </c>
      <c r="J167" s="329" t="s">
        <v>546</v>
      </c>
      <c r="K167" s="331" t="e" cm="1">
        <f t="array" ref="K167">SUMPRODUCT(--(During_staffFunding='0e. Support language'!$A$13),'B. Intermediate calculations'!$G$114:$G$138,'B. Intermediate calculations'!$U$114:$U$138,'B. Intermediate calculations'!$N$114:$N$138)*MenA_share</f>
        <v>#N/A</v>
      </c>
      <c r="L167" s="331" t="e">
        <f>K167/'0a. Country information'!$R$11</f>
        <v>#N/A</v>
      </c>
      <c r="M167" s="332" t="str">
        <f>'0e. Support language'!$A$67</f>
        <v>District/MOH</v>
      </c>
      <c r="N167" s="334" t="s">
        <v>22</v>
      </c>
      <c r="O167" s="308"/>
    </row>
    <row r="168" spans="1:15" x14ac:dyDescent="0.2">
      <c r="A168" s="329">
        <f>'1. General information'!$O$8</f>
        <v>0</v>
      </c>
      <c r="B168" s="329">
        <f>'1. General information'!$O$10</f>
        <v>0</v>
      </c>
      <c r="C168" s="329">
        <f>'1. General information'!$O$11</f>
        <v>0</v>
      </c>
      <c r="D168" s="330" t="s">
        <v>686</v>
      </c>
      <c r="E168" s="329" t="s">
        <v>611</v>
      </c>
      <c r="F168" s="329" t="s">
        <v>612</v>
      </c>
      <c r="G168" s="329" t="s">
        <v>30</v>
      </c>
      <c r="H168" s="329" t="s">
        <v>654</v>
      </c>
      <c r="I168" s="329" t="s">
        <v>599</v>
      </c>
      <c r="J168" s="329" t="s">
        <v>350</v>
      </c>
      <c r="K168" s="331" t="e" cm="1">
        <f t="array" ref="K168">SUMPRODUCT(--(During_staffFunding='0e. Support language'!$A$13),'B. Intermediate calculations'!$G$114:$G$138,'B. Intermediate calculations'!$V$114:$V$138,'B. Intermediate calculations'!$N$114:$N$138)*YF_share</f>
        <v>#N/A</v>
      </c>
      <c r="L168" s="331" t="e">
        <f>K168/'0a. Country information'!$R$11</f>
        <v>#N/A</v>
      </c>
      <c r="M168" s="332" t="str">
        <f>'0e. Support language'!$A$67</f>
        <v>District/MOH</v>
      </c>
      <c r="N168" s="334" t="s">
        <v>30</v>
      </c>
      <c r="O168" s="308"/>
    </row>
    <row r="169" spans="1:15" x14ac:dyDescent="0.2">
      <c r="A169" s="329">
        <f>'1. General information'!$O$8</f>
        <v>0</v>
      </c>
      <c r="B169" s="329">
        <f>'1. General information'!$O$10</f>
        <v>0</v>
      </c>
      <c r="C169" s="329">
        <f>'1. General information'!$O$11</f>
        <v>0</v>
      </c>
      <c r="D169" s="330" t="s">
        <v>686</v>
      </c>
      <c r="E169" s="329" t="s">
        <v>611</v>
      </c>
      <c r="F169" s="329" t="s">
        <v>612</v>
      </c>
      <c r="G169" s="329" t="s">
        <v>30</v>
      </c>
      <c r="H169" s="329" t="s">
        <v>654</v>
      </c>
      <c r="I169" s="329" t="s">
        <v>599</v>
      </c>
      <c r="J169" s="329" t="s">
        <v>546</v>
      </c>
      <c r="K169" s="331" t="e" cm="1">
        <f t="array" ref="K169">SUMPRODUCT(--(During_staffFunding='0e. Support language'!$A$13),'B. Intermediate calculations'!$G$114:$G$138,'B. Intermediate calculations'!$V$114:$V$138,'B. Intermediate calculations'!$N$114:$N$138)*MenA_share</f>
        <v>#N/A</v>
      </c>
      <c r="L169" s="331" t="e">
        <f>K169/'0a. Country information'!$R$11</f>
        <v>#N/A</v>
      </c>
      <c r="M169" s="332" t="str">
        <f>'0e. Support language'!$A$67</f>
        <v>District/MOH</v>
      </c>
      <c r="N169" s="334" t="s">
        <v>30</v>
      </c>
      <c r="O169" s="308"/>
    </row>
    <row r="170" spans="1:15" x14ac:dyDescent="0.2">
      <c r="A170" s="329">
        <f>'1. General information'!$O$8</f>
        <v>0</v>
      </c>
      <c r="B170" s="329">
        <f>'1. General information'!$O$10</f>
        <v>0</v>
      </c>
      <c r="C170" s="329">
        <f>'1. General information'!$O$11</f>
        <v>0</v>
      </c>
      <c r="D170" s="330" t="s">
        <v>686</v>
      </c>
      <c r="E170" s="329" t="s">
        <v>611</v>
      </c>
      <c r="F170" s="329" t="s">
        <v>612</v>
      </c>
      <c r="G170" s="329" t="s">
        <v>97</v>
      </c>
      <c r="H170" s="329" t="s">
        <v>654</v>
      </c>
      <c r="I170" s="329" t="s">
        <v>599</v>
      </c>
      <c r="J170" s="329" t="s">
        <v>350</v>
      </c>
      <c r="K170" s="331" t="e" cm="1">
        <f t="array" ref="K170">SUMPRODUCT(--(During_staffFunding='0e. Support language'!$A$13),'B. Intermediate calculations'!$G$114:$G$138,'B. Intermediate calculations'!$W$114:$W$138,'B. Intermediate calculations'!$N$114:$N$138)*YF_share</f>
        <v>#N/A</v>
      </c>
      <c r="L170" s="331" t="e">
        <f>K170/'0a. Country information'!$R$11</f>
        <v>#N/A</v>
      </c>
      <c r="M170" s="332" t="str">
        <f>'0e. Support language'!$A$67</f>
        <v>District/MOH</v>
      </c>
      <c r="N170" s="334" t="s">
        <v>97</v>
      </c>
      <c r="O170" s="308"/>
    </row>
    <row r="171" spans="1:15" x14ac:dyDescent="0.2">
      <c r="A171" s="329">
        <f>'1. General information'!$O$8</f>
        <v>0</v>
      </c>
      <c r="B171" s="329">
        <f>'1. General information'!$O$10</f>
        <v>0</v>
      </c>
      <c r="C171" s="329">
        <f>'1. General information'!$O$11</f>
        <v>0</v>
      </c>
      <c r="D171" s="330" t="s">
        <v>686</v>
      </c>
      <c r="E171" s="329" t="s">
        <v>611</v>
      </c>
      <c r="F171" s="329" t="s">
        <v>612</v>
      </c>
      <c r="G171" s="329" t="s">
        <v>97</v>
      </c>
      <c r="H171" s="329" t="s">
        <v>654</v>
      </c>
      <c r="I171" s="329" t="s">
        <v>599</v>
      </c>
      <c r="J171" s="329" t="s">
        <v>546</v>
      </c>
      <c r="K171" s="331" t="e" cm="1">
        <f t="array" ref="K171">SUMPRODUCT(--(During_staffFunding='0e. Support language'!$A$13),'B. Intermediate calculations'!$G$114:$G$138,'B. Intermediate calculations'!$W$114:$W$138,'B. Intermediate calculations'!$N$114:$N$138)*MenA_share</f>
        <v>#N/A</v>
      </c>
      <c r="L171" s="331" t="e">
        <f>K171/'0a. Country information'!$R$11</f>
        <v>#N/A</v>
      </c>
      <c r="M171" s="332" t="str">
        <f>'0e. Support language'!$A$67</f>
        <v>District/MOH</v>
      </c>
      <c r="N171" s="334" t="s">
        <v>97</v>
      </c>
      <c r="O171" s="308"/>
    </row>
    <row r="172" spans="1:15" x14ac:dyDescent="0.2">
      <c r="A172" s="329">
        <f>'1. General information'!$O$8</f>
        <v>0</v>
      </c>
      <c r="B172" s="329">
        <f>'1. General information'!$O$10</f>
        <v>0</v>
      </c>
      <c r="C172" s="329">
        <f>'1. General information'!$O$11</f>
        <v>0</v>
      </c>
      <c r="D172" s="330" t="s">
        <v>686</v>
      </c>
      <c r="E172" s="329" t="s">
        <v>611</v>
      </c>
      <c r="F172" s="329" t="s">
        <v>612</v>
      </c>
      <c r="G172" s="329" t="s">
        <v>28</v>
      </c>
      <c r="H172" s="329" t="s">
        <v>654</v>
      </c>
      <c r="I172" s="329" t="s">
        <v>599</v>
      </c>
      <c r="J172" s="329" t="s">
        <v>350</v>
      </c>
      <c r="K172" s="331" t="e" cm="1">
        <f t="array" ref="K172">SUMPRODUCT(--(During_staffFunding='0e. Support language'!$A$13),'B. Intermediate calculations'!$G$114:$G$138,'B. Intermediate calculations'!$X$114:$X$138,'B. Intermediate calculations'!$N$114:$N$138)*YF_share</f>
        <v>#N/A</v>
      </c>
      <c r="L172" s="331" t="e">
        <f>K172/'0a. Country information'!$R$11</f>
        <v>#N/A</v>
      </c>
      <c r="M172" s="332" t="str">
        <f>'0e. Support language'!$A$67</f>
        <v>District/MOH</v>
      </c>
      <c r="N172" s="334" t="s">
        <v>28</v>
      </c>
      <c r="O172" s="308"/>
    </row>
    <row r="173" spans="1:15" x14ac:dyDescent="0.2">
      <c r="A173" s="329">
        <f>'1. General information'!$O$8</f>
        <v>0</v>
      </c>
      <c r="B173" s="329">
        <f>'1. General information'!$O$10</f>
        <v>0</v>
      </c>
      <c r="C173" s="329">
        <f>'1. General information'!$O$11</f>
        <v>0</v>
      </c>
      <c r="D173" s="330" t="s">
        <v>686</v>
      </c>
      <c r="E173" s="329" t="s">
        <v>611</v>
      </c>
      <c r="F173" s="329" t="s">
        <v>612</v>
      </c>
      <c r="G173" s="329" t="s">
        <v>28</v>
      </c>
      <c r="H173" s="329" t="s">
        <v>654</v>
      </c>
      <c r="I173" s="329" t="s">
        <v>599</v>
      </c>
      <c r="J173" s="329" t="s">
        <v>546</v>
      </c>
      <c r="K173" s="331" t="e" cm="1">
        <f t="array" ref="K173">SUMPRODUCT(--(During_staffFunding='0e. Support language'!$A$13),'B. Intermediate calculations'!$G$114:$G$138,'B. Intermediate calculations'!$X$114:$X$138,'B. Intermediate calculations'!$N$114:$N$138)*MenA_share</f>
        <v>#N/A</v>
      </c>
      <c r="L173" s="331" t="e">
        <f>K173/'0a. Country information'!$R$11</f>
        <v>#N/A</v>
      </c>
      <c r="M173" s="332" t="str">
        <f>'0e. Support language'!$A$67</f>
        <v>District/MOH</v>
      </c>
      <c r="N173" s="334" t="s">
        <v>28</v>
      </c>
      <c r="O173" s="308"/>
    </row>
    <row r="174" spans="1:15" x14ac:dyDescent="0.2">
      <c r="A174" s="329">
        <f>'1. General information'!$O$8</f>
        <v>0</v>
      </c>
      <c r="B174" s="329">
        <f>'1. General information'!$O$10</f>
        <v>0</v>
      </c>
      <c r="C174" s="329">
        <f>'1. General information'!$O$11</f>
        <v>0</v>
      </c>
      <c r="D174" s="330" t="s">
        <v>686</v>
      </c>
      <c r="E174" s="329" t="s">
        <v>611</v>
      </c>
      <c r="F174" s="329" t="s">
        <v>612</v>
      </c>
      <c r="G174" s="329" t="s">
        <v>129</v>
      </c>
      <c r="H174" s="329" t="s">
        <v>654</v>
      </c>
      <c r="I174" s="329" t="s">
        <v>599</v>
      </c>
      <c r="J174" s="329" t="s">
        <v>350</v>
      </c>
      <c r="K174" s="331" t="e" cm="1">
        <f t="array" ref="K174">SUMPRODUCT(--(During_staffFunding='0e. Support language'!$A$13),'B. Intermediate calculations'!$G$114:$G$138,'B. Intermediate calculations'!$Y$114:$Y$138,'B. Intermediate calculations'!$N$114:$N$138)*YF_share</f>
        <v>#N/A</v>
      </c>
      <c r="L174" s="331" t="e">
        <f>K174/'0a. Country information'!$R$11</f>
        <v>#N/A</v>
      </c>
      <c r="M174" s="332" t="str">
        <f>'0e. Support language'!$A$67</f>
        <v>District/MOH</v>
      </c>
      <c r="N174" s="334" t="s">
        <v>129</v>
      </c>
      <c r="O174" s="308"/>
    </row>
    <row r="175" spans="1:15" x14ac:dyDescent="0.2">
      <c r="A175" s="329">
        <f>'1. General information'!$O$8</f>
        <v>0</v>
      </c>
      <c r="B175" s="329">
        <f>'1. General information'!$O$10</f>
        <v>0</v>
      </c>
      <c r="C175" s="329">
        <f>'1. General information'!$O$11</f>
        <v>0</v>
      </c>
      <c r="D175" s="330" t="s">
        <v>686</v>
      </c>
      <c r="E175" s="329" t="s">
        <v>611</v>
      </c>
      <c r="F175" s="329" t="s">
        <v>612</v>
      </c>
      <c r="G175" s="329" t="s">
        <v>129</v>
      </c>
      <c r="H175" s="329" t="s">
        <v>654</v>
      </c>
      <c r="I175" s="329" t="s">
        <v>599</v>
      </c>
      <c r="J175" s="329" t="s">
        <v>546</v>
      </c>
      <c r="K175" s="331" t="e" cm="1">
        <f t="array" ref="K175">SUMPRODUCT(--(During_staffFunding='0e. Support language'!$A$13),'B. Intermediate calculations'!$G$114:$G$138,'B. Intermediate calculations'!$Y$114:$Y$138,'B. Intermediate calculations'!$N$114:$N$138)*MenA_share</f>
        <v>#N/A</v>
      </c>
      <c r="L175" s="331" t="e">
        <f>K175/'0a. Country information'!$R$11</f>
        <v>#N/A</v>
      </c>
      <c r="M175" s="332" t="str">
        <f>'0e. Support language'!$A$67</f>
        <v>District/MOH</v>
      </c>
      <c r="N175" s="334" t="s">
        <v>129</v>
      </c>
      <c r="O175" s="308"/>
    </row>
    <row r="176" spans="1:15" x14ac:dyDescent="0.2">
      <c r="A176" s="335">
        <f>'1. General information'!$O$8</f>
        <v>0</v>
      </c>
      <c r="B176" s="335">
        <f>'1. General information'!$O$10</f>
        <v>0</v>
      </c>
      <c r="C176" s="335">
        <f>'1. General information'!$O$11</f>
        <v>0</v>
      </c>
      <c r="D176" s="336" t="s">
        <v>689</v>
      </c>
      <c r="E176" s="335" t="s">
        <v>611</v>
      </c>
      <c r="F176" s="335" t="s">
        <v>612</v>
      </c>
      <c r="G176" s="335" t="s">
        <v>33</v>
      </c>
      <c r="H176" s="335" t="s">
        <v>654</v>
      </c>
      <c r="I176" s="335" t="s">
        <v>599</v>
      </c>
      <c r="J176" s="335" t="s">
        <v>350</v>
      </c>
      <c r="K176" s="337" t="e" cm="1">
        <f t="array" ref="K176">SUMPRODUCT(--(During_staffFunding='0e. Support language'!$A$14),'B. Intermediate calculations'!$H$114:$H$138,'B. Intermediate calculations'!$P$114:$P$138,'B. Intermediate calculations'!$N$114:$N$138)*YF_share</f>
        <v>#N/A</v>
      </c>
      <c r="L176" s="337" t="e">
        <f>K176/'0a. Country information'!$R$11</f>
        <v>#N/A</v>
      </c>
      <c r="M176" s="338" t="str">
        <f>'0e. Support language'!$A$82</f>
        <v>Donor/Partner</v>
      </c>
      <c r="N176" s="339" t="s">
        <v>690</v>
      </c>
      <c r="O176" s="308"/>
    </row>
    <row r="177" spans="1:15" x14ac:dyDescent="0.2">
      <c r="A177" s="335">
        <f>'1. General information'!$O$8</f>
        <v>0</v>
      </c>
      <c r="B177" s="335">
        <f>'1. General information'!$O$10</f>
        <v>0</v>
      </c>
      <c r="C177" s="335">
        <f>'1. General information'!$O$11</f>
        <v>0</v>
      </c>
      <c r="D177" s="336" t="s">
        <v>689</v>
      </c>
      <c r="E177" s="335" t="s">
        <v>611</v>
      </c>
      <c r="F177" s="335" t="s">
        <v>612</v>
      </c>
      <c r="G177" s="335" t="s">
        <v>33</v>
      </c>
      <c r="H177" s="335" t="s">
        <v>654</v>
      </c>
      <c r="I177" s="335" t="s">
        <v>599</v>
      </c>
      <c r="J177" s="335" t="s">
        <v>546</v>
      </c>
      <c r="K177" s="337" t="e" cm="1">
        <f t="array" ref="K177">SUMPRODUCT(--(During_staffFunding='0e. Support language'!$A$14),'B. Intermediate calculations'!$H$114:$H$138,'B. Intermediate calculations'!$P$114:$P$138,'B. Intermediate calculations'!$N$114:$N$138)*MenA_share</f>
        <v>#N/A</v>
      </c>
      <c r="L177" s="337" t="e">
        <f>K177/'0a. Country information'!$R$11</f>
        <v>#N/A</v>
      </c>
      <c r="M177" s="338" t="str">
        <f>'0e. Support language'!$A$82</f>
        <v>Donor/Partner</v>
      </c>
      <c r="N177" s="339" t="s">
        <v>691</v>
      </c>
      <c r="O177" s="308"/>
    </row>
    <row r="178" spans="1:15" x14ac:dyDescent="0.2">
      <c r="A178" s="335">
        <f>'1. General information'!$O$8</f>
        <v>0</v>
      </c>
      <c r="B178" s="335">
        <f>'1. General information'!$O$10</f>
        <v>0</v>
      </c>
      <c r="C178" s="335">
        <f>'1. General information'!$O$11</f>
        <v>0</v>
      </c>
      <c r="D178" s="336" t="s">
        <v>689</v>
      </c>
      <c r="E178" s="335" t="s">
        <v>611</v>
      </c>
      <c r="F178" s="335" t="s">
        <v>612</v>
      </c>
      <c r="G178" s="335" t="s">
        <v>356</v>
      </c>
      <c r="H178" s="335" t="s">
        <v>654</v>
      </c>
      <c r="I178" s="335" t="s">
        <v>599</v>
      </c>
      <c r="J178" s="335" t="s">
        <v>350</v>
      </c>
      <c r="K178" s="337" t="e" cm="1">
        <f t="array" ref="K178">SUMPRODUCT(--(During_staffFunding='0e. Support language'!$A$14),'B. Intermediate calculations'!$H$114:$H$138,'B. Intermediate calculations'!$Q$114:$Q$138,'B. Intermediate calculations'!$N$114:$N$138)*YF_share</f>
        <v>#N/A</v>
      </c>
      <c r="L178" s="337" t="e">
        <f>K178/'0a. Country information'!$R$11</f>
        <v>#N/A</v>
      </c>
      <c r="M178" s="338" t="str">
        <f>'0e. Support language'!$A$82</f>
        <v>Donor/Partner</v>
      </c>
      <c r="N178" s="339" t="s">
        <v>692</v>
      </c>
      <c r="O178" s="308"/>
    </row>
    <row r="179" spans="1:15" x14ac:dyDescent="0.2">
      <c r="A179" s="335">
        <f>'1. General information'!$O$8</f>
        <v>0</v>
      </c>
      <c r="B179" s="335">
        <f>'1. General information'!$O$10</f>
        <v>0</v>
      </c>
      <c r="C179" s="335">
        <f>'1. General information'!$O$11</f>
        <v>0</v>
      </c>
      <c r="D179" s="336" t="s">
        <v>689</v>
      </c>
      <c r="E179" s="335" t="s">
        <v>611</v>
      </c>
      <c r="F179" s="335" t="s">
        <v>612</v>
      </c>
      <c r="G179" s="335" t="s">
        <v>356</v>
      </c>
      <c r="H179" s="335" t="s">
        <v>654</v>
      </c>
      <c r="I179" s="335" t="s">
        <v>599</v>
      </c>
      <c r="J179" s="335" t="s">
        <v>546</v>
      </c>
      <c r="K179" s="337" t="e" cm="1">
        <f t="array" ref="K179">SUMPRODUCT(--(During_staffFunding='0e. Support language'!$A$14),'B. Intermediate calculations'!$H$114:$H$138,'B. Intermediate calculations'!$Q$114:$Q$138,'B. Intermediate calculations'!$N$114:$N$138)*MenA_share</f>
        <v>#N/A</v>
      </c>
      <c r="L179" s="337" t="e">
        <f>K179/'0a. Country information'!$R$11</f>
        <v>#N/A</v>
      </c>
      <c r="M179" s="338" t="str">
        <f>'0e. Support language'!$A$82</f>
        <v>Donor/Partner</v>
      </c>
      <c r="N179" s="339" t="s">
        <v>693</v>
      </c>
      <c r="O179" s="308"/>
    </row>
    <row r="180" spans="1:15" x14ac:dyDescent="0.2">
      <c r="A180" s="335">
        <f>'1. General information'!$O$8</f>
        <v>0</v>
      </c>
      <c r="B180" s="335">
        <f>'1. General information'!$O$10</f>
        <v>0</v>
      </c>
      <c r="C180" s="335">
        <f>'1. General information'!$O$11</f>
        <v>0</v>
      </c>
      <c r="D180" s="336" t="s">
        <v>689</v>
      </c>
      <c r="E180" s="335" t="s">
        <v>611</v>
      </c>
      <c r="F180" s="335" t="s">
        <v>612</v>
      </c>
      <c r="G180" s="335" t="s">
        <v>29</v>
      </c>
      <c r="H180" s="335" t="s">
        <v>654</v>
      </c>
      <c r="I180" s="335" t="s">
        <v>599</v>
      </c>
      <c r="J180" s="335" t="s">
        <v>350</v>
      </c>
      <c r="K180" s="337" t="e" cm="1">
        <f t="array" ref="K180">SUMPRODUCT(--(During_staffFunding='0e. Support language'!$A$14),'B. Intermediate calculations'!$H$114:$H$138,'B. Intermediate calculations'!$R$114:$R$138,'B. Intermediate calculations'!$N$114:$N$138)*YF_share</f>
        <v>#N/A</v>
      </c>
      <c r="L180" s="337" t="e">
        <f>K180/'0a. Country information'!$R$11</f>
        <v>#N/A</v>
      </c>
      <c r="M180" s="338" t="str">
        <f>'0e. Support language'!$A$82</f>
        <v>Donor/Partner</v>
      </c>
      <c r="N180" s="340" t="s">
        <v>29</v>
      </c>
      <c r="O180" s="308"/>
    </row>
    <row r="181" spans="1:15" x14ac:dyDescent="0.2">
      <c r="A181" s="335">
        <f>'1. General information'!$O$8</f>
        <v>0</v>
      </c>
      <c r="B181" s="335">
        <f>'1. General information'!$O$10</f>
        <v>0</v>
      </c>
      <c r="C181" s="335">
        <f>'1. General information'!$O$11</f>
        <v>0</v>
      </c>
      <c r="D181" s="336" t="s">
        <v>689</v>
      </c>
      <c r="E181" s="335" t="s">
        <v>611</v>
      </c>
      <c r="F181" s="335" t="s">
        <v>612</v>
      </c>
      <c r="G181" s="335" t="s">
        <v>29</v>
      </c>
      <c r="H181" s="335" t="s">
        <v>654</v>
      </c>
      <c r="I181" s="335" t="s">
        <v>599</v>
      </c>
      <c r="J181" s="335" t="s">
        <v>546</v>
      </c>
      <c r="K181" s="337" t="e" cm="1">
        <f t="array" ref="K181">SUMPRODUCT(--(During_staffFunding='0e. Support language'!$A$14),'B. Intermediate calculations'!$H$114:$H$138,'B. Intermediate calculations'!$R$114:$R$138,'B. Intermediate calculations'!$N$114:$N$138)*MenA_share</f>
        <v>#N/A</v>
      </c>
      <c r="L181" s="337" t="e">
        <f>K181/'0a. Country information'!$R$11</f>
        <v>#N/A</v>
      </c>
      <c r="M181" s="338" t="str">
        <f>'0e. Support language'!$A$82</f>
        <v>Donor/Partner</v>
      </c>
      <c r="N181" s="340" t="s">
        <v>29</v>
      </c>
      <c r="O181" s="308"/>
    </row>
    <row r="182" spans="1:15" x14ac:dyDescent="0.2">
      <c r="A182" s="335">
        <f>'1. General information'!$O$8</f>
        <v>0</v>
      </c>
      <c r="B182" s="335">
        <f>'1. General information'!$O$10</f>
        <v>0</v>
      </c>
      <c r="C182" s="335">
        <f>'1. General information'!$O$11</f>
        <v>0</v>
      </c>
      <c r="D182" s="336" t="s">
        <v>689</v>
      </c>
      <c r="E182" s="335" t="s">
        <v>611</v>
      </c>
      <c r="F182" s="335" t="s">
        <v>612</v>
      </c>
      <c r="G182" s="335" t="s">
        <v>96</v>
      </c>
      <c r="H182" s="335" t="s">
        <v>654</v>
      </c>
      <c r="I182" s="335" t="s">
        <v>599</v>
      </c>
      <c r="J182" s="335" t="s">
        <v>350</v>
      </c>
      <c r="K182" s="337" t="e" cm="1">
        <f t="array" ref="K182">SUMPRODUCT(--(During_staffFunding='0e. Support language'!$A$14),'B. Intermediate calculations'!$H$114:$H$138,'B. Intermediate calculations'!$S$114:$S$138,'B. Intermediate calculations'!$N$114:$N$138)*YF_share</f>
        <v>#N/A</v>
      </c>
      <c r="L182" s="337" t="e">
        <f>K182/'0a. Country information'!$R$11</f>
        <v>#N/A</v>
      </c>
      <c r="M182" s="338" t="str">
        <f>'0e. Support language'!$A$82</f>
        <v>Donor/Partner</v>
      </c>
      <c r="N182" s="340" t="s">
        <v>96</v>
      </c>
      <c r="O182" s="308"/>
    </row>
    <row r="183" spans="1:15" x14ac:dyDescent="0.2">
      <c r="A183" s="335">
        <f>'1. General information'!$O$8</f>
        <v>0</v>
      </c>
      <c r="B183" s="335">
        <f>'1. General information'!$O$10</f>
        <v>0</v>
      </c>
      <c r="C183" s="335">
        <f>'1. General information'!$O$11</f>
        <v>0</v>
      </c>
      <c r="D183" s="336" t="s">
        <v>689</v>
      </c>
      <c r="E183" s="335" t="s">
        <v>611</v>
      </c>
      <c r="F183" s="335" t="s">
        <v>612</v>
      </c>
      <c r="G183" s="335" t="s">
        <v>96</v>
      </c>
      <c r="H183" s="335" t="s">
        <v>654</v>
      </c>
      <c r="I183" s="335" t="s">
        <v>599</v>
      </c>
      <c r="J183" s="335" t="s">
        <v>546</v>
      </c>
      <c r="K183" s="337" t="e" cm="1">
        <f t="array" ref="K183">SUMPRODUCT(--(During_staffFunding='0e. Support language'!$A$14),'B. Intermediate calculations'!$H$114:$H$138,'B. Intermediate calculations'!$S$114:$S$138,'B. Intermediate calculations'!$N$114:$N$138)*MenA_share</f>
        <v>#N/A</v>
      </c>
      <c r="L183" s="337" t="e">
        <f>K183/'0a. Country information'!$R$11</f>
        <v>#N/A</v>
      </c>
      <c r="M183" s="338" t="str">
        <f>'0e. Support language'!$A$82</f>
        <v>Donor/Partner</v>
      </c>
      <c r="N183" s="340" t="s">
        <v>96</v>
      </c>
      <c r="O183" s="308"/>
    </row>
    <row r="184" spans="1:15" x14ac:dyDescent="0.2">
      <c r="A184" s="335">
        <f>'1. General information'!$O$8</f>
        <v>0</v>
      </c>
      <c r="B184" s="335">
        <f>'1. General information'!$O$10</f>
        <v>0</v>
      </c>
      <c r="C184" s="335">
        <f>'1. General information'!$O$11</f>
        <v>0</v>
      </c>
      <c r="D184" s="336" t="s">
        <v>689</v>
      </c>
      <c r="E184" s="335" t="s">
        <v>611</v>
      </c>
      <c r="F184" s="335" t="s">
        <v>612</v>
      </c>
      <c r="G184" s="335" t="s">
        <v>5</v>
      </c>
      <c r="H184" s="335" t="s">
        <v>654</v>
      </c>
      <c r="I184" s="335" t="s">
        <v>599</v>
      </c>
      <c r="J184" s="335" t="s">
        <v>350</v>
      </c>
      <c r="K184" s="337" t="e" cm="1">
        <f t="array" ref="K184">SUMPRODUCT(--(During_staffFunding='0e. Support language'!$A$14),'B. Intermediate calculations'!$H$114:$H$138,'B. Intermediate calculations'!$T$114:$T$138,'B. Intermediate calculations'!$N$114:$N$138)*YF_share</f>
        <v>#N/A</v>
      </c>
      <c r="L184" s="337" t="e">
        <f>K184/'0a. Country information'!$R$11</f>
        <v>#N/A</v>
      </c>
      <c r="M184" s="338" t="str">
        <f>'0e. Support language'!$A$82</f>
        <v>Donor/Partner</v>
      </c>
      <c r="N184" s="340" t="s">
        <v>5</v>
      </c>
      <c r="O184" s="308"/>
    </row>
    <row r="185" spans="1:15" x14ac:dyDescent="0.2">
      <c r="A185" s="335">
        <f>'1. General information'!$O$8</f>
        <v>0</v>
      </c>
      <c r="B185" s="335">
        <f>'1. General information'!$O$10</f>
        <v>0</v>
      </c>
      <c r="C185" s="335">
        <f>'1. General information'!$O$11</f>
        <v>0</v>
      </c>
      <c r="D185" s="336" t="s">
        <v>689</v>
      </c>
      <c r="E185" s="335" t="s">
        <v>611</v>
      </c>
      <c r="F185" s="335" t="s">
        <v>612</v>
      </c>
      <c r="G185" s="335" t="s">
        <v>5</v>
      </c>
      <c r="H185" s="335" t="s">
        <v>654</v>
      </c>
      <c r="I185" s="335" t="s">
        <v>599</v>
      </c>
      <c r="J185" s="335" t="s">
        <v>546</v>
      </c>
      <c r="K185" s="337" t="e" cm="1">
        <f t="array" ref="K185">SUMPRODUCT(--(During_staffFunding='0e. Support language'!$A$14),'B. Intermediate calculations'!$H$114:$H$138,'B. Intermediate calculations'!$T$114:$T$138,'B. Intermediate calculations'!$N$114:$N$138)*MenA_share</f>
        <v>#N/A</v>
      </c>
      <c r="L185" s="337" t="e">
        <f>K185/'0a. Country information'!$R$11</f>
        <v>#N/A</v>
      </c>
      <c r="M185" s="338" t="str">
        <f>'0e. Support language'!$A$82</f>
        <v>Donor/Partner</v>
      </c>
      <c r="N185" s="340" t="s">
        <v>5</v>
      </c>
      <c r="O185" s="308"/>
    </row>
    <row r="186" spans="1:15" x14ac:dyDescent="0.2">
      <c r="A186" s="335">
        <f>'1. General information'!$O$8</f>
        <v>0</v>
      </c>
      <c r="B186" s="335">
        <f>'1. General information'!$O$10</f>
        <v>0</v>
      </c>
      <c r="C186" s="335">
        <f>'1. General information'!$O$11</f>
        <v>0</v>
      </c>
      <c r="D186" s="336" t="s">
        <v>689</v>
      </c>
      <c r="E186" s="335" t="s">
        <v>611</v>
      </c>
      <c r="F186" s="335" t="s">
        <v>612</v>
      </c>
      <c r="G186" s="335" t="s">
        <v>22</v>
      </c>
      <c r="H186" s="335" t="s">
        <v>654</v>
      </c>
      <c r="I186" s="335" t="s">
        <v>599</v>
      </c>
      <c r="J186" s="335" t="s">
        <v>350</v>
      </c>
      <c r="K186" s="337" t="e" cm="1">
        <f t="array" ref="K186">SUMPRODUCT(--(During_staffFunding='0e. Support language'!$A$14),'B. Intermediate calculations'!$H$114:$H$138,'B. Intermediate calculations'!$U$114:$U$138,'B. Intermediate calculations'!$N$114:$N$138)*YF_share</f>
        <v>#N/A</v>
      </c>
      <c r="L186" s="337" t="e">
        <f>K186/'0a. Country information'!$R$11</f>
        <v>#N/A</v>
      </c>
      <c r="M186" s="338" t="str">
        <f>'0e. Support language'!$A$82</f>
        <v>Donor/Partner</v>
      </c>
      <c r="N186" s="340" t="s">
        <v>22</v>
      </c>
      <c r="O186" s="308"/>
    </row>
    <row r="187" spans="1:15" x14ac:dyDescent="0.2">
      <c r="A187" s="335">
        <f>'1. General information'!$O$8</f>
        <v>0</v>
      </c>
      <c r="B187" s="335">
        <f>'1. General information'!$O$10</f>
        <v>0</v>
      </c>
      <c r="C187" s="335">
        <f>'1. General information'!$O$11</f>
        <v>0</v>
      </c>
      <c r="D187" s="336" t="s">
        <v>689</v>
      </c>
      <c r="E187" s="335" t="s">
        <v>611</v>
      </c>
      <c r="F187" s="335" t="s">
        <v>612</v>
      </c>
      <c r="G187" s="335" t="s">
        <v>22</v>
      </c>
      <c r="H187" s="335" t="s">
        <v>654</v>
      </c>
      <c r="I187" s="335" t="s">
        <v>599</v>
      </c>
      <c r="J187" s="335" t="s">
        <v>546</v>
      </c>
      <c r="K187" s="337" t="e" cm="1">
        <f t="array" ref="K187">SUMPRODUCT(--(During_staffFunding='0e. Support language'!$A$14),'B. Intermediate calculations'!$H$114:$H$138,'B. Intermediate calculations'!$U$114:$U$138,'B. Intermediate calculations'!$N$114:$N$138)*MenA_share</f>
        <v>#N/A</v>
      </c>
      <c r="L187" s="337" t="e">
        <f>K187/'0a. Country information'!$R$11</f>
        <v>#N/A</v>
      </c>
      <c r="M187" s="338" t="str">
        <f>'0e. Support language'!$A$82</f>
        <v>Donor/Partner</v>
      </c>
      <c r="N187" s="340" t="s">
        <v>22</v>
      </c>
      <c r="O187" s="308"/>
    </row>
    <row r="188" spans="1:15" x14ac:dyDescent="0.2">
      <c r="A188" s="335">
        <f>'1. General information'!$O$8</f>
        <v>0</v>
      </c>
      <c r="B188" s="335">
        <f>'1. General information'!$O$10</f>
        <v>0</v>
      </c>
      <c r="C188" s="335">
        <f>'1. General information'!$O$11</f>
        <v>0</v>
      </c>
      <c r="D188" s="336" t="s">
        <v>689</v>
      </c>
      <c r="E188" s="335" t="s">
        <v>611</v>
      </c>
      <c r="F188" s="335" t="s">
        <v>612</v>
      </c>
      <c r="G188" s="335" t="s">
        <v>30</v>
      </c>
      <c r="H188" s="335" t="s">
        <v>654</v>
      </c>
      <c r="I188" s="335" t="s">
        <v>599</v>
      </c>
      <c r="J188" s="335" t="s">
        <v>350</v>
      </c>
      <c r="K188" s="337" t="e" cm="1">
        <f t="array" ref="K188">SUMPRODUCT(--(During_staffFunding='0e. Support language'!$A$14),'B. Intermediate calculations'!$H$114:$H$138,'B. Intermediate calculations'!$V$114:$V$138,'B. Intermediate calculations'!$N$114:$N$138)*YF_share</f>
        <v>#N/A</v>
      </c>
      <c r="L188" s="337" t="e">
        <f>K188/'0a. Country information'!$R$11</f>
        <v>#N/A</v>
      </c>
      <c r="M188" s="338" t="str">
        <f>'0e. Support language'!$A$82</f>
        <v>Donor/Partner</v>
      </c>
      <c r="N188" s="340" t="s">
        <v>30</v>
      </c>
      <c r="O188" s="308"/>
    </row>
    <row r="189" spans="1:15" x14ac:dyDescent="0.2">
      <c r="A189" s="335">
        <f>'1. General information'!$O$8</f>
        <v>0</v>
      </c>
      <c r="B189" s="335">
        <f>'1. General information'!$O$10</f>
        <v>0</v>
      </c>
      <c r="C189" s="335">
        <f>'1. General information'!$O$11</f>
        <v>0</v>
      </c>
      <c r="D189" s="336" t="s">
        <v>689</v>
      </c>
      <c r="E189" s="335" t="s">
        <v>611</v>
      </c>
      <c r="F189" s="335" t="s">
        <v>612</v>
      </c>
      <c r="G189" s="335" t="s">
        <v>30</v>
      </c>
      <c r="H189" s="335" t="s">
        <v>654</v>
      </c>
      <c r="I189" s="335" t="s">
        <v>599</v>
      </c>
      <c r="J189" s="335" t="s">
        <v>546</v>
      </c>
      <c r="K189" s="337" t="e" cm="1">
        <f t="array" ref="K189">SUMPRODUCT(--(During_staffFunding='0e. Support language'!$A$14),'B. Intermediate calculations'!$H$114:$H$138,'B. Intermediate calculations'!$V$114:$V$138,'B. Intermediate calculations'!$N$114:$N$138)*MenA_share</f>
        <v>#N/A</v>
      </c>
      <c r="L189" s="337" t="e">
        <f>K189/'0a. Country information'!$R$11</f>
        <v>#N/A</v>
      </c>
      <c r="M189" s="338" t="str">
        <f>'0e. Support language'!$A$82</f>
        <v>Donor/Partner</v>
      </c>
      <c r="N189" s="340" t="s">
        <v>30</v>
      </c>
      <c r="O189" s="308"/>
    </row>
    <row r="190" spans="1:15" x14ac:dyDescent="0.2">
      <c r="A190" s="335">
        <f>'1. General information'!$O$8</f>
        <v>0</v>
      </c>
      <c r="B190" s="335">
        <f>'1. General information'!$O$10</f>
        <v>0</v>
      </c>
      <c r="C190" s="335">
        <f>'1. General information'!$O$11</f>
        <v>0</v>
      </c>
      <c r="D190" s="336" t="s">
        <v>689</v>
      </c>
      <c r="E190" s="335" t="s">
        <v>611</v>
      </c>
      <c r="F190" s="335" t="s">
        <v>612</v>
      </c>
      <c r="G190" s="335" t="s">
        <v>97</v>
      </c>
      <c r="H190" s="335" t="s">
        <v>654</v>
      </c>
      <c r="I190" s="335" t="s">
        <v>599</v>
      </c>
      <c r="J190" s="335" t="s">
        <v>350</v>
      </c>
      <c r="K190" s="337" t="e" cm="1">
        <f t="array" ref="K190">SUMPRODUCT(--(During_staffFunding='0e. Support language'!$A$14),'B. Intermediate calculations'!$H$114:$H$138,'B. Intermediate calculations'!$W$114:$W$138,'B. Intermediate calculations'!$N$114:$N$138)*YF_share</f>
        <v>#N/A</v>
      </c>
      <c r="L190" s="337" t="e">
        <f>K190/'0a. Country information'!$R$11</f>
        <v>#N/A</v>
      </c>
      <c r="M190" s="338" t="str">
        <f>'0e. Support language'!$A$82</f>
        <v>Donor/Partner</v>
      </c>
      <c r="N190" s="340" t="s">
        <v>97</v>
      </c>
      <c r="O190" s="308"/>
    </row>
    <row r="191" spans="1:15" x14ac:dyDescent="0.2">
      <c r="A191" s="335">
        <f>'1. General information'!$O$8</f>
        <v>0</v>
      </c>
      <c r="B191" s="335">
        <f>'1. General information'!$O$10</f>
        <v>0</v>
      </c>
      <c r="C191" s="335">
        <f>'1. General information'!$O$11</f>
        <v>0</v>
      </c>
      <c r="D191" s="336" t="s">
        <v>689</v>
      </c>
      <c r="E191" s="335" t="s">
        <v>611</v>
      </c>
      <c r="F191" s="335" t="s">
        <v>612</v>
      </c>
      <c r="G191" s="335" t="s">
        <v>97</v>
      </c>
      <c r="H191" s="335" t="s">
        <v>654</v>
      </c>
      <c r="I191" s="335" t="s">
        <v>599</v>
      </c>
      <c r="J191" s="335" t="s">
        <v>546</v>
      </c>
      <c r="K191" s="337" t="e" cm="1">
        <f t="array" ref="K191">SUMPRODUCT(--(During_staffFunding='0e. Support language'!$A$14),'B. Intermediate calculations'!$H$114:$H$138,'B. Intermediate calculations'!$W$114:$W$138,'B. Intermediate calculations'!$N$114:$N$138)*MenA_share</f>
        <v>#N/A</v>
      </c>
      <c r="L191" s="337" t="e">
        <f>K191/'0a. Country information'!$R$11</f>
        <v>#N/A</v>
      </c>
      <c r="M191" s="338" t="str">
        <f>'0e. Support language'!$A$82</f>
        <v>Donor/Partner</v>
      </c>
      <c r="N191" s="340" t="s">
        <v>97</v>
      </c>
      <c r="O191" s="308"/>
    </row>
    <row r="192" spans="1:15" x14ac:dyDescent="0.2">
      <c r="A192" s="335">
        <f>'1. General information'!$O$8</f>
        <v>0</v>
      </c>
      <c r="B192" s="335">
        <f>'1. General information'!$O$10</f>
        <v>0</v>
      </c>
      <c r="C192" s="335">
        <f>'1. General information'!$O$11</f>
        <v>0</v>
      </c>
      <c r="D192" s="336" t="s">
        <v>689</v>
      </c>
      <c r="E192" s="335" t="s">
        <v>611</v>
      </c>
      <c r="F192" s="335" t="s">
        <v>612</v>
      </c>
      <c r="G192" s="335" t="s">
        <v>28</v>
      </c>
      <c r="H192" s="335" t="s">
        <v>654</v>
      </c>
      <c r="I192" s="335" t="s">
        <v>599</v>
      </c>
      <c r="J192" s="335" t="s">
        <v>350</v>
      </c>
      <c r="K192" s="337" t="e" cm="1">
        <f t="array" ref="K192">SUMPRODUCT(--(During_staffFunding='0e. Support language'!$A$14),'B. Intermediate calculations'!$H$114:$H$138,'B. Intermediate calculations'!$X$114:$X$138,'B. Intermediate calculations'!$N$114:$N$138)*YF_share</f>
        <v>#N/A</v>
      </c>
      <c r="L192" s="337" t="e">
        <f>K192/'0a. Country information'!$R$11</f>
        <v>#N/A</v>
      </c>
      <c r="M192" s="338" t="str">
        <f>'0e. Support language'!$A$82</f>
        <v>Donor/Partner</v>
      </c>
      <c r="N192" s="340" t="s">
        <v>28</v>
      </c>
      <c r="O192" s="308"/>
    </row>
    <row r="193" spans="1:15" x14ac:dyDescent="0.2">
      <c r="A193" s="335">
        <f>'1. General information'!$O$8</f>
        <v>0</v>
      </c>
      <c r="B193" s="335">
        <f>'1. General information'!$O$10</f>
        <v>0</v>
      </c>
      <c r="C193" s="335">
        <f>'1. General information'!$O$11</f>
        <v>0</v>
      </c>
      <c r="D193" s="336" t="s">
        <v>689</v>
      </c>
      <c r="E193" s="335" t="s">
        <v>611</v>
      </c>
      <c r="F193" s="335" t="s">
        <v>612</v>
      </c>
      <c r="G193" s="335" t="s">
        <v>28</v>
      </c>
      <c r="H193" s="335" t="s">
        <v>654</v>
      </c>
      <c r="I193" s="335" t="s">
        <v>599</v>
      </c>
      <c r="J193" s="335" t="s">
        <v>546</v>
      </c>
      <c r="K193" s="337" t="e" cm="1">
        <f t="array" ref="K193">SUMPRODUCT(--(During_staffFunding='0e. Support language'!$A$14),'B. Intermediate calculations'!$H$114:$H$138,'B. Intermediate calculations'!$X$114:$X$138,'B. Intermediate calculations'!$N$114:$N$138)*MenA_share</f>
        <v>#N/A</v>
      </c>
      <c r="L193" s="337" t="e">
        <f>K193/'0a. Country information'!$R$11</f>
        <v>#N/A</v>
      </c>
      <c r="M193" s="338" t="str">
        <f>'0e. Support language'!$A$82</f>
        <v>Donor/Partner</v>
      </c>
      <c r="N193" s="340" t="s">
        <v>28</v>
      </c>
      <c r="O193" s="308"/>
    </row>
    <row r="194" spans="1:15" x14ac:dyDescent="0.2">
      <c r="A194" s="335">
        <f>'1. General information'!$O$8</f>
        <v>0</v>
      </c>
      <c r="B194" s="335">
        <f>'1. General information'!$O$10</f>
        <v>0</v>
      </c>
      <c r="C194" s="335">
        <f>'1. General information'!$O$11</f>
        <v>0</v>
      </c>
      <c r="D194" s="336" t="s">
        <v>689</v>
      </c>
      <c r="E194" s="335" t="s">
        <v>611</v>
      </c>
      <c r="F194" s="335" t="s">
        <v>612</v>
      </c>
      <c r="G194" s="335" t="s">
        <v>129</v>
      </c>
      <c r="H194" s="335" t="s">
        <v>654</v>
      </c>
      <c r="I194" s="335" t="s">
        <v>599</v>
      </c>
      <c r="J194" s="335" t="s">
        <v>350</v>
      </c>
      <c r="K194" s="337" t="e" cm="1">
        <f t="array" ref="K194">SUMPRODUCT(--(During_staffFunding='0e. Support language'!$A$14),'B. Intermediate calculations'!$H$114:$H$138,'B. Intermediate calculations'!$Y$114:$Y$138,'B. Intermediate calculations'!$N$114:$N$138)*YF_share</f>
        <v>#N/A</v>
      </c>
      <c r="L194" s="337" t="e">
        <f>K194/'0a. Country information'!$R$11</f>
        <v>#N/A</v>
      </c>
      <c r="M194" s="338" t="str">
        <f>'0e. Support language'!$A$82</f>
        <v>Donor/Partner</v>
      </c>
      <c r="N194" s="340" t="s">
        <v>129</v>
      </c>
      <c r="O194" s="308"/>
    </row>
    <row r="195" spans="1:15" x14ac:dyDescent="0.2">
      <c r="A195" s="335">
        <f>'1. General information'!$O$8</f>
        <v>0</v>
      </c>
      <c r="B195" s="335">
        <f>'1. General information'!$O$10</f>
        <v>0</v>
      </c>
      <c r="C195" s="335">
        <f>'1. General information'!$O$11</f>
        <v>0</v>
      </c>
      <c r="D195" s="336" t="s">
        <v>689</v>
      </c>
      <c r="E195" s="335" t="s">
        <v>611</v>
      </c>
      <c r="F195" s="335" t="s">
        <v>612</v>
      </c>
      <c r="G195" s="335" t="s">
        <v>129</v>
      </c>
      <c r="H195" s="335" t="s">
        <v>654</v>
      </c>
      <c r="I195" s="335" t="s">
        <v>599</v>
      </c>
      <c r="J195" s="335" t="s">
        <v>546</v>
      </c>
      <c r="K195" s="337" t="e" cm="1">
        <f t="array" ref="K195">SUMPRODUCT(--(During_staffFunding='0e. Support language'!$A$14),'B. Intermediate calculations'!$H$114:$H$138,'B. Intermediate calculations'!$Y$114:$Y$138,'B. Intermediate calculations'!$N$114:$N$138)*MenA_share</f>
        <v>#N/A</v>
      </c>
      <c r="L195" s="337" t="e">
        <f>K195/'0a. Country information'!$R$11</f>
        <v>#N/A</v>
      </c>
      <c r="M195" s="338" t="str">
        <f>'0e. Support language'!$A$82</f>
        <v>Donor/Partner</v>
      </c>
      <c r="N195" s="340" t="s">
        <v>129</v>
      </c>
      <c r="O195" s="308"/>
    </row>
    <row r="196" spans="1:15" x14ac:dyDescent="0.2">
      <c r="A196" s="329">
        <f>'1. General information'!$O$8</f>
        <v>0</v>
      </c>
      <c r="B196" s="329">
        <f>'1. General information'!$O$10</f>
        <v>0</v>
      </c>
      <c r="C196" s="329">
        <f>'1. General information'!$O$11</f>
        <v>0</v>
      </c>
      <c r="D196" s="330" t="s">
        <v>694</v>
      </c>
      <c r="E196" s="329" t="s">
        <v>652</v>
      </c>
      <c r="F196" s="329" t="s">
        <v>612</v>
      </c>
      <c r="G196" s="329" t="s">
        <v>33</v>
      </c>
      <c r="H196" s="329" t="s">
        <v>654</v>
      </c>
      <c r="I196" s="329" t="s">
        <v>599</v>
      </c>
      <c r="J196" s="329" t="s">
        <v>350</v>
      </c>
      <c r="K196" s="331" t="e" cm="1">
        <f t="array" ref="K196">SUMPRODUCT(--(During_staffFunding='0e. Support language'!$A$13),'B. Intermediate calculations'!$G$114:$G$138,'B. Intermediate calculations'!$P$114:$P$138,'B. Intermediate calculations'!$O$114:$O$138)*YF_share</f>
        <v>#N/A</v>
      </c>
      <c r="L196" s="331" t="e">
        <f>K196/'0a. Country information'!$R$11</f>
        <v>#N/A</v>
      </c>
      <c r="M196" s="332" t="str">
        <f>'0e. Support language'!$A$67</f>
        <v>District/MOH</v>
      </c>
      <c r="N196" s="333" t="s">
        <v>695</v>
      </c>
      <c r="O196" s="308"/>
    </row>
    <row r="197" spans="1:15" x14ac:dyDescent="0.2">
      <c r="A197" s="329">
        <f>'1. General information'!$O$8</f>
        <v>0</v>
      </c>
      <c r="B197" s="329">
        <f>'1. General information'!$O$10</f>
        <v>0</v>
      </c>
      <c r="C197" s="329">
        <f>'1. General information'!$O$11</f>
        <v>0</v>
      </c>
      <c r="D197" s="330" t="s">
        <v>694</v>
      </c>
      <c r="E197" s="329" t="s">
        <v>652</v>
      </c>
      <c r="F197" s="329" t="s">
        <v>612</v>
      </c>
      <c r="G197" s="329" t="s">
        <v>33</v>
      </c>
      <c r="H197" s="329" t="s">
        <v>654</v>
      </c>
      <c r="I197" s="329" t="s">
        <v>599</v>
      </c>
      <c r="J197" s="329" t="s">
        <v>546</v>
      </c>
      <c r="K197" s="331" t="e" cm="1">
        <f t="array" ref="K197">SUMPRODUCT(--(During_staffFunding='0e. Support language'!$A$13),'B. Intermediate calculations'!$G$114:$G$138,'B. Intermediate calculations'!$P$114:$P$138,'B. Intermediate calculations'!$O$114:$O$138)*MenA_share</f>
        <v>#N/A</v>
      </c>
      <c r="L197" s="331" t="e">
        <f>K197/'0a. Country information'!$R$11</f>
        <v>#N/A</v>
      </c>
      <c r="M197" s="332" t="str">
        <f>'0e. Support language'!$A$67</f>
        <v>District/MOH</v>
      </c>
      <c r="N197" s="333" t="s">
        <v>696</v>
      </c>
      <c r="O197" s="308"/>
    </row>
    <row r="198" spans="1:15" x14ac:dyDescent="0.2">
      <c r="A198" s="329">
        <f>'1. General information'!$O$8</f>
        <v>0</v>
      </c>
      <c r="B198" s="329">
        <f>'1. General information'!$O$10</f>
        <v>0</v>
      </c>
      <c r="C198" s="329">
        <f>'1. General information'!$O$11</f>
        <v>0</v>
      </c>
      <c r="D198" s="330" t="s">
        <v>694</v>
      </c>
      <c r="E198" s="329" t="s">
        <v>652</v>
      </c>
      <c r="F198" s="329" t="s">
        <v>612</v>
      </c>
      <c r="G198" s="329" t="s">
        <v>356</v>
      </c>
      <c r="H198" s="329" t="s">
        <v>654</v>
      </c>
      <c r="I198" s="329" t="s">
        <v>599</v>
      </c>
      <c r="J198" s="329" t="s">
        <v>350</v>
      </c>
      <c r="K198" s="331" t="e" cm="1">
        <f t="array" ref="K198">SUMPRODUCT(--(During_staffFunding='0e. Support language'!$A$13),'B. Intermediate calculations'!$G$114:$G$138,'B. Intermediate calculations'!$Q$114:$Q$138,'B. Intermediate calculations'!$O$114:$O$138)*YF_share</f>
        <v>#N/A</v>
      </c>
      <c r="L198" s="331" t="e">
        <f>K198/'0a. Country information'!$R$11</f>
        <v>#N/A</v>
      </c>
      <c r="M198" s="332" t="str">
        <f>'0e. Support language'!$A$67</f>
        <v>District/MOH</v>
      </c>
      <c r="N198" s="333" t="s">
        <v>676</v>
      </c>
      <c r="O198" s="308"/>
    </row>
    <row r="199" spans="1:15" x14ac:dyDescent="0.2">
      <c r="A199" s="329">
        <f>'1. General information'!$O$8</f>
        <v>0</v>
      </c>
      <c r="B199" s="329">
        <f>'1. General information'!$O$10</f>
        <v>0</v>
      </c>
      <c r="C199" s="329">
        <f>'1. General information'!$O$11</f>
        <v>0</v>
      </c>
      <c r="D199" s="330" t="s">
        <v>694</v>
      </c>
      <c r="E199" s="329" t="s">
        <v>652</v>
      </c>
      <c r="F199" s="329" t="s">
        <v>612</v>
      </c>
      <c r="G199" s="329" t="s">
        <v>356</v>
      </c>
      <c r="H199" s="329" t="s">
        <v>654</v>
      </c>
      <c r="I199" s="329" t="s">
        <v>599</v>
      </c>
      <c r="J199" s="329" t="s">
        <v>546</v>
      </c>
      <c r="K199" s="331" t="e" cm="1">
        <f t="array" ref="K199">SUMPRODUCT(--(During_staffFunding='0e. Support language'!$A$13),'B. Intermediate calculations'!$G$114:$G$138,'B. Intermediate calculations'!$Q$114:$Q$138,'B. Intermediate calculations'!$O$114:$O$138)*MenA_share</f>
        <v>#N/A</v>
      </c>
      <c r="L199" s="331" t="e">
        <f>K199/'0a. Country information'!$R$11</f>
        <v>#N/A</v>
      </c>
      <c r="M199" s="332" t="str">
        <f>'0e. Support language'!$A$67</f>
        <v>District/MOH</v>
      </c>
      <c r="N199" s="333" t="s">
        <v>677</v>
      </c>
      <c r="O199" s="308"/>
    </row>
    <row r="200" spans="1:15" x14ac:dyDescent="0.2">
      <c r="A200" s="329">
        <f>'1. General information'!$O$8</f>
        <v>0</v>
      </c>
      <c r="B200" s="329">
        <f>'1. General information'!$O$10</f>
        <v>0</v>
      </c>
      <c r="C200" s="329">
        <f>'1. General information'!$O$11</f>
        <v>0</v>
      </c>
      <c r="D200" s="330" t="s">
        <v>694</v>
      </c>
      <c r="E200" s="329" t="s">
        <v>652</v>
      </c>
      <c r="F200" s="329" t="s">
        <v>612</v>
      </c>
      <c r="G200" s="329" t="s">
        <v>29</v>
      </c>
      <c r="H200" s="329" t="s">
        <v>654</v>
      </c>
      <c r="I200" s="329" t="s">
        <v>599</v>
      </c>
      <c r="J200" s="329" t="s">
        <v>350</v>
      </c>
      <c r="K200" s="331" t="e" cm="1">
        <f t="array" ref="K200">SUMPRODUCT(--(During_staffFunding='0e. Support language'!$A$13),'B. Intermediate calculations'!$G$114:$G$138,'B. Intermediate calculations'!$R$114:$R$138,'B. Intermediate calculations'!$O$114:$O$138)*YF_share</f>
        <v>#N/A</v>
      </c>
      <c r="L200" s="331" t="e">
        <f>K200/'0a. Country information'!$R$11</f>
        <v>#N/A</v>
      </c>
      <c r="M200" s="332" t="str">
        <f>'0e. Support language'!$A$67</f>
        <v>District/MOH</v>
      </c>
      <c r="N200" s="334" t="s">
        <v>29</v>
      </c>
      <c r="O200" s="308"/>
    </row>
    <row r="201" spans="1:15" x14ac:dyDescent="0.2">
      <c r="A201" s="329">
        <f>'1. General information'!$O$8</f>
        <v>0</v>
      </c>
      <c r="B201" s="329">
        <f>'1. General information'!$O$10</f>
        <v>0</v>
      </c>
      <c r="C201" s="329">
        <f>'1. General information'!$O$11</f>
        <v>0</v>
      </c>
      <c r="D201" s="330" t="s">
        <v>694</v>
      </c>
      <c r="E201" s="329" t="s">
        <v>652</v>
      </c>
      <c r="F201" s="329" t="s">
        <v>612</v>
      </c>
      <c r="G201" s="329" t="s">
        <v>29</v>
      </c>
      <c r="H201" s="329" t="s">
        <v>654</v>
      </c>
      <c r="I201" s="329" t="s">
        <v>599</v>
      </c>
      <c r="J201" s="329" t="s">
        <v>546</v>
      </c>
      <c r="K201" s="331" t="e" cm="1">
        <f t="array" ref="K201">SUMPRODUCT(--(During_staffFunding='0e. Support language'!$A$13),'B. Intermediate calculations'!$G$114:$G$138,'B. Intermediate calculations'!$R$114:$R$138,'B. Intermediate calculations'!$O$114:$O$138)*MenA_share</f>
        <v>#N/A</v>
      </c>
      <c r="L201" s="331" t="e">
        <f>K201/'0a. Country information'!$R$11</f>
        <v>#N/A</v>
      </c>
      <c r="M201" s="332" t="str">
        <f>'0e. Support language'!$A$67</f>
        <v>District/MOH</v>
      </c>
      <c r="N201" s="334" t="s">
        <v>29</v>
      </c>
      <c r="O201" s="308"/>
    </row>
    <row r="202" spans="1:15" x14ac:dyDescent="0.2">
      <c r="A202" s="329">
        <f>'1. General information'!$O$8</f>
        <v>0</v>
      </c>
      <c r="B202" s="329">
        <f>'1. General information'!$O$10</f>
        <v>0</v>
      </c>
      <c r="C202" s="329">
        <f>'1. General information'!$O$11</f>
        <v>0</v>
      </c>
      <c r="D202" s="330" t="s">
        <v>694</v>
      </c>
      <c r="E202" s="329" t="s">
        <v>652</v>
      </c>
      <c r="F202" s="329" t="s">
        <v>612</v>
      </c>
      <c r="G202" s="329" t="s">
        <v>96</v>
      </c>
      <c r="H202" s="329" t="s">
        <v>654</v>
      </c>
      <c r="I202" s="329" t="s">
        <v>599</v>
      </c>
      <c r="J202" s="329" t="s">
        <v>350</v>
      </c>
      <c r="K202" s="331" t="e" cm="1">
        <f t="array" ref="K202">SUMPRODUCT(--(During_staffFunding='0e. Support language'!$A$13),'B. Intermediate calculations'!$G$114:$G$138,'B. Intermediate calculations'!$S$114:$S$138,'B. Intermediate calculations'!$O$114:$O$138)*YF_share</f>
        <v>#N/A</v>
      </c>
      <c r="L202" s="331" t="e">
        <f>K202/'0a. Country information'!$R$11</f>
        <v>#N/A</v>
      </c>
      <c r="M202" s="332" t="str">
        <f>'0e. Support language'!$A$67</f>
        <v>District/MOH</v>
      </c>
      <c r="N202" s="334" t="s">
        <v>96</v>
      </c>
      <c r="O202" s="308"/>
    </row>
    <row r="203" spans="1:15" x14ac:dyDescent="0.2">
      <c r="A203" s="329">
        <f>'1. General information'!$O$8</f>
        <v>0</v>
      </c>
      <c r="B203" s="329">
        <f>'1. General information'!$O$10</f>
        <v>0</v>
      </c>
      <c r="C203" s="329">
        <f>'1. General information'!$O$11</f>
        <v>0</v>
      </c>
      <c r="D203" s="330" t="s">
        <v>694</v>
      </c>
      <c r="E203" s="329" t="s">
        <v>652</v>
      </c>
      <c r="F203" s="329" t="s">
        <v>612</v>
      </c>
      <c r="G203" s="329" t="s">
        <v>96</v>
      </c>
      <c r="H203" s="329" t="s">
        <v>654</v>
      </c>
      <c r="I203" s="329" t="s">
        <v>599</v>
      </c>
      <c r="J203" s="329" t="s">
        <v>546</v>
      </c>
      <c r="K203" s="331" t="e" cm="1">
        <f t="array" ref="K203">SUMPRODUCT(--(During_staffFunding='0e. Support language'!$A$13),'B. Intermediate calculations'!$G$114:$G$138,'B. Intermediate calculations'!$S$114:$S$138,'B. Intermediate calculations'!$O$114:$O$138)*MenA_share</f>
        <v>#N/A</v>
      </c>
      <c r="L203" s="331" t="e">
        <f>K203/'0a. Country information'!$R$11</f>
        <v>#N/A</v>
      </c>
      <c r="M203" s="332" t="str">
        <f>'0e. Support language'!$A$67</f>
        <v>District/MOH</v>
      </c>
      <c r="N203" s="334" t="s">
        <v>96</v>
      </c>
      <c r="O203" s="308"/>
    </row>
    <row r="204" spans="1:15" x14ac:dyDescent="0.2">
      <c r="A204" s="329">
        <f>'1. General information'!$O$8</f>
        <v>0</v>
      </c>
      <c r="B204" s="329">
        <f>'1. General information'!$O$10</f>
        <v>0</v>
      </c>
      <c r="C204" s="329">
        <f>'1. General information'!$O$11</f>
        <v>0</v>
      </c>
      <c r="D204" s="330" t="s">
        <v>694</v>
      </c>
      <c r="E204" s="329" t="s">
        <v>652</v>
      </c>
      <c r="F204" s="329" t="s">
        <v>612</v>
      </c>
      <c r="G204" s="329" t="s">
        <v>5</v>
      </c>
      <c r="H204" s="329" t="s">
        <v>654</v>
      </c>
      <c r="I204" s="329" t="s">
        <v>599</v>
      </c>
      <c r="J204" s="329" t="s">
        <v>350</v>
      </c>
      <c r="K204" s="331" t="e" cm="1">
        <f t="array" ref="K204">SUMPRODUCT(--(During_staffFunding='0e. Support language'!$A$13),'B. Intermediate calculations'!$G$114:$G$138,'B. Intermediate calculations'!$T$114:$T$138,'B. Intermediate calculations'!$O$114:$O$138)*YF_share</f>
        <v>#N/A</v>
      </c>
      <c r="L204" s="331" t="e">
        <f>K204/'0a. Country information'!$R$11</f>
        <v>#N/A</v>
      </c>
      <c r="M204" s="332" t="str">
        <f>'0e. Support language'!$A$67</f>
        <v>District/MOH</v>
      </c>
      <c r="N204" s="334" t="s">
        <v>5</v>
      </c>
      <c r="O204" s="308"/>
    </row>
    <row r="205" spans="1:15" x14ac:dyDescent="0.2">
      <c r="A205" s="329">
        <f>'1. General information'!$O$8</f>
        <v>0</v>
      </c>
      <c r="B205" s="329">
        <f>'1. General information'!$O$10</f>
        <v>0</v>
      </c>
      <c r="C205" s="329">
        <f>'1. General information'!$O$11</f>
        <v>0</v>
      </c>
      <c r="D205" s="330" t="s">
        <v>694</v>
      </c>
      <c r="E205" s="329" t="s">
        <v>652</v>
      </c>
      <c r="F205" s="329" t="s">
        <v>612</v>
      </c>
      <c r="G205" s="329" t="s">
        <v>5</v>
      </c>
      <c r="H205" s="329" t="s">
        <v>654</v>
      </c>
      <c r="I205" s="329" t="s">
        <v>599</v>
      </c>
      <c r="J205" s="329" t="s">
        <v>546</v>
      </c>
      <c r="K205" s="331" t="e" cm="1">
        <f t="array" ref="K205">SUMPRODUCT(--(During_staffFunding='0e. Support language'!$A$13),'B. Intermediate calculations'!$G$114:$G$138,'B. Intermediate calculations'!$T$114:$T$138,'B. Intermediate calculations'!$O$114:$O$138)*MenA_share</f>
        <v>#N/A</v>
      </c>
      <c r="L205" s="331" t="e">
        <f>K205/'0a. Country information'!$R$11</f>
        <v>#N/A</v>
      </c>
      <c r="M205" s="332" t="str">
        <f>'0e. Support language'!$A$67</f>
        <v>District/MOH</v>
      </c>
      <c r="N205" s="334" t="s">
        <v>5</v>
      </c>
      <c r="O205" s="308"/>
    </row>
    <row r="206" spans="1:15" x14ac:dyDescent="0.2">
      <c r="A206" s="329">
        <f>'1. General information'!$O$8</f>
        <v>0</v>
      </c>
      <c r="B206" s="329">
        <f>'1. General information'!$O$10</f>
        <v>0</v>
      </c>
      <c r="C206" s="329">
        <f>'1. General information'!$O$11</f>
        <v>0</v>
      </c>
      <c r="D206" s="330" t="s">
        <v>694</v>
      </c>
      <c r="E206" s="329" t="s">
        <v>652</v>
      </c>
      <c r="F206" s="329" t="s">
        <v>612</v>
      </c>
      <c r="G206" s="329" t="s">
        <v>22</v>
      </c>
      <c r="H206" s="329" t="s">
        <v>654</v>
      </c>
      <c r="I206" s="329" t="s">
        <v>599</v>
      </c>
      <c r="J206" s="329" t="s">
        <v>350</v>
      </c>
      <c r="K206" s="331" t="e" cm="1">
        <f t="array" ref="K206">SUMPRODUCT(--(During_staffFunding='0e. Support language'!$A$13),'B. Intermediate calculations'!$G$114:$G$138,'B. Intermediate calculations'!$U$114:$U$138,'B. Intermediate calculations'!$O$114:$O$138)*YF_share</f>
        <v>#N/A</v>
      </c>
      <c r="L206" s="331" t="e">
        <f>K206/'0a. Country information'!$R$11</f>
        <v>#N/A</v>
      </c>
      <c r="M206" s="332" t="str">
        <f>'0e. Support language'!$A$67</f>
        <v>District/MOH</v>
      </c>
      <c r="N206" s="334" t="s">
        <v>22</v>
      </c>
      <c r="O206" s="308"/>
    </row>
    <row r="207" spans="1:15" x14ac:dyDescent="0.2">
      <c r="A207" s="329">
        <f>'1. General information'!$O$8</f>
        <v>0</v>
      </c>
      <c r="B207" s="329">
        <f>'1. General information'!$O$10</f>
        <v>0</v>
      </c>
      <c r="C207" s="329">
        <f>'1. General information'!$O$11</f>
        <v>0</v>
      </c>
      <c r="D207" s="330" t="s">
        <v>694</v>
      </c>
      <c r="E207" s="329" t="s">
        <v>652</v>
      </c>
      <c r="F207" s="329" t="s">
        <v>612</v>
      </c>
      <c r="G207" s="329" t="s">
        <v>22</v>
      </c>
      <c r="H207" s="329" t="s">
        <v>654</v>
      </c>
      <c r="I207" s="329" t="s">
        <v>599</v>
      </c>
      <c r="J207" s="329" t="s">
        <v>546</v>
      </c>
      <c r="K207" s="331" t="e" cm="1">
        <f t="array" ref="K207">SUMPRODUCT(--(During_staffFunding='0e. Support language'!$A$13),'B. Intermediate calculations'!$G$114:$G$138,'B. Intermediate calculations'!$U$114:$U$138,'B. Intermediate calculations'!$O$114:$O$138)*MenA_share</f>
        <v>#N/A</v>
      </c>
      <c r="L207" s="331" t="e">
        <f>K207/'0a. Country information'!$R$11</f>
        <v>#N/A</v>
      </c>
      <c r="M207" s="332" t="str">
        <f>'0e. Support language'!$A$67</f>
        <v>District/MOH</v>
      </c>
      <c r="N207" s="334" t="s">
        <v>22</v>
      </c>
      <c r="O207" s="308"/>
    </row>
    <row r="208" spans="1:15" x14ac:dyDescent="0.2">
      <c r="A208" s="329">
        <f>'1. General information'!$O$8</f>
        <v>0</v>
      </c>
      <c r="B208" s="329">
        <f>'1. General information'!$O$10</f>
        <v>0</v>
      </c>
      <c r="C208" s="329">
        <f>'1. General information'!$O$11</f>
        <v>0</v>
      </c>
      <c r="D208" s="330" t="s">
        <v>694</v>
      </c>
      <c r="E208" s="329" t="s">
        <v>652</v>
      </c>
      <c r="F208" s="329" t="s">
        <v>612</v>
      </c>
      <c r="G208" s="329" t="s">
        <v>30</v>
      </c>
      <c r="H208" s="329" t="s">
        <v>654</v>
      </c>
      <c r="I208" s="329" t="s">
        <v>599</v>
      </c>
      <c r="J208" s="329" t="s">
        <v>350</v>
      </c>
      <c r="K208" s="331" t="e" cm="1">
        <f t="array" ref="K208">SUMPRODUCT(--(During_staffFunding='0e. Support language'!$A$13),'B. Intermediate calculations'!$G$114:$G$138,'B. Intermediate calculations'!$V$114:$V$138,'B. Intermediate calculations'!$O$114:$O$138)*YF_share</f>
        <v>#N/A</v>
      </c>
      <c r="L208" s="331" t="e">
        <f>K208/'0a. Country information'!$R$11</f>
        <v>#N/A</v>
      </c>
      <c r="M208" s="332" t="str">
        <f>'0e. Support language'!$A$67</f>
        <v>District/MOH</v>
      </c>
      <c r="N208" s="334" t="s">
        <v>30</v>
      </c>
      <c r="O208" s="308"/>
    </row>
    <row r="209" spans="1:15" x14ac:dyDescent="0.2">
      <c r="A209" s="329">
        <f>'1. General information'!$O$8</f>
        <v>0</v>
      </c>
      <c r="B209" s="329">
        <f>'1. General information'!$O$10</f>
        <v>0</v>
      </c>
      <c r="C209" s="329">
        <f>'1. General information'!$O$11</f>
        <v>0</v>
      </c>
      <c r="D209" s="330" t="s">
        <v>694</v>
      </c>
      <c r="E209" s="329" t="s">
        <v>652</v>
      </c>
      <c r="F209" s="329" t="s">
        <v>612</v>
      </c>
      <c r="G209" s="329" t="s">
        <v>30</v>
      </c>
      <c r="H209" s="329" t="s">
        <v>654</v>
      </c>
      <c r="I209" s="329" t="s">
        <v>599</v>
      </c>
      <c r="J209" s="329" t="s">
        <v>546</v>
      </c>
      <c r="K209" s="331" t="e" cm="1">
        <f t="array" ref="K209">SUMPRODUCT(--(During_staffFunding='0e. Support language'!$A$13),'B. Intermediate calculations'!$G$114:$G$138,'B. Intermediate calculations'!$V$114:$V$138,'B. Intermediate calculations'!$O$114:$O$138)*MenA_share</f>
        <v>#N/A</v>
      </c>
      <c r="L209" s="331" t="e">
        <f>K209/'0a. Country information'!$R$11</f>
        <v>#N/A</v>
      </c>
      <c r="M209" s="332" t="str">
        <f>'0e. Support language'!$A$67</f>
        <v>District/MOH</v>
      </c>
      <c r="N209" s="334" t="s">
        <v>30</v>
      </c>
      <c r="O209" s="308"/>
    </row>
    <row r="210" spans="1:15" x14ac:dyDescent="0.2">
      <c r="A210" s="329">
        <f>'1. General information'!$O$8</f>
        <v>0</v>
      </c>
      <c r="B210" s="329">
        <f>'1. General information'!$O$10</f>
        <v>0</v>
      </c>
      <c r="C210" s="329">
        <f>'1. General information'!$O$11</f>
        <v>0</v>
      </c>
      <c r="D210" s="330" t="s">
        <v>694</v>
      </c>
      <c r="E210" s="329" t="s">
        <v>652</v>
      </c>
      <c r="F210" s="329" t="s">
        <v>612</v>
      </c>
      <c r="G210" s="329" t="s">
        <v>97</v>
      </c>
      <c r="H210" s="329" t="s">
        <v>654</v>
      </c>
      <c r="I210" s="329" t="s">
        <v>599</v>
      </c>
      <c r="J210" s="329" t="s">
        <v>350</v>
      </c>
      <c r="K210" s="331" t="e" cm="1">
        <f t="array" ref="K210">SUMPRODUCT(--(During_staffFunding='0e. Support language'!$A$13),'B. Intermediate calculations'!$G$114:$G$138,'B. Intermediate calculations'!$W$114:$W$138,'B. Intermediate calculations'!$O$114:$O$138)*YF_share</f>
        <v>#N/A</v>
      </c>
      <c r="L210" s="331" t="e">
        <f>K210/'0a. Country information'!$R$11</f>
        <v>#N/A</v>
      </c>
      <c r="M210" s="332" t="str">
        <f>'0e. Support language'!$A$67</f>
        <v>District/MOH</v>
      </c>
      <c r="N210" s="334" t="s">
        <v>97</v>
      </c>
      <c r="O210" s="308"/>
    </row>
    <row r="211" spans="1:15" x14ac:dyDescent="0.2">
      <c r="A211" s="329">
        <f>'1. General information'!$O$8</f>
        <v>0</v>
      </c>
      <c r="B211" s="329">
        <f>'1. General information'!$O$10</f>
        <v>0</v>
      </c>
      <c r="C211" s="329">
        <f>'1. General information'!$O$11</f>
        <v>0</v>
      </c>
      <c r="D211" s="330" t="s">
        <v>694</v>
      </c>
      <c r="E211" s="329" t="s">
        <v>652</v>
      </c>
      <c r="F211" s="329" t="s">
        <v>612</v>
      </c>
      <c r="G211" s="329" t="s">
        <v>97</v>
      </c>
      <c r="H211" s="329" t="s">
        <v>654</v>
      </c>
      <c r="I211" s="329" t="s">
        <v>599</v>
      </c>
      <c r="J211" s="329" t="s">
        <v>546</v>
      </c>
      <c r="K211" s="331" t="e" cm="1">
        <f t="array" ref="K211">SUMPRODUCT(--(During_staffFunding='0e. Support language'!$A$13),'B. Intermediate calculations'!$G$114:$G$138,'B. Intermediate calculations'!$W$114:$W$138,'B. Intermediate calculations'!$O$114:$O$138)*MenA_share</f>
        <v>#N/A</v>
      </c>
      <c r="L211" s="331" t="e">
        <f>K211/'0a. Country information'!$R$11</f>
        <v>#N/A</v>
      </c>
      <c r="M211" s="332" t="str">
        <f>'0e. Support language'!$A$67</f>
        <v>District/MOH</v>
      </c>
      <c r="N211" s="334" t="s">
        <v>97</v>
      </c>
      <c r="O211" s="308"/>
    </row>
    <row r="212" spans="1:15" x14ac:dyDescent="0.2">
      <c r="A212" s="329">
        <f>'1. General information'!$O$8</f>
        <v>0</v>
      </c>
      <c r="B212" s="329">
        <f>'1. General information'!$O$10</f>
        <v>0</v>
      </c>
      <c r="C212" s="329">
        <f>'1. General information'!$O$11</f>
        <v>0</v>
      </c>
      <c r="D212" s="330" t="s">
        <v>694</v>
      </c>
      <c r="E212" s="329" t="s">
        <v>652</v>
      </c>
      <c r="F212" s="329" t="s">
        <v>612</v>
      </c>
      <c r="G212" s="329" t="s">
        <v>28</v>
      </c>
      <c r="H212" s="329" t="s">
        <v>654</v>
      </c>
      <c r="I212" s="329" t="s">
        <v>599</v>
      </c>
      <c r="J212" s="329" t="s">
        <v>350</v>
      </c>
      <c r="K212" s="331" t="e" cm="1">
        <f t="array" ref="K212">SUMPRODUCT(--(During_staffFunding='0e. Support language'!$A$13),'B. Intermediate calculations'!$G$114:$G$138,'B. Intermediate calculations'!$X$114:$X$138,'B. Intermediate calculations'!$O$114:$O$138)*YF_share</f>
        <v>#N/A</v>
      </c>
      <c r="L212" s="331" t="e">
        <f>K212/'0a. Country information'!$R$11</f>
        <v>#N/A</v>
      </c>
      <c r="M212" s="332" t="str">
        <f>'0e. Support language'!$A$67</f>
        <v>District/MOH</v>
      </c>
      <c r="N212" s="334" t="s">
        <v>28</v>
      </c>
      <c r="O212" s="308"/>
    </row>
    <row r="213" spans="1:15" x14ac:dyDescent="0.2">
      <c r="A213" s="329">
        <f>'1. General information'!$O$8</f>
        <v>0</v>
      </c>
      <c r="B213" s="329">
        <f>'1. General information'!$O$10</f>
        <v>0</v>
      </c>
      <c r="C213" s="329">
        <f>'1. General information'!$O$11</f>
        <v>0</v>
      </c>
      <c r="D213" s="330" t="s">
        <v>694</v>
      </c>
      <c r="E213" s="329" t="s">
        <v>652</v>
      </c>
      <c r="F213" s="329" t="s">
        <v>612</v>
      </c>
      <c r="G213" s="329" t="s">
        <v>28</v>
      </c>
      <c r="H213" s="329" t="s">
        <v>654</v>
      </c>
      <c r="I213" s="329" t="s">
        <v>599</v>
      </c>
      <c r="J213" s="329" t="s">
        <v>546</v>
      </c>
      <c r="K213" s="331" t="e" cm="1">
        <f t="array" ref="K213">SUMPRODUCT(--(During_staffFunding='0e. Support language'!$A$13),'B. Intermediate calculations'!$G$114:$G$138,'B. Intermediate calculations'!$X$114:$X$138,'B. Intermediate calculations'!$O$114:$O$138)*MenA_share</f>
        <v>#N/A</v>
      </c>
      <c r="L213" s="331" t="e">
        <f>K213/'0a. Country information'!$R$11</f>
        <v>#N/A</v>
      </c>
      <c r="M213" s="332" t="str">
        <f>'0e. Support language'!$A$67</f>
        <v>District/MOH</v>
      </c>
      <c r="N213" s="334" t="s">
        <v>28</v>
      </c>
      <c r="O213" s="308"/>
    </row>
    <row r="214" spans="1:15" x14ac:dyDescent="0.2">
      <c r="A214" s="329">
        <f>'1. General information'!$O$8</f>
        <v>0</v>
      </c>
      <c r="B214" s="329">
        <f>'1. General information'!$O$10</f>
        <v>0</v>
      </c>
      <c r="C214" s="329">
        <f>'1. General information'!$O$11</f>
        <v>0</v>
      </c>
      <c r="D214" s="330" t="s">
        <v>694</v>
      </c>
      <c r="E214" s="329" t="s">
        <v>652</v>
      </c>
      <c r="F214" s="329" t="s">
        <v>612</v>
      </c>
      <c r="G214" s="329" t="s">
        <v>129</v>
      </c>
      <c r="H214" s="329" t="s">
        <v>654</v>
      </c>
      <c r="I214" s="329" t="s">
        <v>599</v>
      </c>
      <c r="J214" s="329" t="s">
        <v>350</v>
      </c>
      <c r="K214" s="331" t="e" cm="1">
        <f t="array" ref="K214">SUMPRODUCT(--(During_staffFunding='0e. Support language'!$A$13),'B. Intermediate calculations'!$G$114:$G$138,'B. Intermediate calculations'!$Y$114:$Y$138,'B. Intermediate calculations'!$O$114:$O$138)*YF_share</f>
        <v>#N/A</v>
      </c>
      <c r="L214" s="331" t="e">
        <f>K214/'0a. Country information'!$R$11</f>
        <v>#N/A</v>
      </c>
      <c r="M214" s="332" t="str">
        <f>'0e. Support language'!$A$67</f>
        <v>District/MOH</v>
      </c>
      <c r="N214" s="334" t="s">
        <v>129</v>
      </c>
      <c r="O214" s="308"/>
    </row>
    <row r="215" spans="1:15" x14ac:dyDescent="0.2">
      <c r="A215" s="329">
        <f>'1. General information'!$O$8</f>
        <v>0</v>
      </c>
      <c r="B215" s="329">
        <f>'1. General information'!$O$10</f>
        <v>0</v>
      </c>
      <c r="C215" s="329">
        <f>'1. General information'!$O$11</f>
        <v>0</v>
      </c>
      <c r="D215" s="330" t="s">
        <v>694</v>
      </c>
      <c r="E215" s="329" t="s">
        <v>652</v>
      </c>
      <c r="F215" s="329" t="s">
        <v>612</v>
      </c>
      <c r="G215" s="329" t="s">
        <v>129</v>
      </c>
      <c r="H215" s="329" t="s">
        <v>654</v>
      </c>
      <c r="I215" s="329" t="s">
        <v>599</v>
      </c>
      <c r="J215" s="329" t="s">
        <v>546</v>
      </c>
      <c r="K215" s="331" t="e" cm="1">
        <f t="array" ref="K215">SUMPRODUCT(--(During_staffFunding='0e. Support language'!$A$13),'B. Intermediate calculations'!$G$114:$G$138,'B. Intermediate calculations'!$Y$114:$Y$138,'B. Intermediate calculations'!$O$114:$O$138)*MenA_share</f>
        <v>#N/A</v>
      </c>
      <c r="L215" s="331" t="e">
        <f>K215/'0a. Country information'!$R$11</f>
        <v>#N/A</v>
      </c>
      <c r="M215" s="332" t="str">
        <f>'0e. Support language'!$A$67</f>
        <v>District/MOH</v>
      </c>
      <c r="N215" s="334" t="s">
        <v>129</v>
      </c>
      <c r="O215" s="308"/>
    </row>
    <row r="216" spans="1:15" x14ac:dyDescent="0.2">
      <c r="A216" s="335">
        <f>'1. General information'!$O$8</f>
        <v>0</v>
      </c>
      <c r="B216" s="335">
        <f>'1. General information'!$O$10</f>
        <v>0</v>
      </c>
      <c r="C216" s="335">
        <f>'1. General information'!$O$11</f>
        <v>0</v>
      </c>
      <c r="D216" s="336" t="s">
        <v>697</v>
      </c>
      <c r="E216" s="335" t="s">
        <v>652</v>
      </c>
      <c r="F216" s="335" t="s">
        <v>612</v>
      </c>
      <c r="G216" s="335" t="s">
        <v>33</v>
      </c>
      <c r="H216" s="335" t="s">
        <v>654</v>
      </c>
      <c r="I216" s="335" t="s">
        <v>599</v>
      </c>
      <c r="J216" s="335" t="s">
        <v>350</v>
      </c>
      <c r="K216" s="337" t="e" cm="1">
        <f t="array" ref="K216">SUMPRODUCT(--(During_staffFunding='0e. Support language'!$A$14),'B. Intermediate calculations'!$H$114:$H$138,'B. Intermediate calculations'!$P$114:$P$138,'B. Intermediate calculations'!$O$114:$O$138)*YF_share</f>
        <v>#N/A</v>
      </c>
      <c r="L216" s="337" t="e">
        <f>K216/'0a. Country information'!$R$11</f>
        <v>#N/A</v>
      </c>
      <c r="M216" s="338" t="str">
        <f>'0e. Support language'!$A$82</f>
        <v>Donor/Partner</v>
      </c>
      <c r="N216" s="339" t="s">
        <v>698</v>
      </c>
      <c r="O216" s="308"/>
    </row>
    <row r="217" spans="1:15" x14ac:dyDescent="0.2">
      <c r="A217" s="335">
        <f>'1. General information'!$O$8</f>
        <v>0</v>
      </c>
      <c r="B217" s="335">
        <f>'1. General information'!$O$10</f>
        <v>0</v>
      </c>
      <c r="C217" s="335">
        <f>'1. General information'!$O$11</f>
        <v>0</v>
      </c>
      <c r="D217" s="336" t="s">
        <v>697</v>
      </c>
      <c r="E217" s="335" t="s">
        <v>652</v>
      </c>
      <c r="F217" s="335" t="s">
        <v>612</v>
      </c>
      <c r="G217" s="335" t="s">
        <v>33</v>
      </c>
      <c r="H217" s="335" t="s">
        <v>654</v>
      </c>
      <c r="I217" s="335" t="s">
        <v>599</v>
      </c>
      <c r="J217" s="335" t="s">
        <v>546</v>
      </c>
      <c r="K217" s="337" t="e" cm="1">
        <f t="array" ref="K217">SUMPRODUCT(--(During_staffFunding='0e. Support language'!$A$14),'B. Intermediate calculations'!$H$114:$H$138,'B. Intermediate calculations'!$P$114:$P$138,'B. Intermediate calculations'!$O$114:$O$138)*MenA_share</f>
        <v>#N/A</v>
      </c>
      <c r="L217" s="337" t="e">
        <f>K217/'0a. Country information'!$R$11</f>
        <v>#N/A</v>
      </c>
      <c r="M217" s="338" t="str">
        <f>'0e. Support language'!$A$82</f>
        <v>Donor/Partner</v>
      </c>
      <c r="N217" s="339" t="s">
        <v>699</v>
      </c>
      <c r="O217" s="308"/>
    </row>
    <row r="218" spans="1:15" x14ac:dyDescent="0.2">
      <c r="A218" s="335">
        <f>'1. General information'!$O$8</f>
        <v>0</v>
      </c>
      <c r="B218" s="335">
        <f>'1. General information'!$O$10</f>
        <v>0</v>
      </c>
      <c r="C218" s="335">
        <f>'1. General information'!$O$11</f>
        <v>0</v>
      </c>
      <c r="D218" s="336" t="s">
        <v>697</v>
      </c>
      <c r="E218" s="335" t="s">
        <v>652</v>
      </c>
      <c r="F218" s="335" t="s">
        <v>612</v>
      </c>
      <c r="G218" s="335" t="s">
        <v>356</v>
      </c>
      <c r="H218" s="335" t="s">
        <v>654</v>
      </c>
      <c r="I218" s="335" t="s">
        <v>599</v>
      </c>
      <c r="J218" s="335" t="s">
        <v>350</v>
      </c>
      <c r="K218" s="337" t="e" cm="1">
        <f t="array" ref="K218">SUMPRODUCT(--(During_staffFunding='0e. Support language'!$A$14),'B. Intermediate calculations'!$H$114:$H$138,'B. Intermediate calculations'!$Q$114:$Q$138,'B. Intermediate calculations'!$O$114:$O$138)*YF_share</f>
        <v>#N/A</v>
      </c>
      <c r="L218" s="337" t="e">
        <f>K218/'0a. Country information'!$R$11</f>
        <v>#N/A</v>
      </c>
      <c r="M218" s="338" t="str">
        <f>'0e. Support language'!$A$82</f>
        <v>Donor/Partner</v>
      </c>
      <c r="N218" s="339" t="s">
        <v>679</v>
      </c>
      <c r="O218" s="308"/>
    </row>
    <row r="219" spans="1:15" x14ac:dyDescent="0.2">
      <c r="A219" s="335">
        <f>'1. General information'!$O$8</f>
        <v>0</v>
      </c>
      <c r="B219" s="335">
        <f>'1. General information'!$O$10</f>
        <v>0</v>
      </c>
      <c r="C219" s="335">
        <f>'1. General information'!$O$11</f>
        <v>0</v>
      </c>
      <c r="D219" s="336" t="s">
        <v>697</v>
      </c>
      <c r="E219" s="335" t="s">
        <v>652</v>
      </c>
      <c r="F219" s="335" t="s">
        <v>612</v>
      </c>
      <c r="G219" s="335" t="s">
        <v>356</v>
      </c>
      <c r="H219" s="335" t="s">
        <v>654</v>
      </c>
      <c r="I219" s="335" t="s">
        <v>599</v>
      </c>
      <c r="J219" s="335" t="s">
        <v>546</v>
      </c>
      <c r="K219" s="337" t="e" cm="1">
        <f t="array" ref="K219">SUMPRODUCT(--(During_staffFunding='0e. Support language'!$A$14),'B. Intermediate calculations'!$H$114:$H$138,'B. Intermediate calculations'!$Q$114:$Q$138,'B. Intermediate calculations'!$O$114:$O$138)*MenA_share</f>
        <v>#N/A</v>
      </c>
      <c r="L219" s="337" t="e">
        <f>K219/'0a. Country information'!$R$11</f>
        <v>#N/A</v>
      </c>
      <c r="M219" s="338" t="str">
        <f>'0e. Support language'!$A$82</f>
        <v>Donor/Partner</v>
      </c>
      <c r="N219" s="339" t="s">
        <v>680</v>
      </c>
      <c r="O219" s="308"/>
    </row>
    <row r="220" spans="1:15" x14ac:dyDescent="0.2">
      <c r="A220" s="335">
        <f>'1. General information'!$O$8</f>
        <v>0</v>
      </c>
      <c r="B220" s="335">
        <f>'1. General information'!$O$10</f>
        <v>0</v>
      </c>
      <c r="C220" s="335">
        <f>'1. General information'!$O$11</f>
        <v>0</v>
      </c>
      <c r="D220" s="336" t="s">
        <v>697</v>
      </c>
      <c r="E220" s="335" t="s">
        <v>652</v>
      </c>
      <c r="F220" s="335" t="s">
        <v>612</v>
      </c>
      <c r="G220" s="335" t="s">
        <v>29</v>
      </c>
      <c r="H220" s="335" t="s">
        <v>654</v>
      </c>
      <c r="I220" s="335" t="s">
        <v>599</v>
      </c>
      <c r="J220" s="335" t="s">
        <v>350</v>
      </c>
      <c r="K220" s="337" t="e" cm="1">
        <f t="array" ref="K220">SUMPRODUCT(--(During_staffFunding='0e. Support language'!$A$14),'B. Intermediate calculations'!$H$114:$H$138,'B. Intermediate calculations'!$R$114:$R$138,'B. Intermediate calculations'!$O$114:$O$138)*YF_share</f>
        <v>#N/A</v>
      </c>
      <c r="L220" s="337" t="e">
        <f>K220/'0a. Country information'!$R$11</f>
        <v>#N/A</v>
      </c>
      <c r="M220" s="338" t="str">
        <f>'0e. Support language'!$A$82</f>
        <v>Donor/Partner</v>
      </c>
      <c r="N220" s="340" t="s">
        <v>29</v>
      </c>
      <c r="O220" s="308"/>
    </row>
    <row r="221" spans="1:15" x14ac:dyDescent="0.2">
      <c r="A221" s="335">
        <f>'1. General information'!$O$8</f>
        <v>0</v>
      </c>
      <c r="B221" s="335">
        <f>'1. General information'!$O$10</f>
        <v>0</v>
      </c>
      <c r="C221" s="335">
        <f>'1. General information'!$O$11</f>
        <v>0</v>
      </c>
      <c r="D221" s="336" t="s">
        <v>697</v>
      </c>
      <c r="E221" s="335" t="s">
        <v>652</v>
      </c>
      <c r="F221" s="335" t="s">
        <v>612</v>
      </c>
      <c r="G221" s="335" t="s">
        <v>29</v>
      </c>
      <c r="H221" s="335" t="s">
        <v>654</v>
      </c>
      <c r="I221" s="335" t="s">
        <v>599</v>
      </c>
      <c r="J221" s="335" t="s">
        <v>546</v>
      </c>
      <c r="K221" s="337" t="e" cm="1">
        <f t="array" ref="K221">SUMPRODUCT(--(During_staffFunding='0e. Support language'!$A$14),'B. Intermediate calculations'!$H$114:$H$138,'B. Intermediate calculations'!$R$114:$R$138,'B. Intermediate calculations'!$O$114:$O$138)*MenA_share</f>
        <v>#N/A</v>
      </c>
      <c r="L221" s="337" t="e">
        <f>K221/'0a. Country information'!$R$11</f>
        <v>#N/A</v>
      </c>
      <c r="M221" s="338" t="str">
        <f>'0e. Support language'!$A$82</f>
        <v>Donor/Partner</v>
      </c>
      <c r="N221" s="340" t="s">
        <v>29</v>
      </c>
      <c r="O221" s="308"/>
    </row>
    <row r="222" spans="1:15" x14ac:dyDescent="0.2">
      <c r="A222" s="335">
        <f>'1. General information'!$O$8</f>
        <v>0</v>
      </c>
      <c r="B222" s="335">
        <f>'1. General information'!$O$10</f>
        <v>0</v>
      </c>
      <c r="C222" s="335">
        <f>'1. General information'!$O$11</f>
        <v>0</v>
      </c>
      <c r="D222" s="336" t="s">
        <v>697</v>
      </c>
      <c r="E222" s="335" t="s">
        <v>652</v>
      </c>
      <c r="F222" s="335" t="s">
        <v>612</v>
      </c>
      <c r="G222" s="335" t="s">
        <v>96</v>
      </c>
      <c r="H222" s="335" t="s">
        <v>654</v>
      </c>
      <c r="I222" s="335" t="s">
        <v>599</v>
      </c>
      <c r="J222" s="335" t="s">
        <v>350</v>
      </c>
      <c r="K222" s="337" t="e" cm="1">
        <f t="array" ref="K222">SUMPRODUCT(--(During_staffFunding='0e. Support language'!$A$14),'B. Intermediate calculations'!$H$114:$H$138,'B. Intermediate calculations'!$S$114:$S$138,'B. Intermediate calculations'!$O$114:$O$138)*YF_share</f>
        <v>#N/A</v>
      </c>
      <c r="L222" s="337" t="e">
        <f>K222/'0a. Country information'!$R$11</f>
        <v>#N/A</v>
      </c>
      <c r="M222" s="338" t="str">
        <f>'0e. Support language'!$A$82</f>
        <v>Donor/Partner</v>
      </c>
      <c r="N222" s="340" t="s">
        <v>96</v>
      </c>
      <c r="O222" s="308"/>
    </row>
    <row r="223" spans="1:15" x14ac:dyDescent="0.2">
      <c r="A223" s="335">
        <f>'1. General information'!$O$8</f>
        <v>0</v>
      </c>
      <c r="B223" s="335">
        <f>'1. General information'!$O$10</f>
        <v>0</v>
      </c>
      <c r="C223" s="335">
        <f>'1. General information'!$O$11</f>
        <v>0</v>
      </c>
      <c r="D223" s="336" t="s">
        <v>697</v>
      </c>
      <c r="E223" s="335" t="s">
        <v>652</v>
      </c>
      <c r="F223" s="335" t="s">
        <v>612</v>
      </c>
      <c r="G223" s="335" t="s">
        <v>96</v>
      </c>
      <c r="H223" s="335" t="s">
        <v>654</v>
      </c>
      <c r="I223" s="335" t="s">
        <v>599</v>
      </c>
      <c r="J223" s="335" t="s">
        <v>546</v>
      </c>
      <c r="K223" s="337" t="e" cm="1">
        <f t="array" ref="K223">SUMPRODUCT(--(During_staffFunding='0e. Support language'!$A$14),'B. Intermediate calculations'!$H$114:$H$138,'B. Intermediate calculations'!$S$114:$S$138,'B. Intermediate calculations'!$O$114:$O$138)*MenA_share</f>
        <v>#N/A</v>
      </c>
      <c r="L223" s="337" t="e">
        <f>K223/'0a. Country information'!$R$11</f>
        <v>#N/A</v>
      </c>
      <c r="M223" s="338" t="str">
        <f>'0e. Support language'!$A$82</f>
        <v>Donor/Partner</v>
      </c>
      <c r="N223" s="340" t="s">
        <v>96</v>
      </c>
      <c r="O223" s="308"/>
    </row>
    <row r="224" spans="1:15" x14ac:dyDescent="0.2">
      <c r="A224" s="335">
        <f>'1. General information'!$O$8</f>
        <v>0</v>
      </c>
      <c r="B224" s="335">
        <f>'1. General information'!$O$10</f>
        <v>0</v>
      </c>
      <c r="C224" s="335">
        <f>'1. General information'!$O$11</f>
        <v>0</v>
      </c>
      <c r="D224" s="336" t="s">
        <v>697</v>
      </c>
      <c r="E224" s="335" t="s">
        <v>652</v>
      </c>
      <c r="F224" s="335" t="s">
        <v>612</v>
      </c>
      <c r="G224" s="335" t="s">
        <v>5</v>
      </c>
      <c r="H224" s="335" t="s">
        <v>654</v>
      </c>
      <c r="I224" s="335" t="s">
        <v>599</v>
      </c>
      <c r="J224" s="335" t="s">
        <v>350</v>
      </c>
      <c r="K224" s="337" t="e" cm="1">
        <f t="array" ref="K224">SUMPRODUCT(--(During_staffFunding='0e. Support language'!$A$14),'B. Intermediate calculations'!$H$114:$H$138,'B. Intermediate calculations'!$T$114:$T$138,'B. Intermediate calculations'!$O$114:$O$138)*YF_share</f>
        <v>#N/A</v>
      </c>
      <c r="L224" s="337" t="e">
        <f>K224/'0a. Country information'!$R$11</f>
        <v>#N/A</v>
      </c>
      <c r="M224" s="338" t="str">
        <f>'0e. Support language'!$A$82</f>
        <v>Donor/Partner</v>
      </c>
      <c r="N224" s="340" t="s">
        <v>5</v>
      </c>
      <c r="O224" s="308"/>
    </row>
    <row r="225" spans="1:15" x14ac:dyDescent="0.2">
      <c r="A225" s="335">
        <f>'1. General information'!$O$8</f>
        <v>0</v>
      </c>
      <c r="B225" s="335">
        <f>'1. General information'!$O$10</f>
        <v>0</v>
      </c>
      <c r="C225" s="335">
        <f>'1. General information'!$O$11</f>
        <v>0</v>
      </c>
      <c r="D225" s="336" t="s">
        <v>697</v>
      </c>
      <c r="E225" s="335" t="s">
        <v>652</v>
      </c>
      <c r="F225" s="335" t="s">
        <v>612</v>
      </c>
      <c r="G225" s="335" t="s">
        <v>5</v>
      </c>
      <c r="H225" s="335" t="s">
        <v>654</v>
      </c>
      <c r="I225" s="335" t="s">
        <v>599</v>
      </c>
      <c r="J225" s="335" t="s">
        <v>546</v>
      </c>
      <c r="K225" s="337" t="e" cm="1">
        <f t="array" ref="K225">SUMPRODUCT(--(During_staffFunding='0e. Support language'!$A$14),'B. Intermediate calculations'!$H$114:$H$138,'B. Intermediate calculations'!$T$114:$T$138,'B. Intermediate calculations'!$O$114:$O$138)*MenA_share</f>
        <v>#N/A</v>
      </c>
      <c r="L225" s="337" t="e">
        <f>K225/'0a. Country information'!$R$11</f>
        <v>#N/A</v>
      </c>
      <c r="M225" s="338" t="str">
        <f>'0e. Support language'!$A$82</f>
        <v>Donor/Partner</v>
      </c>
      <c r="N225" s="340" t="s">
        <v>5</v>
      </c>
      <c r="O225" s="308"/>
    </row>
    <row r="226" spans="1:15" x14ac:dyDescent="0.2">
      <c r="A226" s="335">
        <f>'1. General information'!$O$8</f>
        <v>0</v>
      </c>
      <c r="B226" s="335">
        <f>'1. General information'!$O$10</f>
        <v>0</v>
      </c>
      <c r="C226" s="335">
        <f>'1. General information'!$O$11</f>
        <v>0</v>
      </c>
      <c r="D226" s="336" t="s">
        <v>697</v>
      </c>
      <c r="E226" s="335" t="s">
        <v>652</v>
      </c>
      <c r="F226" s="335" t="s">
        <v>612</v>
      </c>
      <c r="G226" s="335" t="s">
        <v>22</v>
      </c>
      <c r="H226" s="335" t="s">
        <v>654</v>
      </c>
      <c r="I226" s="335" t="s">
        <v>599</v>
      </c>
      <c r="J226" s="335" t="s">
        <v>350</v>
      </c>
      <c r="K226" s="337" t="e" cm="1">
        <f t="array" ref="K226">SUMPRODUCT(--(During_staffFunding='0e. Support language'!$A$14),'B. Intermediate calculations'!$H$114:$H$138,'B. Intermediate calculations'!$U$114:$U$138,'B. Intermediate calculations'!$O$114:$O$138)*YF_share</f>
        <v>#N/A</v>
      </c>
      <c r="L226" s="337" t="e">
        <f>K226/'0a. Country information'!$R$11</f>
        <v>#N/A</v>
      </c>
      <c r="M226" s="338" t="str">
        <f>'0e. Support language'!$A$82</f>
        <v>Donor/Partner</v>
      </c>
      <c r="N226" s="340" t="s">
        <v>22</v>
      </c>
      <c r="O226" s="308"/>
    </row>
    <row r="227" spans="1:15" x14ac:dyDescent="0.2">
      <c r="A227" s="335">
        <f>'1. General information'!$O$8</f>
        <v>0</v>
      </c>
      <c r="B227" s="335">
        <f>'1. General information'!$O$10</f>
        <v>0</v>
      </c>
      <c r="C227" s="335">
        <f>'1. General information'!$O$11</f>
        <v>0</v>
      </c>
      <c r="D227" s="336" t="s">
        <v>697</v>
      </c>
      <c r="E227" s="335" t="s">
        <v>652</v>
      </c>
      <c r="F227" s="335" t="s">
        <v>612</v>
      </c>
      <c r="G227" s="335" t="s">
        <v>22</v>
      </c>
      <c r="H227" s="335" t="s">
        <v>654</v>
      </c>
      <c r="I227" s="335" t="s">
        <v>599</v>
      </c>
      <c r="J227" s="335" t="s">
        <v>546</v>
      </c>
      <c r="K227" s="337" t="e" cm="1">
        <f t="array" ref="K227">SUMPRODUCT(--(During_staffFunding='0e. Support language'!$A$14),'B. Intermediate calculations'!$H$114:$H$138,'B. Intermediate calculations'!$U$114:$U$138,'B. Intermediate calculations'!$O$114:$O$138)*MenA_share</f>
        <v>#N/A</v>
      </c>
      <c r="L227" s="337" t="e">
        <f>K227/'0a. Country information'!$R$11</f>
        <v>#N/A</v>
      </c>
      <c r="M227" s="338" t="str">
        <f>'0e. Support language'!$A$82</f>
        <v>Donor/Partner</v>
      </c>
      <c r="N227" s="340" t="s">
        <v>22</v>
      </c>
      <c r="O227" s="308"/>
    </row>
    <row r="228" spans="1:15" x14ac:dyDescent="0.2">
      <c r="A228" s="335">
        <f>'1. General information'!$O$8</f>
        <v>0</v>
      </c>
      <c r="B228" s="335">
        <f>'1. General information'!$O$10</f>
        <v>0</v>
      </c>
      <c r="C228" s="335">
        <f>'1. General information'!$O$11</f>
        <v>0</v>
      </c>
      <c r="D228" s="336" t="s">
        <v>697</v>
      </c>
      <c r="E228" s="335" t="s">
        <v>652</v>
      </c>
      <c r="F228" s="335" t="s">
        <v>612</v>
      </c>
      <c r="G228" s="335" t="s">
        <v>30</v>
      </c>
      <c r="H228" s="335" t="s">
        <v>654</v>
      </c>
      <c r="I228" s="335" t="s">
        <v>599</v>
      </c>
      <c r="J228" s="335" t="s">
        <v>350</v>
      </c>
      <c r="K228" s="337" t="e" cm="1">
        <f t="array" ref="K228">SUMPRODUCT(--(During_staffFunding='0e. Support language'!$A$14),'B. Intermediate calculations'!$H$114:$H$138,'B. Intermediate calculations'!$V$114:$V$138,'B. Intermediate calculations'!$O$114:$O$138)*YF_share</f>
        <v>#N/A</v>
      </c>
      <c r="L228" s="337" t="e">
        <f>K228/'0a. Country information'!$R$11</f>
        <v>#N/A</v>
      </c>
      <c r="M228" s="338" t="str">
        <f>'0e. Support language'!$A$82</f>
        <v>Donor/Partner</v>
      </c>
      <c r="N228" s="340" t="s">
        <v>30</v>
      </c>
      <c r="O228" s="308"/>
    </row>
    <row r="229" spans="1:15" x14ac:dyDescent="0.2">
      <c r="A229" s="335">
        <f>'1. General information'!$O$8</f>
        <v>0</v>
      </c>
      <c r="B229" s="335">
        <f>'1. General information'!$O$10</f>
        <v>0</v>
      </c>
      <c r="C229" s="335">
        <f>'1. General information'!$O$11</f>
        <v>0</v>
      </c>
      <c r="D229" s="336" t="s">
        <v>697</v>
      </c>
      <c r="E229" s="335" t="s">
        <v>652</v>
      </c>
      <c r="F229" s="335" t="s">
        <v>612</v>
      </c>
      <c r="G229" s="335" t="s">
        <v>30</v>
      </c>
      <c r="H229" s="335" t="s">
        <v>654</v>
      </c>
      <c r="I229" s="335" t="s">
        <v>599</v>
      </c>
      <c r="J229" s="335" t="s">
        <v>546</v>
      </c>
      <c r="K229" s="337" t="e" cm="1">
        <f t="array" ref="K229">SUMPRODUCT(--(During_staffFunding='0e. Support language'!$A$14),'B. Intermediate calculations'!$H$114:$H$138,'B. Intermediate calculations'!$V$114:$V$138,'B. Intermediate calculations'!$O$114:$O$138)*MenA_share</f>
        <v>#N/A</v>
      </c>
      <c r="L229" s="337" t="e">
        <f>K229/'0a. Country information'!$R$11</f>
        <v>#N/A</v>
      </c>
      <c r="M229" s="338" t="str">
        <f>'0e. Support language'!$A$82</f>
        <v>Donor/Partner</v>
      </c>
      <c r="N229" s="340" t="s">
        <v>30</v>
      </c>
      <c r="O229" s="308"/>
    </row>
    <row r="230" spans="1:15" x14ac:dyDescent="0.2">
      <c r="A230" s="335">
        <f>'1. General information'!$O$8</f>
        <v>0</v>
      </c>
      <c r="B230" s="335">
        <f>'1. General information'!$O$10</f>
        <v>0</v>
      </c>
      <c r="C230" s="335">
        <f>'1. General information'!$O$11</f>
        <v>0</v>
      </c>
      <c r="D230" s="336" t="s">
        <v>697</v>
      </c>
      <c r="E230" s="335" t="s">
        <v>652</v>
      </c>
      <c r="F230" s="335" t="s">
        <v>612</v>
      </c>
      <c r="G230" s="335" t="s">
        <v>97</v>
      </c>
      <c r="H230" s="335" t="s">
        <v>654</v>
      </c>
      <c r="I230" s="335" t="s">
        <v>599</v>
      </c>
      <c r="J230" s="335" t="s">
        <v>350</v>
      </c>
      <c r="K230" s="337" t="e" cm="1">
        <f t="array" ref="K230">SUMPRODUCT(--(During_staffFunding='0e. Support language'!$A$14),'B. Intermediate calculations'!$H$114:$H$138,'B. Intermediate calculations'!$W$114:$W$138,'B. Intermediate calculations'!$O$114:$O$138)*YF_share</f>
        <v>#N/A</v>
      </c>
      <c r="L230" s="337" t="e">
        <f>K230/'0a. Country information'!$R$11</f>
        <v>#N/A</v>
      </c>
      <c r="M230" s="338" t="str">
        <f>'0e. Support language'!$A$82</f>
        <v>Donor/Partner</v>
      </c>
      <c r="N230" s="340" t="s">
        <v>97</v>
      </c>
      <c r="O230" s="308"/>
    </row>
    <row r="231" spans="1:15" x14ac:dyDescent="0.2">
      <c r="A231" s="335">
        <f>'1. General information'!$O$8</f>
        <v>0</v>
      </c>
      <c r="B231" s="335">
        <f>'1. General information'!$O$10</f>
        <v>0</v>
      </c>
      <c r="C231" s="335">
        <f>'1. General information'!$O$11</f>
        <v>0</v>
      </c>
      <c r="D231" s="336" t="s">
        <v>697</v>
      </c>
      <c r="E231" s="335" t="s">
        <v>652</v>
      </c>
      <c r="F231" s="335" t="s">
        <v>612</v>
      </c>
      <c r="G231" s="335" t="s">
        <v>97</v>
      </c>
      <c r="H231" s="335" t="s">
        <v>654</v>
      </c>
      <c r="I231" s="335" t="s">
        <v>599</v>
      </c>
      <c r="J231" s="335" t="s">
        <v>546</v>
      </c>
      <c r="K231" s="337" t="e" cm="1">
        <f t="array" ref="K231">SUMPRODUCT(--(During_staffFunding='0e. Support language'!$A$14),'B. Intermediate calculations'!$H$114:$H$138,'B. Intermediate calculations'!$W$114:$W$138,'B. Intermediate calculations'!$O$114:$O$138)*MenA_share</f>
        <v>#N/A</v>
      </c>
      <c r="L231" s="337" t="e">
        <f>K231/'0a. Country information'!$R$11</f>
        <v>#N/A</v>
      </c>
      <c r="M231" s="338" t="str">
        <f>'0e. Support language'!$A$82</f>
        <v>Donor/Partner</v>
      </c>
      <c r="N231" s="340" t="s">
        <v>97</v>
      </c>
      <c r="O231" s="308"/>
    </row>
    <row r="232" spans="1:15" x14ac:dyDescent="0.2">
      <c r="A232" s="335">
        <f>'1. General information'!$O$8</f>
        <v>0</v>
      </c>
      <c r="B232" s="335">
        <f>'1. General information'!$O$10</f>
        <v>0</v>
      </c>
      <c r="C232" s="335">
        <f>'1. General information'!$O$11</f>
        <v>0</v>
      </c>
      <c r="D232" s="336" t="s">
        <v>697</v>
      </c>
      <c r="E232" s="335" t="s">
        <v>652</v>
      </c>
      <c r="F232" s="335" t="s">
        <v>612</v>
      </c>
      <c r="G232" s="335" t="s">
        <v>28</v>
      </c>
      <c r="H232" s="335" t="s">
        <v>654</v>
      </c>
      <c r="I232" s="335" t="s">
        <v>599</v>
      </c>
      <c r="J232" s="335" t="s">
        <v>350</v>
      </c>
      <c r="K232" s="337" t="e" cm="1">
        <f t="array" ref="K232">SUMPRODUCT(--(During_staffFunding='0e. Support language'!$A$14),'B. Intermediate calculations'!$H$114:$H$138,'B. Intermediate calculations'!$X$114:$X$138,'B. Intermediate calculations'!$O$114:$O$138)*YF_share</f>
        <v>#N/A</v>
      </c>
      <c r="L232" s="337" t="e">
        <f>K232/'0a. Country information'!$R$11</f>
        <v>#N/A</v>
      </c>
      <c r="M232" s="338" t="str">
        <f>'0e. Support language'!$A$82</f>
        <v>Donor/Partner</v>
      </c>
      <c r="N232" s="340" t="s">
        <v>28</v>
      </c>
      <c r="O232" s="308"/>
    </row>
    <row r="233" spans="1:15" x14ac:dyDescent="0.2">
      <c r="A233" s="335">
        <f>'1. General information'!$O$8</f>
        <v>0</v>
      </c>
      <c r="B233" s="335">
        <f>'1. General information'!$O$10</f>
        <v>0</v>
      </c>
      <c r="C233" s="335">
        <f>'1. General information'!$O$11</f>
        <v>0</v>
      </c>
      <c r="D233" s="336" t="s">
        <v>697</v>
      </c>
      <c r="E233" s="335" t="s">
        <v>652</v>
      </c>
      <c r="F233" s="335" t="s">
        <v>612</v>
      </c>
      <c r="G233" s="335" t="s">
        <v>28</v>
      </c>
      <c r="H233" s="335" t="s">
        <v>654</v>
      </c>
      <c r="I233" s="335" t="s">
        <v>599</v>
      </c>
      <c r="J233" s="335" t="s">
        <v>546</v>
      </c>
      <c r="K233" s="337" t="e" cm="1">
        <f t="array" ref="K233">SUMPRODUCT(--(During_staffFunding='0e. Support language'!$A$14),'B. Intermediate calculations'!$H$114:$H$138,'B. Intermediate calculations'!$X$114:$X$138,'B. Intermediate calculations'!$O$114:$O$138)*MenA_share</f>
        <v>#N/A</v>
      </c>
      <c r="L233" s="337" t="e">
        <f>K233/'0a. Country information'!$R$11</f>
        <v>#N/A</v>
      </c>
      <c r="M233" s="338" t="str">
        <f>'0e. Support language'!$A$82</f>
        <v>Donor/Partner</v>
      </c>
      <c r="N233" s="340" t="s">
        <v>28</v>
      </c>
      <c r="O233" s="308"/>
    </row>
    <row r="234" spans="1:15" x14ac:dyDescent="0.2">
      <c r="A234" s="335">
        <f>'1. General information'!$O$8</f>
        <v>0</v>
      </c>
      <c r="B234" s="335">
        <f>'1. General information'!$O$10</f>
        <v>0</v>
      </c>
      <c r="C234" s="335">
        <f>'1. General information'!$O$11</f>
        <v>0</v>
      </c>
      <c r="D234" s="336" t="s">
        <v>697</v>
      </c>
      <c r="E234" s="335" t="s">
        <v>652</v>
      </c>
      <c r="F234" s="335" t="s">
        <v>612</v>
      </c>
      <c r="G234" s="335" t="s">
        <v>129</v>
      </c>
      <c r="H234" s="335" t="s">
        <v>654</v>
      </c>
      <c r="I234" s="335" t="s">
        <v>599</v>
      </c>
      <c r="J234" s="335" t="s">
        <v>350</v>
      </c>
      <c r="K234" s="337" t="e" cm="1">
        <f t="array" ref="K234">SUMPRODUCT(--(During_staffFunding='0e. Support language'!$A$14),'B. Intermediate calculations'!$H$114:$H$138,'B. Intermediate calculations'!$Y$114:$Y$138,'B. Intermediate calculations'!$O$114:$O$138)*YF_share</f>
        <v>#N/A</v>
      </c>
      <c r="L234" s="337" t="e">
        <f>K234/'0a. Country information'!$R$11</f>
        <v>#N/A</v>
      </c>
      <c r="M234" s="338" t="str">
        <f>'0e. Support language'!$A$82</f>
        <v>Donor/Partner</v>
      </c>
      <c r="N234" s="340" t="s">
        <v>129</v>
      </c>
      <c r="O234" s="308"/>
    </row>
    <row r="235" spans="1:15" x14ac:dyDescent="0.2">
      <c r="A235" s="335">
        <f>'1. General information'!$O$8</f>
        <v>0</v>
      </c>
      <c r="B235" s="335">
        <f>'1. General information'!$O$10</f>
        <v>0</v>
      </c>
      <c r="C235" s="335">
        <f>'1. General information'!$O$11</f>
        <v>0</v>
      </c>
      <c r="D235" s="336" t="s">
        <v>697</v>
      </c>
      <c r="E235" s="335" t="s">
        <v>652</v>
      </c>
      <c r="F235" s="335" t="s">
        <v>612</v>
      </c>
      <c r="G235" s="335" t="s">
        <v>129</v>
      </c>
      <c r="H235" s="335" t="s">
        <v>654</v>
      </c>
      <c r="I235" s="335" t="s">
        <v>599</v>
      </c>
      <c r="J235" s="335" t="s">
        <v>546</v>
      </c>
      <c r="K235" s="337" t="e" cm="1">
        <f t="array" ref="K235">SUMPRODUCT(--(During_staffFunding='0e. Support language'!$A$14),'B. Intermediate calculations'!$H$114:$H$138,'B. Intermediate calculations'!$Y$114:$Y$138,'B. Intermediate calculations'!$O$114:$O$138)*MenA_share</f>
        <v>#N/A</v>
      </c>
      <c r="L235" s="337" t="e">
        <f>K235/'0a. Country information'!$R$11</f>
        <v>#N/A</v>
      </c>
      <c r="M235" s="338" t="str">
        <f>'0e. Support language'!$A$82</f>
        <v>Donor/Partner</v>
      </c>
      <c r="N235" s="340" t="s">
        <v>129</v>
      </c>
      <c r="O235" s="308"/>
    </row>
    <row r="236" spans="1:15" x14ac:dyDescent="0.2">
      <c r="A236" s="329">
        <f>'1. General information'!$O$8</f>
        <v>0</v>
      </c>
      <c r="B236" s="329">
        <f>'1. General information'!$O$10</f>
        <v>0</v>
      </c>
      <c r="C236" s="329">
        <f>'1. General information'!$O$11</f>
        <v>0</v>
      </c>
      <c r="D236" s="330" t="s">
        <v>700</v>
      </c>
      <c r="E236" s="329" t="s">
        <v>652</v>
      </c>
      <c r="F236" s="329" t="s">
        <v>612</v>
      </c>
      <c r="G236" s="329" t="s">
        <v>33</v>
      </c>
      <c r="H236" s="329" t="s">
        <v>654</v>
      </c>
      <c r="I236" s="329" t="s">
        <v>600</v>
      </c>
      <c r="J236" s="329" t="s">
        <v>350</v>
      </c>
      <c r="K236" s="331" t="e" cm="1">
        <f t="array" ref="K236">SUMPRODUCT(--(During_staffFunding='0e. Support language'!$A$16),'B. Intermediate calculations'!$I$114:$I$138,'B. Intermediate calculations'!$P$114:$P$138)*YF_share</f>
        <v>#DIV/0!</v>
      </c>
      <c r="L236" s="331" t="e">
        <f>K236/'0a. Country information'!$R$11</f>
        <v>#DIV/0!</v>
      </c>
      <c r="M236" s="332" t="str">
        <f>'0e. Support language'!$A$67</f>
        <v>District/MOH</v>
      </c>
      <c r="N236" s="333" t="s">
        <v>701</v>
      </c>
      <c r="O236" s="308"/>
    </row>
    <row r="237" spans="1:15" x14ac:dyDescent="0.2">
      <c r="A237" s="329">
        <f>'1. General information'!$O$8</f>
        <v>0</v>
      </c>
      <c r="B237" s="329">
        <f>'1. General information'!$O$10</f>
        <v>0</v>
      </c>
      <c r="C237" s="329">
        <f>'1. General information'!$O$11</f>
        <v>0</v>
      </c>
      <c r="D237" s="330" t="s">
        <v>700</v>
      </c>
      <c r="E237" s="329" t="s">
        <v>652</v>
      </c>
      <c r="F237" s="329" t="s">
        <v>612</v>
      </c>
      <c r="G237" s="329" t="s">
        <v>33</v>
      </c>
      <c r="H237" s="329" t="s">
        <v>654</v>
      </c>
      <c r="I237" s="329" t="s">
        <v>600</v>
      </c>
      <c r="J237" s="329" t="s">
        <v>546</v>
      </c>
      <c r="K237" s="331" t="e" cm="1">
        <f t="array" ref="K237">SUMPRODUCT(--(During_staffFunding='0e. Support language'!$A$16),'B. Intermediate calculations'!$I$114:$I$138,'B. Intermediate calculations'!$P$114:$P$138)*MenA_share</f>
        <v>#DIV/0!</v>
      </c>
      <c r="L237" s="331" t="e">
        <f>K237/'0a. Country information'!$R$11</f>
        <v>#DIV/0!</v>
      </c>
      <c r="M237" s="332" t="str">
        <f>'0e. Support language'!$A$67</f>
        <v>District/MOH</v>
      </c>
      <c r="N237" s="333" t="s">
        <v>702</v>
      </c>
      <c r="O237" s="308"/>
    </row>
    <row r="238" spans="1:15" x14ac:dyDescent="0.2">
      <c r="A238" s="329">
        <f>'1. General information'!$O$8</f>
        <v>0</v>
      </c>
      <c r="B238" s="329">
        <f>'1. General information'!$O$10</f>
        <v>0</v>
      </c>
      <c r="C238" s="329">
        <f>'1. General information'!$O$11</f>
        <v>0</v>
      </c>
      <c r="D238" s="330" t="s">
        <v>700</v>
      </c>
      <c r="E238" s="329" t="s">
        <v>652</v>
      </c>
      <c r="F238" s="329" t="s">
        <v>612</v>
      </c>
      <c r="G238" s="329" t="s">
        <v>356</v>
      </c>
      <c r="H238" s="329" t="s">
        <v>654</v>
      </c>
      <c r="I238" s="329" t="s">
        <v>600</v>
      </c>
      <c r="J238" s="329" t="s">
        <v>350</v>
      </c>
      <c r="K238" s="331" t="e" cm="1">
        <f t="array" ref="K238">SUMPRODUCT(--(During_staffFunding='0e. Support language'!$A$16),'B. Intermediate calculations'!$I$114:$I$138,'B. Intermediate calculations'!$Q$114:$Q$138)*YF_share</f>
        <v>#DIV/0!</v>
      </c>
      <c r="L238" s="331" t="e">
        <f>K238/'0a. Country information'!$R$11</f>
        <v>#DIV/0!</v>
      </c>
      <c r="M238" s="332" t="str">
        <f>'0e. Support language'!$A$67</f>
        <v>District/MOH</v>
      </c>
      <c r="N238" s="333" t="s">
        <v>703</v>
      </c>
      <c r="O238" s="308"/>
    </row>
    <row r="239" spans="1:15" x14ac:dyDescent="0.2">
      <c r="A239" s="329">
        <f>'1. General information'!$O$8</f>
        <v>0</v>
      </c>
      <c r="B239" s="329">
        <f>'1. General information'!$O$10</f>
        <v>0</v>
      </c>
      <c r="C239" s="329">
        <f>'1. General information'!$O$11</f>
        <v>0</v>
      </c>
      <c r="D239" s="330" t="s">
        <v>700</v>
      </c>
      <c r="E239" s="329" t="s">
        <v>652</v>
      </c>
      <c r="F239" s="329" t="s">
        <v>612</v>
      </c>
      <c r="G239" s="329" t="s">
        <v>356</v>
      </c>
      <c r="H239" s="329" t="s">
        <v>654</v>
      </c>
      <c r="I239" s="329" t="s">
        <v>600</v>
      </c>
      <c r="J239" s="329" t="s">
        <v>546</v>
      </c>
      <c r="K239" s="331" t="e" cm="1">
        <f t="array" ref="K239">SUMPRODUCT(--(During_staffFunding='0e. Support language'!$A$16),'B. Intermediate calculations'!$I$114:$I$138,'B. Intermediate calculations'!$Q$114:$Q$138)*MenA_share</f>
        <v>#DIV/0!</v>
      </c>
      <c r="L239" s="331" t="e">
        <f>K239/'0a. Country information'!$R$11</f>
        <v>#DIV/0!</v>
      </c>
      <c r="M239" s="332" t="str">
        <f>'0e. Support language'!$A$67</f>
        <v>District/MOH</v>
      </c>
      <c r="N239" s="333" t="s">
        <v>704</v>
      </c>
      <c r="O239" s="308"/>
    </row>
    <row r="240" spans="1:15" x14ac:dyDescent="0.2">
      <c r="A240" s="329">
        <f>'1. General information'!$O$8</f>
        <v>0</v>
      </c>
      <c r="B240" s="329">
        <f>'1. General information'!$O$10</f>
        <v>0</v>
      </c>
      <c r="C240" s="329">
        <f>'1. General information'!$O$11</f>
        <v>0</v>
      </c>
      <c r="D240" s="330" t="s">
        <v>700</v>
      </c>
      <c r="E240" s="329" t="s">
        <v>652</v>
      </c>
      <c r="F240" s="329" t="s">
        <v>612</v>
      </c>
      <c r="G240" s="329" t="s">
        <v>29</v>
      </c>
      <c r="H240" s="329" t="s">
        <v>654</v>
      </c>
      <c r="I240" s="329" t="s">
        <v>600</v>
      </c>
      <c r="J240" s="329" t="s">
        <v>350</v>
      </c>
      <c r="K240" s="331" t="e" cm="1">
        <f t="array" ref="K240">SUMPRODUCT(--(During_staffFunding='0e. Support language'!$A$16),'B. Intermediate calculations'!$I$114:$I$138,'B. Intermediate calculations'!$R$114:$R$138)*YF_share</f>
        <v>#DIV/0!</v>
      </c>
      <c r="L240" s="331" t="e">
        <f>K240/'0a. Country information'!$R$11</f>
        <v>#DIV/0!</v>
      </c>
      <c r="M240" s="332" t="str">
        <f>'0e. Support language'!$A$67</f>
        <v>District/MOH</v>
      </c>
      <c r="N240" s="334" t="s">
        <v>29</v>
      </c>
      <c r="O240" s="308"/>
    </row>
    <row r="241" spans="1:15" x14ac:dyDescent="0.2">
      <c r="A241" s="329">
        <f>'1. General information'!$O$8</f>
        <v>0</v>
      </c>
      <c r="B241" s="329">
        <f>'1. General information'!$O$10</f>
        <v>0</v>
      </c>
      <c r="C241" s="329">
        <f>'1. General information'!$O$11</f>
        <v>0</v>
      </c>
      <c r="D241" s="330" t="s">
        <v>700</v>
      </c>
      <c r="E241" s="329" t="s">
        <v>652</v>
      </c>
      <c r="F241" s="329" t="s">
        <v>612</v>
      </c>
      <c r="G241" s="329" t="s">
        <v>29</v>
      </c>
      <c r="H241" s="329" t="s">
        <v>654</v>
      </c>
      <c r="I241" s="329" t="s">
        <v>600</v>
      </c>
      <c r="J241" s="329" t="s">
        <v>546</v>
      </c>
      <c r="K241" s="331" t="e" cm="1">
        <f t="array" ref="K241">SUMPRODUCT(--(During_staffFunding='0e. Support language'!$A$16),'B. Intermediate calculations'!$I$114:$I$138,'B. Intermediate calculations'!$R$114:$R$138)*MenA_share</f>
        <v>#DIV/0!</v>
      </c>
      <c r="L241" s="331" t="e">
        <f>K241/'0a. Country information'!$R$11</f>
        <v>#DIV/0!</v>
      </c>
      <c r="M241" s="332" t="str">
        <f>'0e. Support language'!$A$67</f>
        <v>District/MOH</v>
      </c>
      <c r="N241" s="334" t="s">
        <v>29</v>
      </c>
      <c r="O241" s="308"/>
    </row>
    <row r="242" spans="1:15" x14ac:dyDescent="0.2">
      <c r="A242" s="329">
        <f>'1. General information'!$O$8</f>
        <v>0</v>
      </c>
      <c r="B242" s="329">
        <f>'1. General information'!$O$10</f>
        <v>0</v>
      </c>
      <c r="C242" s="329">
        <f>'1. General information'!$O$11</f>
        <v>0</v>
      </c>
      <c r="D242" s="330" t="s">
        <v>700</v>
      </c>
      <c r="E242" s="329" t="s">
        <v>652</v>
      </c>
      <c r="F242" s="329" t="s">
        <v>612</v>
      </c>
      <c r="G242" s="329" t="s">
        <v>96</v>
      </c>
      <c r="H242" s="329" t="s">
        <v>654</v>
      </c>
      <c r="I242" s="329" t="s">
        <v>600</v>
      </c>
      <c r="J242" s="329" t="s">
        <v>350</v>
      </c>
      <c r="K242" s="331" t="e" cm="1">
        <f t="array" ref="K242">SUMPRODUCT(--(During_staffFunding='0e. Support language'!$A$16),'B. Intermediate calculations'!$I$114:$I$138,'B. Intermediate calculations'!$S$114:$S$138)*YF_share</f>
        <v>#DIV/0!</v>
      </c>
      <c r="L242" s="331" t="e">
        <f>K242/'0a. Country information'!$R$11</f>
        <v>#DIV/0!</v>
      </c>
      <c r="M242" s="332" t="str">
        <f>'0e. Support language'!$A$67</f>
        <v>District/MOH</v>
      </c>
      <c r="N242" s="334" t="s">
        <v>96</v>
      </c>
      <c r="O242" s="308"/>
    </row>
    <row r="243" spans="1:15" x14ac:dyDescent="0.2">
      <c r="A243" s="329">
        <f>'1. General information'!$O$8</f>
        <v>0</v>
      </c>
      <c r="B243" s="329">
        <f>'1. General information'!$O$10</f>
        <v>0</v>
      </c>
      <c r="C243" s="329">
        <f>'1. General information'!$O$11</f>
        <v>0</v>
      </c>
      <c r="D243" s="330" t="s">
        <v>700</v>
      </c>
      <c r="E243" s="329" t="s">
        <v>652</v>
      </c>
      <c r="F243" s="329" t="s">
        <v>612</v>
      </c>
      <c r="G243" s="329" t="s">
        <v>96</v>
      </c>
      <c r="H243" s="329" t="s">
        <v>654</v>
      </c>
      <c r="I243" s="329" t="s">
        <v>600</v>
      </c>
      <c r="J243" s="329" t="s">
        <v>546</v>
      </c>
      <c r="K243" s="331" t="e" cm="1">
        <f t="array" ref="K243">SUMPRODUCT(--(During_staffFunding='0e. Support language'!$A$16),'B. Intermediate calculations'!$I$114:$I$138,'B. Intermediate calculations'!$S$114:$S$138)*MenA_share</f>
        <v>#DIV/0!</v>
      </c>
      <c r="L243" s="331" t="e">
        <f>K243/'0a. Country information'!$R$11</f>
        <v>#DIV/0!</v>
      </c>
      <c r="M243" s="332" t="str">
        <f>'0e. Support language'!$A$67</f>
        <v>District/MOH</v>
      </c>
      <c r="N243" s="334" t="s">
        <v>96</v>
      </c>
      <c r="O243" s="308"/>
    </row>
    <row r="244" spans="1:15" x14ac:dyDescent="0.2">
      <c r="A244" s="329">
        <f>'1. General information'!$O$8</f>
        <v>0</v>
      </c>
      <c r="B244" s="329">
        <f>'1. General information'!$O$10</f>
        <v>0</v>
      </c>
      <c r="C244" s="329">
        <f>'1. General information'!$O$11</f>
        <v>0</v>
      </c>
      <c r="D244" s="330" t="s">
        <v>700</v>
      </c>
      <c r="E244" s="329" t="s">
        <v>652</v>
      </c>
      <c r="F244" s="329" t="s">
        <v>612</v>
      </c>
      <c r="G244" s="329" t="s">
        <v>5</v>
      </c>
      <c r="H244" s="329" t="s">
        <v>654</v>
      </c>
      <c r="I244" s="329" t="s">
        <v>600</v>
      </c>
      <c r="J244" s="329" t="s">
        <v>350</v>
      </c>
      <c r="K244" s="331" t="e" cm="1">
        <f t="array" ref="K244">SUMPRODUCT(--(During_staffFunding='0e. Support language'!$A$16),'B. Intermediate calculations'!$I$114:$I$138,'B. Intermediate calculations'!$T$114:$T$138)*YF_share</f>
        <v>#DIV/0!</v>
      </c>
      <c r="L244" s="331" t="e">
        <f>K244/'0a. Country information'!$R$11</f>
        <v>#DIV/0!</v>
      </c>
      <c r="M244" s="332" t="str">
        <f>'0e. Support language'!$A$67</f>
        <v>District/MOH</v>
      </c>
      <c r="N244" s="334" t="s">
        <v>5</v>
      </c>
      <c r="O244" s="308"/>
    </row>
    <row r="245" spans="1:15" x14ac:dyDescent="0.2">
      <c r="A245" s="329">
        <f>'1. General information'!$O$8</f>
        <v>0</v>
      </c>
      <c r="B245" s="329">
        <f>'1. General information'!$O$10</f>
        <v>0</v>
      </c>
      <c r="C245" s="329">
        <f>'1. General information'!$O$11</f>
        <v>0</v>
      </c>
      <c r="D245" s="330" t="s">
        <v>700</v>
      </c>
      <c r="E245" s="329" t="s">
        <v>652</v>
      </c>
      <c r="F245" s="329" t="s">
        <v>612</v>
      </c>
      <c r="G245" s="329" t="s">
        <v>5</v>
      </c>
      <c r="H245" s="329" t="s">
        <v>654</v>
      </c>
      <c r="I245" s="329" t="s">
        <v>600</v>
      </c>
      <c r="J245" s="329" t="s">
        <v>546</v>
      </c>
      <c r="K245" s="331" t="e" cm="1">
        <f t="array" ref="K245">SUMPRODUCT(--(During_staffFunding='0e. Support language'!$A$16),'B. Intermediate calculations'!$I$114:$I$138,'B. Intermediate calculations'!$T$114:$T$138)*MenA_share</f>
        <v>#DIV/0!</v>
      </c>
      <c r="L245" s="331" t="e">
        <f>K245/'0a. Country information'!$R$11</f>
        <v>#DIV/0!</v>
      </c>
      <c r="M245" s="332" t="str">
        <f>'0e. Support language'!$A$67</f>
        <v>District/MOH</v>
      </c>
      <c r="N245" s="334" t="s">
        <v>5</v>
      </c>
      <c r="O245" s="308"/>
    </row>
    <row r="246" spans="1:15" x14ac:dyDescent="0.2">
      <c r="A246" s="329">
        <f>'1. General information'!$O$8</f>
        <v>0</v>
      </c>
      <c r="B246" s="329">
        <f>'1. General information'!$O$10</f>
        <v>0</v>
      </c>
      <c r="C246" s="329">
        <f>'1. General information'!$O$11</f>
        <v>0</v>
      </c>
      <c r="D246" s="330" t="s">
        <v>700</v>
      </c>
      <c r="E246" s="329" t="s">
        <v>652</v>
      </c>
      <c r="F246" s="329" t="s">
        <v>612</v>
      </c>
      <c r="G246" s="329" t="s">
        <v>22</v>
      </c>
      <c r="H246" s="329" t="s">
        <v>654</v>
      </c>
      <c r="I246" s="329" t="s">
        <v>600</v>
      </c>
      <c r="J246" s="329" t="s">
        <v>350</v>
      </c>
      <c r="K246" s="331" t="e" cm="1">
        <f t="array" ref="K246">SUMPRODUCT(--(During_staffFunding='0e. Support language'!$A$16),'B. Intermediate calculations'!$I$114:$I$138,'B. Intermediate calculations'!$U$114:$U$138)*YF_share</f>
        <v>#DIV/0!</v>
      </c>
      <c r="L246" s="331" t="e">
        <f>K246/'0a. Country information'!$R$11</f>
        <v>#DIV/0!</v>
      </c>
      <c r="M246" s="332" t="str">
        <f>'0e. Support language'!$A$67</f>
        <v>District/MOH</v>
      </c>
      <c r="N246" s="334" t="s">
        <v>22</v>
      </c>
      <c r="O246" s="308"/>
    </row>
    <row r="247" spans="1:15" x14ac:dyDescent="0.2">
      <c r="A247" s="329">
        <f>'1. General information'!$O$8</f>
        <v>0</v>
      </c>
      <c r="B247" s="329">
        <f>'1. General information'!$O$10</f>
        <v>0</v>
      </c>
      <c r="C247" s="329">
        <f>'1. General information'!$O$11</f>
        <v>0</v>
      </c>
      <c r="D247" s="330" t="s">
        <v>700</v>
      </c>
      <c r="E247" s="329" t="s">
        <v>652</v>
      </c>
      <c r="F247" s="329" t="s">
        <v>612</v>
      </c>
      <c r="G247" s="329" t="s">
        <v>22</v>
      </c>
      <c r="H247" s="329" t="s">
        <v>654</v>
      </c>
      <c r="I247" s="329" t="s">
        <v>600</v>
      </c>
      <c r="J247" s="329" t="s">
        <v>546</v>
      </c>
      <c r="K247" s="331" t="e" cm="1">
        <f t="array" ref="K247">SUMPRODUCT(--(During_staffFunding='0e. Support language'!$A$16),'B. Intermediate calculations'!$I$114:$I$138,'B. Intermediate calculations'!$U$114:$U$138)*MenA_share</f>
        <v>#DIV/0!</v>
      </c>
      <c r="L247" s="331" t="e">
        <f>K247/'0a. Country information'!$R$11</f>
        <v>#DIV/0!</v>
      </c>
      <c r="M247" s="332" t="str">
        <f>'0e. Support language'!$A$67</f>
        <v>District/MOH</v>
      </c>
      <c r="N247" s="334" t="s">
        <v>22</v>
      </c>
      <c r="O247" s="308"/>
    </row>
    <row r="248" spans="1:15" x14ac:dyDescent="0.2">
      <c r="A248" s="329">
        <f>'1. General information'!$O$8</f>
        <v>0</v>
      </c>
      <c r="B248" s="329">
        <f>'1. General information'!$O$10</f>
        <v>0</v>
      </c>
      <c r="C248" s="329">
        <f>'1. General information'!$O$11</f>
        <v>0</v>
      </c>
      <c r="D248" s="330" t="s">
        <v>700</v>
      </c>
      <c r="E248" s="329" t="s">
        <v>652</v>
      </c>
      <c r="F248" s="329" t="s">
        <v>612</v>
      </c>
      <c r="G248" s="329" t="s">
        <v>30</v>
      </c>
      <c r="H248" s="329" t="s">
        <v>654</v>
      </c>
      <c r="I248" s="329" t="s">
        <v>600</v>
      </c>
      <c r="J248" s="329" t="s">
        <v>350</v>
      </c>
      <c r="K248" s="331" t="e" cm="1">
        <f t="array" ref="K248">SUMPRODUCT(--(During_staffFunding='0e. Support language'!$A$16),'B. Intermediate calculations'!$I$114:$I$138,'B. Intermediate calculations'!$V$114:$V$138)*YF_share</f>
        <v>#DIV/0!</v>
      </c>
      <c r="L248" s="331" t="e">
        <f>K248/'0a. Country information'!$R$11</f>
        <v>#DIV/0!</v>
      </c>
      <c r="M248" s="332" t="str">
        <f>'0e. Support language'!$A$67</f>
        <v>District/MOH</v>
      </c>
      <c r="N248" s="334" t="s">
        <v>30</v>
      </c>
      <c r="O248" s="308"/>
    </row>
    <row r="249" spans="1:15" x14ac:dyDescent="0.2">
      <c r="A249" s="329">
        <f>'1. General information'!$O$8</f>
        <v>0</v>
      </c>
      <c r="B249" s="329">
        <f>'1. General information'!$O$10</f>
        <v>0</v>
      </c>
      <c r="C249" s="329">
        <f>'1. General information'!$O$11</f>
        <v>0</v>
      </c>
      <c r="D249" s="330" t="s">
        <v>700</v>
      </c>
      <c r="E249" s="329" t="s">
        <v>652</v>
      </c>
      <c r="F249" s="329" t="s">
        <v>612</v>
      </c>
      <c r="G249" s="329" t="s">
        <v>30</v>
      </c>
      <c r="H249" s="329" t="s">
        <v>654</v>
      </c>
      <c r="I249" s="329" t="s">
        <v>600</v>
      </c>
      <c r="J249" s="329" t="s">
        <v>546</v>
      </c>
      <c r="K249" s="331" t="e" cm="1">
        <f t="array" ref="K249">SUMPRODUCT(--(During_staffFunding='0e. Support language'!$A$16),'B. Intermediate calculations'!$I$114:$I$138,'B. Intermediate calculations'!$V$114:$V$138)*MenA_share</f>
        <v>#DIV/0!</v>
      </c>
      <c r="L249" s="331" t="e">
        <f>K249/'0a. Country information'!$R$11</f>
        <v>#DIV/0!</v>
      </c>
      <c r="M249" s="332" t="str">
        <f>'0e. Support language'!$A$67</f>
        <v>District/MOH</v>
      </c>
      <c r="N249" s="334" t="s">
        <v>30</v>
      </c>
      <c r="O249" s="308"/>
    </row>
    <row r="250" spans="1:15" x14ac:dyDescent="0.2">
      <c r="A250" s="329">
        <f>'1. General information'!$O$8</f>
        <v>0</v>
      </c>
      <c r="B250" s="329">
        <f>'1. General information'!$O$10</f>
        <v>0</v>
      </c>
      <c r="C250" s="329">
        <f>'1. General information'!$O$11</f>
        <v>0</v>
      </c>
      <c r="D250" s="330" t="s">
        <v>700</v>
      </c>
      <c r="E250" s="329" t="s">
        <v>652</v>
      </c>
      <c r="F250" s="329" t="s">
        <v>612</v>
      </c>
      <c r="G250" s="329" t="s">
        <v>97</v>
      </c>
      <c r="H250" s="329" t="s">
        <v>654</v>
      </c>
      <c r="I250" s="329" t="s">
        <v>600</v>
      </c>
      <c r="J250" s="329" t="s">
        <v>350</v>
      </c>
      <c r="K250" s="331" t="e" cm="1">
        <f t="array" ref="K250">SUMPRODUCT(--(During_staffFunding='0e. Support language'!$A$16),'B. Intermediate calculations'!$I$114:$I$138,'B. Intermediate calculations'!$W$114:$W$138)*YF_share</f>
        <v>#DIV/0!</v>
      </c>
      <c r="L250" s="331" t="e">
        <f>K250/'0a. Country information'!$R$11</f>
        <v>#DIV/0!</v>
      </c>
      <c r="M250" s="332" t="str">
        <f>'0e. Support language'!$A$67</f>
        <v>District/MOH</v>
      </c>
      <c r="N250" s="334" t="s">
        <v>97</v>
      </c>
      <c r="O250" s="308"/>
    </row>
    <row r="251" spans="1:15" x14ac:dyDescent="0.2">
      <c r="A251" s="329">
        <f>'1. General information'!$O$8</f>
        <v>0</v>
      </c>
      <c r="B251" s="329">
        <f>'1. General information'!$O$10</f>
        <v>0</v>
      </c>
      <c r="C251" s="329">
        <f>'1. General information'!$O$11</f>
        <v>0</v>
      </c>
      <c r="D251" s="330" t="s">
        <v>700</v>
      </c>
      <c r="E251" s="329" t="s">
        <v>652</v>
      </c>
      <c r="F251" s="329" t="s">
        <v>612</v>
      </c>
      <c r="G251" s="329" t="s">
        <v>97</v>
      </c>
      <c r="H251" s="329" t="s">
        <v>654</v>
      </c>
      <c r="I251" s="329" t="s">
        <v>600</v>
      </c>
      <c r="J251" s="329" t="s">
        <v>546</v>
      </c>
      <c r="K251" s="331" t="e" cm="1">
        <f t="array" ref="K251">SUMPRODUCT(--(During_staffFunding='0e. Support language'!$A$16),'B. Intermediate calculations'!$I$114:$I$138,'B. Intermediate calculations'!$W$114:$W$138)*MenA_share</f>
        <v>#DIV/0!</v>
      </c>
      <c r="L251" s="331" t="e">
        <f>K251/'0a. Country information'!$R$11</f>
        <v>#DIV/0!</v>
      </c>
      <c r="M251" s="332" t="str">
        <f>'0e. Support language'!$A$67</f>
        <v>District/MOH</v>
      </c>
      <c r="N251" s="334" t="s">
        <v>97</v>
      </c>
      <c r="O251" s="308"/>
    </row>
    <row r="252" spans="1:15" x14ac:dyDescent="0.2">
      <c r="A252" s="329">
        <f>'1. General information'!$O$8</f>
        <v>0</v>
      </c>
      <c r="B252" s="329">
        <f>'1. General information'!$O$10</f>
        <v>0</v>
      </c>
      <c r="C252" s="329">
        <f>'1. General information'!$O$11</f>
        <v>0</v>
      </c>
      <c r="D252" s="330" t="s">
        <v>700</v>
      </c>
      <c r="E252" s="329" t="s">
        <v>652</v>
      </c>
      <c r="F252" s="329" t="s">
        <v>612</v>
      </c>
      <c r="G252" s="329" t="s">
        <v>28</v>
      </c>
      <c r="H252" s="329" t="s">
        <v>654</v>
      </c>
      <c r="I252" s="329" t="s">
        <v>600</v>
      </c>
      <c r="J252" s="329" t="s">
        <v>350</v>
      </c>
      <c r="K252" s="331" t="e" cm="1">
        <f t="array" ref="K252">SUMPRODUCT(--(During_staffFunding='0e. Support language'!$A$16),'B. Intermediate calculations'!$I$114:$I$138,'B. Intermediate calculations'!$X$114:$X$138)*YF_share</f>
        <v>#DIV/0!</v>
      </c>
      <c r="L252" s="331" t="e">
        <f>K252/'0a. Country information'!$R$11</f>
        <v>#DIV/0!</v>
      </c>
      <c r="M252" s="332" t="str">
        <f>'0e. Support language'!$A$67</f>
        <v>District/MOH</v>
      </c>
      <c r="N252" s="334" t="s">
        <v>28</v>
      </c>
      <c r="O252" s="308"/>
    </row>
    <row r="253" spans="1:15" x14ac:dyDescent="0.2">
      <c r="A253" s="329">
        <f>'1. General information'!$O$8</f>
        <v>0</v>
      </c>
      <c r="B253" s="329">
        <f>'1. General information'!$O$10</f>
        <v>0</v>
      </c>
      <c r="C253" s="329">
        <f>'1. General information'!$O$11</f>
        <v>0</v>
      </c>
      <c r="D253" s="330" t="s">
        <v>700</v>
      </c>
      <c r="E253" s="329" t="s">
        <v>652</v>
      </c>
      <c r="F253" s="329" t="s">
        <v>612</v>
      </c>
      <c r="G253" s="329" t="s">
        <v>28</v>
      </c>
      <c r="H253" s="329" t="s">
        <v>654</v>
      </c>
      <c r="I253" s="329" t="s">
        <v>600</v>
      </c>
      <c r="J253" s="329" t="s">
        <v>546</v>
      </c>
      <c r="K253" s="331" t="e" cm="1">
        <f t="array" ref="K253">SUMPRODUCT(--(During_staffFunding='0e. Support language'!$A$16),'B. Intermediate calculations'!$I$114:$I$138,'B. Intermediate calculations'!$X$114:$X$138)*MenA_share</f>
        <v>#DIV/0!</v>
      </c>
      <c r="L253" s="331" t="e">
        <f>K253/'0a. Country information'!$R$11</f>
        <v>#DIV/0!</v>
      </c>
      <c r="M253" s="332" t="str">
        <f>'0e. Support language'!$A$67</f>
        <v>District/MOH</v>
      </c>
      <c r="N253" s="334" t="s">
        <v>28</v>
      </c>
      <c r="O253" s="308"/>
    </row>
    <row r="254" spans="1:15" x14ac:dyDescent="0.2">
      <c r="A254" s="329">
        <f>'1. General information'!$O$8</f>
        <v>0</v>
      </c>
      <c r="B254" s="329">
        <f>'1. General information'!$O$10</f>
        <v>0</v>
      </c>
      <c r="C254" s="329">
        <f>'1. General information'!$O$11</f>
        <v>0</v>
      </c>
      <c r="D254" s="330" t="s">
        <v>700</v>
      </c>
      <c r="E254" s="329" t="s">
        <v>652</v>
      </c>
      <c r="F254" s="329" t="s">
        <v>612</v>
      </c>
      <c r="G254" s="329" t="s">
        <v>129</v>
      </c>
      <c r="H254" s="329" t="s">
        <v>654</v>
      </c>
      <c r="I254" s="329" t="s">
        <v>600</v>
      </c>
      <c r="J254" s="329" t="s">
        <v>350</v>
      </c>
      <c r="K254" s="331" t="e" cm="1">
        <f t="array" ref="K254">SUMPRODUCT(--(During_staffFunding='0e. Support language'!$A$16),'B. Intermediate calculations'!$I$114:$I$138,'B. Intermediate calculations'!$Y$114:$Y$138)*YF_share</f>
        <v>#DIV/0!</v>
      </c>
      <c r="L254" s="331" t="e">
        <f>K254/'0a. Country information'!$R$11</f>
        <v>#DIV/0!</v>
      </c>
      <c r="M254" s="332" t="str">
        <f>'0e. Support language'!$A$67</f>
        <v>District/MOH</v>
      </c>
      <c r="N254" s="334" t="s">
        <v>129</v>
      </c>
      <c r="O254" s="308"/>
    </row>
    <row r="255" spans="1:15" x14ac:dyDescent="0.2">
      <c r="A255" s="329">
        <f>'1. General information'!$O$8</f>
        <v>0</v>
      </c>
      <c r="B255" s="329">
        <f>'1. General information'!$O$10</f>
        <v>0</v>
      </c>
      <c r="C255" s="329">
        <f>'1. General information'!$O$11</f>
        <v>0</v>
      </c>
      <c r="D255" s="330" t="s">
        <v>700</v>
      </c>
      <c r="E255" s="329" t="s">
        <v>652</v>
      </c>
      <c r="F255" s="329" t="s">
        <v>612</v>
      </c>
      <c r="G255" s="329" t="s">
        <v>129</v>
      </c>
      <c r="H255" s="329" t="s">
        <v>654</v>
      </c>
      <c r="I255" s="329" t="s">
        <v>600</v>
      </c>
      <c r="J255" s="329" t="s">
        <v>546</v>
      </c>
      <c r="K255" s="331" t="e" cm="1">
        <f t="array" ref="K255">SUMPRODUCT(--(During_staffFunding='0e. Support language'!$A$16),'B. Intermediate calculations'!$I$114:$I$138,'B. Intermediate calculations'!$Y$114:$Y$138)*MenA_share</f>
        <v>#DIV/0!</v>
      </c>
      <c r="L255" s="331" t="e">
        <f>K255/'0a. Country information'!$R$11</f>
        <v>#DIV/0!</v>
      </c>
      <c r="M255" s="332" t="str">
        <f>'0e. Support language'!$A$67</f>
        <v>District/MOH</v>
      </c>
      <c r="N255" s="334" t="s">
        <v>129</v>
      </c>
      <c r="O255" s="308"/>
    </row>
    <row r="256" spans="1:15" x14ac:dyDescent="0.2">
      <c r="A256" s="329">
        <f>'1. General information'!$O$8</f>
        <v>0</v>
      </c>
      <c r="B256" s="329">
        <f>'1. General information'!$O$10</f>
        <v>0</v>
      </c>
      <c r="C256" s="329">
        <f>'1. General information'!$O$11</f>
        <v>0</v>
      </c>
      <c r="D256" s="341" t="s">
        <v>705</v>
      </c>
      <c r="E256" s="329" t="s">
        <v>652</v>
      </c>
      <c r="F256" s="329" t="s">
        <v>653</v>
      </c>
      <c r="G256" s="329" t="s">
        <v>33</v>
      </c>
      <c r="H256" s="329" t="s">
        <v>654</v>
      </c>
      <c r="I256" s="329" t="s">
        <v>599</v>
      </c>
      <c r="J256" s="329" t="s">
        <v>350</v>
      </c>
      <c r="K256" s="331" t="e" cm="1">
        <f t="array" ref="K256">SUMPRODUCT(--(During_staffFunding='0e. Support language'!$A$13),--(RegularVsSpecific='0e. Support language'!$A$78),'B. Intermediate calculations'!$J$114:$J$138,'B. Intermediate calculations'!$Z$114:$Z$138)*YF_share</f>
        <v>#VALUE!</v>
      </c>
      <c r="L256" s="331" t="e">
        <f>K256/'0a. Country information'!$R$11</f>
        <v>#VALUE!</v>
      </c>
      <c r="M256" s="332" t="str">
        <f>'0e. Support language'!$A$67</f>
        <v>District/MOH</v>
      </c>
      <c r="N256" s="333" t="s">
        <v>4550</v>
      </c>
      <c r="O256" s="308"/>
    </row>
    <row r="257" spans="1:15" x14ac:dyDescent="0.2">
      <c r="A257" s="329">
        <f>'1. General information'!$O$8</f>
        <v>0</v>
      </c>
      <c r="B257" s="329">
        <f>'1. General information'!$O$10</f>
        <v>0</v>
      </c>
      <c r="C257" s="329">
        <f>'1. General information'!$O$11</f>
        <v>0</v>
      </c>
      <c r="D257" s="341" t="s">
        <v>705</v>
      </c>
      <c r="E257" s="329" t="s">
        <v>652</v>
      </c>
      <c r="F257" s="329" t="s">
        <v>653</v>
      </c>
      <c r="G257" s="329" t="s">
        <v>33</v>
      </c>
      <c r="H257" s="329" t="s">
        <v>654</v>
      </c>
      <c r="I257" s="329" t="s">
        <v>599</v>
      </c>
      <c r="J257" s="329" t="s">
        <v>546</v>
      </c>
      <c r="K257" s="331" t="e" cm="1">
        <f t="array" ref="K257">SUMPRODUCT(--(During_staffFunding='0e. Support language'!$A$13),--(RegularVsSpecific='0e. Support language'!$A$78),'B. Intermediate calculations'!$J$114:$J$138,'B. Intermediate calculations'!$Z$114:$Z$138)*MenA_share</f>
        <v>#VALUE!</v>
      </c>
      <c r="L257" s="331" t="e">
        <f>K257/'0a. Country information'!$R$11</f>
        <v>#VALUE!</v>
      </c>
      <c r="M257" s="332" t="str">
        <f>'0e. Support language'!$A$67</f>
        <v>District/MOH</v>
      </c>
      <c r="N257" s="333" t="s">
        <v>4551</v>
      </c>
      <c r="O257" s="308"/>
    </row>
    <row r="258" spans="1:15" x14ac:dyDescent="0.2">
      <c r="A258" s="329">
        <f>'1. General information'!$O$8</f>
        <v>0</v>
      </c>
      <c r="B258" s="329">
        <f>'1. General information'!$O$10</f>
        <v>0</v>
      </c>
      <c r="C258" s="329">
        <f>'1. General information'!$O$11</f>
        <v>0</v>
      </c>
      <c r="D258" s="341" t="s">
        <v>705</v>
      </c>
      <c r="E258" s="329" t="s">
        <v>652</v>
      </c>
      <c r="F258" s="329" t="s">
        <v>653</v>
      </c>
      <c r="G258" s="329" t="s">
        <v>356</v>
      </c>
      <c r="H258" s="329" t="s">
        <v>654</v>
      </c>
      <c r="I258" s="329" t="s">
        <v>599</v>
      </c>
      <c r="J258" s="329" t="s">
        <v>350</v>
      </c>
      <c r="K258" s="331" t="e" cm="1">
        <f t="array" ref="K258">SUMPRODUCT(--(During_staffFunding='0e. Support language'!$A$13),--(RegularVsSpecific='0e. Support language'!$A$78),'B. Intermediate calculations'!$J$114:$J$138,'B. Intermediate calculations'!$AA$114:$AA$138)*YF_share</f>
        <v>#VALUE!</v>
      </c>
      <c r="L258" s="331" t="e">
        <f>K258/'0a. Country information'!$R$11</f>
        <v>#VALUE!</v>
      </c>
      <c r="M258" s="332" t="str">
        <f>'0e. Support language'!$A$67</f>
        <v>District/MOH</v>
      </c>
      <c r="N258" s="334" t="s">
        <v>356</v>
      </c>
      <c r="O258" s="308"/>
    </row>
    <row r="259" spans="1:15" x14ac:dyDescent="0.2">
      <c r="A259" s="329">
        <f>'1. General information'!$O$8</f>
        <v>0</v>
      </c>
      <c r="B259" s="329">
        <f>'1. General information'!$O$10</f>
        <v>0</v>
      </c>
      <c r="C259" s="329">
        <f>'1. General information'!$O$11</f>
        <v>0</v>
      </c>
      <c r="D259" s="341" t="s">
        <v>705</v>
      </c>
      <c r="E259" s="329" t="s">
        <v>652</v>
      </c>
      <c r="F259" s="329" t="s">
        <v>653</v>
      </c>
      <c r="G259" s="329" t="s">
        <v>356</v>
      </c>
      <c r="H259" s="329" t="s">
        <v>654</v>
      </c>
      <c r="I259" s="329" t="s">
        <v>599</v>
      </c>
      <c r="J259" s="329" t="s">
        <v>546</v>
      </c>
      <c r="K259" s="331" t="e" cm="1">
        <f t="array" ref="K259">SUMPRODUCT(--(During_staffFunding='0e. Support language'!$A$13),--(RegularVsSpecific='0e. Support language'!$A$78),'B. Intermediate calculations'!$J$114:$J$138,'B. Intermediate calculations'!$AA$114:$AA$138)*MenA_share</f>
        <v>#VALUE!</v>
      </c>
      <c r="L259" s="331" t="e">
        <f>K259/'0a. Country information'!$R$11</f>
        <v>#VALUE!</v>
      </c>
      <c r="M259" s="332" t="str">
        <f>'0e. Support language'!$A$67</f>
        <v>District/MOH</v>
      </c>
      <c r="N259" s="334" t="s">
        <v>356</v>
      </c>
      <c r="O259" s="308"/>
    </row>
    <row r="260" spans="1:15" x14ac:dyDescent="0.2">
      <c r="A260" s="329">
        <f>'1. General information'!$O$8</f>
        <v>0</v>
      </c>
      <c r="B260" s="329">
        <f>'1. General information'!$O$10</f>
        <v>0</v>
      </c>
      <c r="C260" s="329">
        <f>'1. General information'!$O$11</f>
        <v>0</v>
      </c>
      <c r="D260" s="341" t="s">
        <v>705</v>
      </c>
      <c r="E260" s="329" t="s">
        <v>652</v>
      </c>
      <c r="F260" s="329" t="s">
        <v>653</v>
      </c>
      <c r="G260" s="329" t="s">
        <v>29</v>
      </c>
      <c r="H260" s="329" t="s">
        <v>654</v>
      </c>
      <c r="I260" s="329" t="s">
        <v>599</v>
      </c>
      <c r="J260" s="329" t="s">
        <v>350</v>
      </c>
      <c r="K260" s="331" t="e" cm="1">
        <f t="array" ref="K260">SUMPRODUCT(--(During_staffFunding='0e. Support language'!$A$13),--(RegularVsSpecific='0e. Support language'!$A$78),'B. Intermediate calculations'!$J$114:$J$138,'B. Intermediate calculations'!$AB$114:$AB$138)*YF_share</f>
        <v>#VALUE!</v>
      </c>
      <c r="L260" s="331" t="e">
        <f>K260/'0a. Country information'!$R$11</f>
        <v>#VALUE!</v>
      </c>
      <c r="M260" s="332" t="str">
        <f>'0e. Support language'!$A$67</f>
        <v>District/MOH</v>
      </c>
      <c r="N260" s="334" t="s">
        <v>29</v>
      </c>
      <c r="O260" s="308"/>
    </row>
    <row r="261" spans="1:15" x14ac:dyDescent="0.2">
      <c r="A261" s="329">
        <f>'1. General information'!$O$8</f>
        <v>0</v>
      </c>
      <c r="B261" s="329">
        <f>'1. General information'!$O$10</f>
        <v>0</v>
      </c>
      <c r="C261" s="329">
        <f>'1. General information'!$O$11</f>
        <v>0</v>
      </c>
      <c r="D261" s="341" t="s">
        <v>705</v>
      </c>
      <c r="E261" s="329" t="s">
        <v>652</v>
      </c>
      <c r="F261" s="329" t="s">
        <v>653</v>
      </c>
      <c r="G261" s="329" t="s">
        <v>29</v>
      </c>
      <c r="H261" s="329" t="s">
        <v>654</v>
      </c>
      <c r="I261" s="329" t="s">
        <v>599</v>
      </c>
      <c r="J261" s="329" t="s">
        <v>546</v>
      </c>
      <c r="K261" s="331" t="e" cm="1">
        <f t="array" ref="K261">SUMPRODUCT(--(During_staffFunding='0e. Support language'!$A$13),--(RegularVsSpecific='0e. Support language'!$A$78),'B. Intermediate calculations'!$J$114:$J$138,'B. Intermediate calculations'!$AB$114:$AB$138)*MenA_share</f>
        <v>#VALUE!</v>
      </c>
      <c r="L261" s="331" t="e">
        <f>K261/'0a. Country information'!$R$11</f>
        <v>#VALUE!</v>
      </c>
      <c r="M261" s="332" t="str">
        <f>'0e. Support language'!$A$67</f>
        <v>District/MOH</v>
      </c>
      <c r="N261" s="334" t="s">
        <v>29</v>
      </c>
      <c r="O261" s="308"/>
    </row>
    <row r="262" spans="1:15" x14ac:dyDescent="0.2">
      <c r="A262" s="329">
        <f>'1. General information'!$O$8</f>
        <v>0</v>
      </c>
      <c r="B262" s="329">
        <f>'1. General information'!$O$10</f>
        <v>0</v>
      </c>
      <c r="C262" s="329">
        <f>'1. General information'!$O$11</f>
        <v>0</v>
      </c>
      <c r="D262" s="341" t="s">
        <v>705</v>
      </c>
      <c r="E262" s="329" t="s">
        <v>652</v>
      </c>
      <c r="F262" s="329" t="s">
        <v>653</v>
      </c>
      <c r="G262" s="329" t="s">
        <v>96</v>
      </c>
      <c r="H262" s="329" t="s">
        <v>654</v>
      </c>
      <c r="I262" s="329" t="s">
        <v>599</v>
      </c>
      <c r="J262" s="329" t="s">
        <v>350</v>
      </c>
      <c r="K262" s="331" t="e" cm="1">
        <f t="array" ref="K262">SUMPRODUCT(--(During_staffFunding='0e. Support language'!$A$13),--(RegularVsSpecific='0e. Support language'!$A$78),'B. Intermediate calculations'!$J$114:$J$138,'B. Intermediate calculations'!$AC$114:$AC$138)*YF_share</f>
        <v>#VALUE!</v>
      </c>
      <c r="L262" s="331" t="e">
        <f>K262/'0a. Country information'!$R$11</f>
        <v>#VALUE!</v>
      </c>
      <c r="M262" s="332" t="str">
        <f>'0e. Support language'!$A$67</f>
        <v>District/MOH</v>
      </c>
      <c r="N262" s="334" t="s">
        <v>96</v>
      </c>
      <c r="O262" s="308"/>
    </row>
    <row r="263" spans="1:15" x14ac:dyDescent="0.2">
      <c r="A263" s="329">
        <f>'1. General information'!$O$8</f>
        <v>0</v>
      </c>
      <c r="B263" s="329">
        <f>'1. General information'!$O$10</f>
        <v>0</v>
      </c>
      <c r="C263" s="329">
        <f>'1. General information'!$O$11</f>
        <v>0</v>
      </c>
      <c r="D263" s="341" t="s">
        <v>705</v>
      </c>
      <c r="E263" s="329" t="s">
        <v>652</v>
      </c>
      <c r="F263" s="329" t="s">
        <v>653</v>
      </c>
      <c r="G263" s="329" t="s">
        <v>96</v>
      </c>
      <c r="H263" s="329" t="s">
        <v>654</v>
      </c>
      <c r="I263" s="329" t="s">
        <v>599</v>
      </c>
      <c r="J263" s="329" t="s">
        <v>546</v>
      </c>
      <c r="K263" s="331" t="e" cm="1">
        <f t="array" ref="K263">SUMPRODUCT(--(During_staffFunding='0e. Support language'!$A$13),--(RegularVsSpecific='0e. Support language'!$A$78),'B. Intermediate calculations'!$J$114:$J$138,'B. Intermediate calculations'!$AC$114:$AC$138)*MenA_share</f>
        <v>#VALUE!</v>
      </c>
      <c r="L263" s="331" t="e">
        <f>K263/'0a. Country information'!$R$11</f>
        <v>#VALUE!</v>
      </c>
      <c r="M263" s="332" t="str">
        <f>'0e. Support language'!$A$67</f>
        <v>District/MOH</v>
      </c>
      <c r="N263" s="334" t="s">
        <v>96</v>
      </c>
      <c r="O263" s="308"/>
    </row>
    <row r="264" spans="1:15" x14ac:dyDescent="0.2">
      <c r="A264" s="329">
        <f>'1. General information'!$O$8</f>
        <v>0</v>
      </c>
      <c r="B264" s="329">
        <f>'1. General information'!$O$10</f>
        <v>0</v>
      </c>
      <c r="C264" s="329">
        <f>'1. General information'!$O$11</f>
        <v>0</v>
      </c>
      <c r="D264" s="341" t="s">
        <v>705</v>
      </c>
      <c r="E264" s="329" t="s">
        <v>652</v>
      </c>
      <c r="F264" s="329" t="s">
        <v>653</v>
      </c>
      <c r="G264" s="329" t="s">
        <v>5</v>
      </c>
      <c r="H264" s="329" t="s">
        <v>654</v>
      </c>
      <c r="I264" s="329" t="s">
        <v>599</v>
      </c>
      <c r="J264" s="329" t="s">
        <v>350</v>
      </c>
      <c r="K264" s="331" t="e" cm="1">
        <f t="array" ref="K264">SUMPRODUCT(--(During_staffFunding='0e. Support language'!$A$13),--(RegularVsSpecific='0e. Support language'!$A$78),'B. Intermediate calculations'!$J$114:$J$138,'B. Intermediate calculations'!$AD$114:$AD$138)*YF_share</f>
        <v>#VALUE!</v>
      </c>
      <c r="L264" s="331" t="e">
        <f>K264/'0a. Country information'!$R$11</f>
        <v>#VALUE!</v>
      </c>
      <c r="M264" s="332" t="str">
        <f>'0e. Support language'!$A$67</f>
        <v>District/MOH</v>
      </c>
      <c r="N264" s="334" t="s">
        <v>5</v>
      </c>
      <c r="O264" s="308"/>
    </row>
    <row r="265" spans="1:15" x14ac:dyDescent="0.2">
      <c r="A265" s="329">
        <f>'1. General information'!$O$8</f>
        <v>0</v>
      </c>
      <c r="B265" s="329">
        <f>'1. General information'!$O$10</f>
        <v>0</v>
      </c>
      <c r="C265" s="329">
        <f>'1. General information'!$O$11</f>
        <v>0</v>
      </c>
      <c r="D265" s="341" t="s">
        <v>705</v>
      </c>
      <c r="E265" s="329" t="s">
        <v>652</v>
      </c>
      <c r="F265" s="329" t="s">
        <v>653</v>
      </c>
      <c r="G265" s="329" t="s">
        <v>5</v>
      </c>
      <c r="H265" s="329" t="s">
        <v>654</v>
      </c>
      <c r="I265" s="329" t="s">
        <v>599</v>
      </c>
      <c r="J265" s="329" t="s">
        <v>546</v>
      </c>
      <c r="K265" s="331" t="e" cm="1">
        <f t="array" ref="K265">SUMPRODUCT(--(During_staffFunding='0e. Support language'!$A$13),--(RegularVsSpecific='0e. Support language'!$A$78),'B. Intermediate calculations'!$J$114:$J$138,'B. Intermediate calculations'!$AD$114:$AD$138)*MenA_share</f>
        <v>#VALUE!</v>
      </c>
      <c r="L265" s="331" t="e">
        <f>K265/'0a. Country information'!$R$11</f>
        <v>#VALUE!</v>
      </c>
      <c r="M265" s="332" t="str">
        <f>'0e. Support language'!$A$67</f>
        <v>District/MOH</v>
      </c>
      <c r="N265" s="334" t="s">
        <v>5</v>
      </c>
      <c r="O265" s="308"/>
    </row>
    <row r="266" spans="1:15" x14ac:dyDescent="0.2">
      <c r="A266" s="329">
        <f>'1. General information'!$O$8</f>
        <v>0</v>
      </c>
      <c r="B266" s="329">
        <f>'1. General information'!$O$10</f>
        <v>0</v>
      </c>
      <c r="C266" s="329">
        <f>'1. General information'!$O$11</f>
        <v>0</v>
      </c>
      <c r="D266" s="341" t="s">
        <v>705</v>
      </c>
      <c r="E266" s="329" t="s">
        <v>652</v>
      </c>
      <c r="F266" s="329" t="s">
        <v>653</v>
      </c>
      <c r="G266" s="329" t="s">
        <v>22</v>
      </c>
      <c r="H266" s="329" t="s">
        <v>654</v>
      </c>
      <c r="I266" s="329" t="s">
        <v>599</v>
      </c>
      <c r="J266" s="329" t="s">
        <v>350</v>
      </c>
      <c r="K266" s="331" t="e" cm="1">
        <f t="array" ref="K266">SUMPRODUCT(--(During_staffFunding='0e. Support language'!$A$13),--(RegularVsSpecific='0e. Support language'!$A$78),'B. Intermediate calculations'!$J$114:$J$138,'B. Intermediate calculations'!$AE$114:$AE$138)*YF_share</f>
        <v>#VALUE!</v>
      </c>
      <c r="L266" s="331" t="e">
        <f>K266/'0a. Country information'!$R$11</f>
        <v>#VALUE!</v>
      </c>
      <c r="M266" s="332" t="str">
        <f>'0e. Support language'!$A$67</f>
        <v>District/MOH</v>
      </c>
      <c r="N266" s="334" t="s">
        <v>22</v>
      </c>
      <c r="O266" s="308"/>
    </row>
    <row r="267" spans="1:15" x14ac:dyDescent="0.2">
      <c r="A267" s="329">
        <f>'1. General information'!$O$8</f>
        <v>0</v>
      </c>
      <c r="B267" s="329">
        <f>'1. General information'!$O$10</f>
        <v>0</v>
      </c>
      <c r="C267" s="329">
        <f>'1. General information'!$O$11</f>
        <v>0</v>
      </c>
      <c r="D267" s="341" t="s">
        <v>705</v>
      </c>
      <c r="E267" s="329" t="s">
        <v>652</v>
      </c>
      <c r="F267" s="329" t="s">
        <v>653</v>
      </c>
      <c r="G267" s="329" t="s">
        <v>22</v>
      </c>
      <c r="H267" s="329" t="s">
        <v>654</v>
      </c>
      <c r="I267" s="329" t="s">
        <v>599</v>
      </c>
      <c r="J267" s="329" t="s">
        <v>546</v>
      </c>
      <c r="K267" s="331" t="e" cm="1">
        <f t="array" ref="K267">SUMPRODUCT(--(During_staffFunding='0e. Support language'!$A$13),--(RegularVsSpecific='0e. Support language'!$A$78),'B. Intermediate calculations'!$J$114:$J$138,'B. Intermediate calculations'!$AE$114:$AE$138)*MenA_share</f>
        <v>#VALUE!</v>
      </c>
      <c r="L267" s="331" t="e">
        <f>K267/'0a. Country information'!$R$11</f>
        <v>#VALUE!</v>
      </c>
      <c r="M267" s="332" t="str">
        <f>'0e. Support language'!$A$67</f>
        <v>District/MOH</v>
      </c>
      <c r="N267" s="334" t="s">
        <v>22</v>
      </c>
      <c r="O267" s="308"/>
    </row>
    <row r="268" spans="1:15" x14ac:dyDescent="0.2">
      <c r="A268" s="329">
        <f>'1. General information'!$O$8</f>
        <v>0</v>
      </c>
      <c r="B268" s="329">
        <f>'1. General information'!$O$10</f>
        <v>0</v>
      </c>
      <c r="C268" s="329">
        <f>'1. General information'!$O$11</f>
        <v>0</v>
      </c>
      <c r="D268" s="341" t="s">
        <v>705</v>
      </c>
      <c r="E268" s="329" t="s">
        <v>652</v>
      </c>
      <c r="F268" s="329" t="s">
        <v>653</v>
      </c>
      <c r="G268" s="329" t="s">
        <v>30</v>
      </c>
      <c r="H268" s="329" t="s">
        <v>654</v>
      </c>
      <c r="I268" s="329" t="s">
        <v>599</v>
      </c>
      <c r="J268" s="329" t="s">
        <v>350</v>
      </c>
      <c r="K268" s="331" t="e" cm="1">
        <f t="array" ref="K268">SUMPRODUCT(--(During_staffFunding='0e. Support language'!$A$13),--(RegularVsSpecific='0e. Support language'!$A$78),'B. Intermediate calculations'!$J$114:$J$138,'B. Intermediate calculations'!$AF$114:$AF$138)*YF_share</f>
        <v>#VALUE!</v>
      </c>
      <c r="L268" s="331" t="e">
        <f>K268/'0a. Country information'!$R$11</f>
        <v>#VALUE!</v>
      </c>
      <c r="M268" s="332" t="str">
        <f>'0e. Support language'!$A$67</f>
        <v>District/MOH</v>
      </c>
      <c r="N268" s="334" t="s">
        <v>30</v>
      </c>
      <c r="O268" s="308"/>
    </row>
    <row r="269" spans="1:15" x14ac:dyDescent="0.2">
      <c r="A269" s="329">
        <f>'1. General information'!$O$8</f>
        <v>0</v>
      </c>
      <c r="B269" s="329">
        <f>'1. General information'!$O$10</f>
        <v>0</v>
      </c>
      <c r="C269" s="329">
        <f>'1. General information'!$O$11</f>
        <v>0</v>
      </c>
      <c r="D269" s="341" t="s">
        <v>705</v>
      </c>
      <c r="E269" s="329" t="s">
        <v>652</v>
      </c>
      <c r="F269" s="329" t="s">
        <v>653</v>
      </c>
      <c r="G269" s="329" t="s">
        <v>30</v>
      </c>
      <c r="H269" s="329" t="s">
        <v>654</v>
      </c>
      <c r="I269" s="329" t="s">
        <v>599</v>
      </c>
      <c r="J269" s="329" t="s">
        <v>546</v>
      </c>
      <c r="K269" s="331" t="e" cm="1">
        <f t="array" ref="K269">SUMPRODUCT(--(During_staffFunding='0e. Support language'!$A$13),--(RegularVsSpecific='0e. Support language'!$A$78),'B. Intermediate calculations'!$J$114:$J$138,'B. Intermediate calculations'!$AF$114:$AF$138)*MenA_share</f>
        <v>#VALUE!</v>
      </c>
      <c r="L269" s="331" t="e">
        <f>K269/'0a. Country information'!$R$11</f>
        <v>#VALUE!</v>
      </c>
      <c r="M269" s="332" t="str">
        <f>'0e. Support language'!$A$67</f>
        <v>District/MOH</v>
      </c>
      <c r="N269" s="334" t="s">
        <v>30</v>
      </c>
      <c r="O269" s="308"/>
    </row>
    <row r="270" spans="1:15" x14ac:dyDescent="0.2">
      <c r="A270" s="329">
        <f>'1. General information'!$O$8</f>
        <v>0</v>
      </c>
      <c r="B270" s="329">
        <f>'1. General information'!$O$10</f>
        <v>0</v>
      </c>
      <c r="C270" s="329">
        <f>'1. General information'!$O$11</f>
        <v>0</v>
      </c>
      <c r="D270" s="341" t="s">
        <v>705</v>
      </c>
      <c r="E270" s="329" t="s">
        <v>652</v>
      </c>
      <c r="F270" s="329" t="s">
        <v>653</v>
      </c>
      <c r="G270" s="329" t="s">
        <v>97</v>
      </c>
      <c r="H270" s="329" t="s">
        <v>654</v>
      </c>
      <c r="I270" s="329" t="s">
        <v>599</v>
      </c>
      <c r="J270" s="329" t="s">
        <v>350</v>
      </c>
      <c r="K270" s="331" t="e" cm="1">
        <f t="array" ref="K270">SUMPRODUCT(--(During_staffFunding='0e. Support language'!$A$13),--(RegularVsSpecific='0e. Support language'!$A$78),'B. Intermediate calculations'!$J$114:$J$138,'B. Intermediate calculations'!$AG$114:$AG$138)*YF_share</f>
        <v>#VALUE!</v>
      </c>
      <c r="L270" s="331" t="e">
        <f>K270/'0a. Country information'!$R$11</f>
        <v>#VALUE!</v>
      </c>
      <c r="M270" s="332" t="str">
        <f>'0e. Support language'!$A$67</f>
        <v>District/MOH</v>
      </c>
      <c r="N270" s="334" t="s">
        <v>97</v>
      </c>
      <c r="O270" s="308"/>
    </row>
    <row r="271" spans="1:15" x14ac:dyDescent="0.2">
      <c r="A271" s="329">
        <f>'1. General information'!$O$8</f>
        <v>0</v>
      </c>
      <c r="B271" s="329">
        <f>'1. General information'!$O$10</f>
        <v>0</v>
      </c>
      <c r="C271" s="329">
        <f>'1. General information'!$O$11</f>
        <v>0</v>
      </c>
      <c r="D271" s="341" t="s">
        <v>705</v>
      </c>
      <c r="E271" s="329" t="s">
        <v>652</v>
      </c>
      <c r="F271" s="329" t="s">
        <v>653</v>
      </c>
      <c r="G271" s="329" t="s">
        <v>97</v>
      </c>
      <c r="H271" s="329" t="s">
        <v>654</v>
      </c>
      <c r="I271" s="329" t="s">
        <v>599</v>
      </c>
      <c r="J271" s="329" t="s">
        <v>546</v>
      </c>
      <c r="K271" s="331" t="e" cm="1">
        <f t="array" ref="K271">SUMPRODUCT(--(During_staffFunding='0e. Support language'!$A$13),--(RegularVsSpecific='0e. Support language'!$A$78),'B. Intermediate calculations'!$J$114:$J$138,'B. Intermediate calculations'!$AG$114:$AG$138)*MenA_share</f>
        <v>#VALUE!</v>
      </c>
      <c r="L271" s="331" t="e">
        <f>K271/'0a. Country information'!$R$11</f>
        <v>#VALUE!</v>
      </c>
      <c r="M271" s="332" t="str">
        <f>'0e. Support language'!$A$67</f>
        <v>District/MOH</v>
      </c>
      <c r="N271" s="334" t="s">
        <v>97</v>
      </c>
      <c r="O271" s="308"/>
    </row>
    <row r="272" spans="1:15" x14ac:dyDescent="0.2">
      <c r="A272" s="329">
        <f>'1. General information'!$O$8</f>
        <v>0</v>
      </c>
      <c r="B272" s="329">
        <f>'1. General information'!$O$10</f>
        <v>0</v>
      </c>
      <c r="C272" s="329">
        <f>'1. General information'!$O$11</f>
        <v>0</v>
      </c>
      <c r="D272" s="341" t="s">
        <v>705</v>
      </c>
      <c r="E272" s="329" t="s">
        <v>652</v>
      </c>
      <c r="F272" s="329" t="s">
        <v>653</v>
      </c>
      <c r="G272" s="329" t="s">
        <v>28</v>
      </c>
      <c r="H272" s="329" t="s">
        <v>654</v>
      </c>
      <c r="I272" s="329" t="s">
        <v>599</v>
      </c>
      <c r="J272" s="329" t="s">
        <v>350</v>
      </c>
      <c r="K272" s="331" t="e" cm="1">
        <f t="array" ref="K272">SUMPRODUCT(--(During_staffFunding='0e. Support language'!$A$13),--(RegularVsSpecific='0e. Support language'!$A$78),'B. Intermediate calculations'!$J$114:$J$138,'B. Intermediate calculations'!$AH$114:$AH$138)*YF_share</f>
        <v>#VALUE!</v>
      </c>
      <c r="L272" s="331" t="e">
        <f>K272/'0a. Country information'!$R$11</f>
        <v>#VALUE!</v>
      </c>
      <c r="M272" s="332" t="str">
        <f>'0e. Support language'!$A$67</f>
        <v>District/MOH</v>
      </c>
      <c r="N272" s="334" t="s">
        <v>28</v>
      </c>
      <c r="O272" s="308"/>
    </row>
    <row r="273" spans="1:15" x14ac:dyDescent="0.2">
      <c r="A273" s="329">
        <f>'1. General information'!$O$8</f>
        <v>0</v>
      </c>
      <c r="B273" s="329">
        <f>'1. General information'!$O$10</f>
        <v>0</v>
      </c>
      <c r="C273" s="329">
        <f>'1. General information'!$O$11</f>
        <v>0</v>
      </c>
      <c r="D273" s="341" t="s">
        <v>705</v>
      </c>
      <c r="E273" s="329" t="s">
        <v>652</v>
      </c>
      <c r="F273" s="329" t="s">
        <v>653</v>
      </c>
      <c r="G273" s="329" t="s">
        <v>28</v>
      </c>
      <c r="H273" s="329" t="s">
        <v>654</v>
      </c>
      <c r="I273" s="329" t="s">
        <v>599</v>
      </c>
      <c r="J273" s="329" t="s">
        <v>546</v>
      </c>
      <c r="K273" s="331" t="e" cm="1">
        <f t="array" ref="K273">SUMPRODUCT(--(During_staffFunding='0e. Support language'!$A$13),--(RegularVsSpecific='0e. Support language'!$A$78),'B. Intermediate calculations'!$J$114:$J$138,'B. Intermediate calculations'!$AH$114:$AH$138)*MenA_share</f>
        <v>#VALUE!</v>
      </c>
      <c r="L273" s="331" t="e">
        <f>K273/'0a. Country information'!$R$11</f>
        <v>#VALUE!</v>
      </c>
      <c r="M273" s="332" t="str">
        <f>'0e. Support language'!$A$67</f>
        <v>District/MOH</v>
      </c>
      <c r="N273" s="334" t="s">
        <v>28</v>
      </c>
      <c r="O273" s="308"/>
    </row>
    <row r="274" spans="1:15" x14ac:dyDescent="0.2">
      <c r="A274" s="329">
        <f>'1. General information'!$O$8</f>
        <v>0</v>
      </c>
      <c r="B274" s="329">
        <f>'1. General information'!$O$10</f>
        <v>0</v>
      </c>
      <c r="C274" s="329">
        <f>'1. General information'!$O$11</f>
        <v>0</v>
      </c>
      <c r="D274" s="341" t="s">
        <v>705</v>
      </c>
      <c r="E274" s="329" t="s">
        <v>652</v>
      </c>
      <c r="F274" s="329" t="s">
        <v>653</v>
      </c>
      <c r="G274" s="329" t="s">
        <v>129</v>
      </c>
      <c r="H274" s="329" t="s">
        <v>654</v>
      </c>
      <c r="I274" s="329" t="s">
        <v>599</v>
      </c>
      <c r="J274" s="329" t="s">
        <v>350</v>
      </c>
      <c r="K274" s="331" t="e" cm="1">
        <f t="array" ref="K274">SUMPRODUCT(--(During_staffFunding='0e. Support language'!$A$13),--(RegularVsSpecific='0e. Support language'!$A$78),'B. Intermediate calculations'!$J$114:$J$138,'B. Intermediate calculations'!$AI$114:$AI$138)*YF_share</f>
        <v>#VALUE!</v>
      </c>
      <c r="L274" s="331" t="e">
        <f>K274/'0a. Country information'!$R$11</f>
        <v>#VALUE!</v>
      </c>
      <c r="M274" s="332" t="str">
        <f>'0e. Support language'!$A$67</f>
        <v>District/MOH</v>
      </c>
      <c r="N274" s="334" t="s">
        <v>129</v>
      </c>
      <c r="O274" s="308"/>
    </row>
    <row r="275" spans="1:15" x14ac:dyDescent="0.2">
      <c r="A275" s="329">
        <f>'1. General information'!$O$8</f>
        <v>0</v>
      </c>
      <c r="B275" s="329">
        <f>'1. General information'!$O$10</f>
        <v>0</v>
      </c>
      <c r="C275" s="329">
        <f>'1. General information'!$O$11</f>
        <v>0</v>
      </c>
      <c r="D275" s="341" t="s">
        <v>705</v>
      </c>
      <c r="E275" s="329" t="s">
        <v>652</v>
      </c>
      <c r="F275" s="329" t="s">
        <v>653</v>
      </c>
      <c r="G275" s="329" t="s">
        <v>129</v>
      </c>
      <c r="H275" s="329" t="s">
        <v>654</v>
      </c>
      <c r="I275" s="329" t="s">
        <v>599</v>
      </c>
      <c r="J275" s="329" t="s">
        <v>546</v>
      </c>
      <c r="K275" s="331" t="e" cm="1">
        <f t="array" ref="K275">SUMPRODUCT(--(During_staffFunding='0e. Support language'!$A$13),--(RegularVsSpecific='0e. Support language'!$A$78),'B. Intermediate calculations'!$J$114:$J$138,'B. Intermediate calculations'!$AI$114:$AI$138)*MenA_share</f>
        <v>#VALUE!</v>
      </c>
      <c r="L275" s="331" t="e">
        <f>K275/'0a. Country information'!$R$11</f>
        <v>#VALUE!</v>
      </c>
      <c r="M275" s="332" t="str">
        <f>'0e. Support language'!$A$67</f>
        <v>District/MOH</v>
      </c>
      <c r="N275" s="334" t="s">
        <v>129</v>
      </c>
      <c r="O275" s="308"/>
    </row>
    <row r="276" spans="1:15" x14ac:dyDescent="0.2">
      <c r="A276" s="335">
        <f>'1. General information'!$O$8</f>
        <v>0</v>
      </c>
      <c r="B276" s="335">
        <f>'1. General information'!$O$10</f>
        <v>0</v>
      </c>
      <c r="C276" s="335">
        <f>'1. General information'!$O$11</f>
        <v>0</v>
      </c>
      <c r="D276" s="342" t="s">
        <v>706</v>
      </c>
      <c r="E276" s="335" t="s">
        <v>652</v>
      </c>
      <c r="F276" s="335" t="s">
        <v>653</v>
      </c>
      <c r="G276" s="335" t="s">
        <v>33</v>
      </c>
      <c r="H276" s="335" t="s">
        <v>654</v>
      </c>
      <c r="I276" s="335" t="s">
        <v>599</v>
      </c>
      <c r="J276" s="335" t="s">
        <v>350</v>
      </c>
      <c r="K276" s="337" t="e" cm="1">
        <f t="array" ref="K276">SUMPRODUCT(--(During_staffFunding='0e. Support language'!$A$14),--(RegularVsSpecific='0e. Support language'!$A$78),'B. Intermediate calculations'!$K$114:$K$138,'B. Intermediate calculations'!$Z$114:$Z$138)*YF_share</f>
        <v>#VALUE!</v>
      </c>
      <c r="L276" s="337" t="e">
        <f>K276/'0a. Country information'!$R$11</f>
        <v>#VALUE!</v>
      </c>
      <c r="M276" s="338" t="str">
        <f>'0e. Support language'!$A$82</f>
        <v>Donor/Partner</v>
      </c>
      <c r="N276" s="339" t="s">
        <v>4552</v>
      </c>
      <c r="O276" s="308"/>
    </row>
    <row r="277" spans="1:15" x14ac:dyDescent="0.2">
      <c r="A277" s="335">
        <f>'1. General information'!$O$8</f>
        <v>0</v>
      </c>
      <c r="B277" s="335">
        <f>'1. General information'!$O$10</f>
        <v>0</v>
      </c>
      <c r="C277" s="335">
        <f>'1. General information'!$O$11</f>
        <v>0</v>
      </c>
      <c r="D277" s="342" t="s">
        <v>706</v>
      </c>
      <c r="E277" s="335" t="s">
        <v>652</v>
      </c>
      <c r="F277" s="335" t="s">
        <v>653</v>
      </c>
      <c r="G277" s="335" t="s">
        <v>33</v>
      </c>
      <c r="H277" s="335" t="s">
        <v>654</v>
      </c>
      <c r="I277" s="335" t="s">
        <v>599</v>
      </c>
      <c r="J277" s="335" t="s">
        <v>546</v>
      </c>
      <c r="K277" s="337" t="e" cm="1">
        <f t="array" ref="K277">SUMPRODUCT(--(During_staffFunding='0e. Support language'!$A$14),--(RegularVsSpecific='0e. Support language'!$A$78),'B. Intermediate calculations'!$K$114:$K$138,'B. Intermediate calculations'!$Z$114:$Z$138)*MenA_share</f>
        <v>#VALUE!</v>
      </c>
      <c r="L277" s="337" t="e">
        <f>K277/'0a. Country information'!$R$11</f>
        <v>#VALUE!</v>
      </c>
      <c r="M277" s="338" t="str">
        <f>'0e. Support language'!$A$82</f>
        <v>Donor/Partner</v>
      </c>
      <c r="N277" s="339" t="s">
        <v>4553</v>
      </c>
      <c r="O277" s="308"/>
    </row>
    <row r="278" spans="1:15" x14ac:dyDescent="0.2">
      <c r="A278" s="335">
        <f>'1. General information'!$O$8</f>
        <v>0</v>
      </c>
      <c r="B278" s="335">
        <f>'1. General information'!$O$10</f>
        <v>0</v>
      </c>
      <c r="C278" s="335">
        <f>'1. General information'!$O$11</f>
        <v>0</v>
      </c>
      <c r="D278" s="342" t="s">
        <v>706</v>
      </c>
      <c r="E278" s="335" t="s">
        <v>652</v>
      </c>
      <c r="F278" s="335" t="s">
        <v>653</v>
      </c>
      <c r="G278" s="335" t="s">
        <v>356</v>
      </c>
      <c r="H278" s="335" t="s">
        <v>654</v>
      </c>
      <c r="I278" s="335" t="s">
        <v>599</v>
      </c>
      <c r="J278" s="335" t="s">
        <v>350</v>
      </c>
      <c r="K278" s="337" t="e" cm="1">
        <f t="array" ref="K278">SUMPRODUCT(--(During_staffFunding='0e. Support language'!$A$14),--(RegularVsSpecific='0e. Support language'!$A$78),'B. Intermediate calculations'!$K$114:$K$138,'B. Intermediate calculations'!$AA$114:$AA$138)*YF_share</f>
        <v>#VALUE!</v>
      </c>
      <c r="L278" s="337" t="e">
        <f>K278/'0a. Country information'!$R$11</f>
        <v>#VALUE!</v>
      </c>
      <c r="M278" s="338" t="str">
        <f>'0e. Support language'!$A$82</f>
        <v>Donor/Partner</v>
      </c>
      <c r="N278" s="340" t="s">
        <v>356</v>
      </c>
      <c r="O278" s="308"/>
    </row>
    <row r="279" spans="1:15" x14ac:dyDescent="0.2">
      <c r="A279" s="335">
        <f>'1. General information'!$O$8</f>
        <v>0</v>
      </c>
      <c r="B279" s="335">
        <f>'1. General information'!$O$10</f>
        <v>0</v>
      </c>
      <c r="C279" s="335">
        <f>'1. General information'!$O$11</f>
        <v>0</v>
      </c>
      <c r="D279" s="342" t="s">
        <v>706</v>
      </c>
      <c r="E279" s="335" t="s">
        <v>652</v>
      </c>
      <c r="F279" s="335" t="s">
        <v>653</v>
      </c>
      <c r="G279" s="335" t="s">
        <v>356</v>
      </c>
      <c r="H279" s="335" t="s">
        <v>654</v>
      </c>
      <c r="I279" s="335" t="s">
        <v>599</v>
      </c>
      <c r="J279" s="335" t="s">
        <v>546</v>
      </c>
      <c r="K279" s="337" t="e" cm="1">
        <f t="array" ref="K279">SUMPRODUCT(--(During_staffFunding='0e. Support language'!$A$14),--(RegularVsSpecific='0e. Support language'!$A$78),'B. Intermediate calculations'!$K$114:$K$138,'B. Intermediate calculations'!$AA$114:$AA$138)*MenA_share</f>
        <v>#VALUE!</v>
      </c>
      <c r="L279" s="337" t="e">
        <f>K279/'0a. Country information'!$R$11</f>
        <v>#VALUE!</v>
      </c>
      <c r="M279" s="338" t="str">
        <f>'0e. Support language'!$A$82</f>
        <v>Donor/Partner</v>
      </c>
      <c r="N279" s="340" t="s">
        <v>356</v>
      </c>
      <c r="O279" s="308"/>
    </row>
    <row r="280" spans="1:15" x14ac:dyDescent="0.2">
      <c r="A280" s="335">
        <f>'1. General information'!$O$8</f>
        <v>0</v>
      </c>
      <c r="B280" s="335">
        <f>'1. General information'!$O$10</f>
        <v>0</v>
      </c>
      <c r="C280" s="335">
        <f>'1. General information'!$O$11</f>
        <v>0</v>
      </c>
      <c r="D280" s="342" t="s">
        <v>706</v>
      </c>
      <c r="E280" s="335" t="s">
        <v>652</v>
      </c>
      <c r="F280" s="335" t="s">
        <v>653</v>
      </c>
      <c r="G280" s="335" t="s">
        <v>29</v>
      </c>
      <c r="H280" s="335" t="s">
        <v>654</v>
      </c>
      <c r="I280" s="335" t="s">
        <v>599</v>
      </c>
      <c r="J280" s="335" t="s">
        <v>350</v>
      </c>
      <c r="K280" s="337" t="e" cm="1">
        <f t="array" ref="K280">SUMPRODUCT(--(During_staffFunding='0e. Support language'!$A$14),--(RegularVsSpecific='0e. Support language'!$A$78),'B. Intermediate calculations'!$K$114:$K$138,'B. Intermediate calculations'!$AB$114:$AB$138)*YF_share</f>
        <v>#VALUE!</v>
      </c>
      <c r="L280" s="337" t="e">
        <f>K280/'0a. Country information'!$R$11</f>
        <v>#VALUE!</v>
      </c>
      <c r="M280" s="338" t="str">
        <f>'0e. Support language'!$A$82</f>
        <v>Donor/Partner</v>
      </c>
      <c r="N280" s="340" t="s">
        <v>29</v>
      </c>
      <c r="O280" s="308"/>
    </row>
    <row r="281" spans="1:15" x14ac:dyDescent="0.2">
      <c r="A281" s="335">
        <f>'1. General information'!$O$8</f>
        <v>0</v>
      </c>
      <c r="B281" s="335">
        <f>'1. General information'!$O$10</f>
        <v>0</v>
      </c>
      <c r="C281" s="335">
        <f>'1. General information'!$O$11</f>
        <v>0</v>
      </c>
      <c r="D281" s="342" t="s">
        <v>706</v>
      </c>
      <c r="E281" s="335" t="s">
        <v>652</v>
      </c>
      <c r="F281" s="335" t="s">
        <v>653</v>
      </c>
      <c r="G281" s="335" t="s">
        <v>29</v>
      </c>
      <c r="H281" s="335" t="s">
        <v>654</v>
      </c>
      <c r="I281" s="335" t="s">
        <v>599</v>
      </c>
      <c r="J281" s="335" t="s">
        <v>546</v>
      </c>
      <c r="K281" s="337" t="e" cm="1">
        <f t="array" ref="K281">SUMPRODUCT(--(During_staffFunding='0e. Support language'!$A$14),--(RegularVsSpecific='0e. Support language'!$A$78),'B. Intermediate calculations'!$K$114:$K$138,'B. Intermediate calculations'!$AB$114:$AB$138)*MenA_share</f>
        <v>#VALUE!</v>
      </c>
      <c r="L281" s="337" t="e">
        <f>K281/'0a. Country information'!$R$11</f>
        <v>#VALUE!</v>
      </c>
      <c r="M281" s="338" t="str">
        <f>'0e. Support language'!$A$82</f>
        <v>Donor/Partner</v>
      </c>
      <c r="N281" s="340" t="s">
        <v>29</v>
      </c>
      <c r="O281" s="308"/>
    </row>
    <row r="282" spans="1:15" x14ac:dyDescent="0.2">
      <c r="A282" s="335">
        <f>'1. General information'!$O$8</f>
        <v>0</v>
      </c>
      <c r="B282" s="335">
        <f>'1. General information'!$O$10</f>
        <v>0</v>
      </c>
      <c r="C282" s="335">
        <f>'1. General information'!$O$11</f>
        <v>0</v>
      </c>
      <c r="D282" s="342" t="s">
        <v>706</v>
      </c>
      <c r="E282" s="335" t="s">
        <v>652</v>
      </c>
      <c r="F282" s="335" t="s">
        <v>653</v>
      </c>
      <c r="G282" s="335" t="s">
        <v>96</v>
      </c>
      <c r="H282" s="335" t="s">
        <v>654</v>
      </c>
      <c r="I282" s="335" t="s">
        <v>599</v>
      </c>
      <c r="J282" s="335" t="s">
        <v>350</v>
      </c>
      <c r="K282" s="337" t="e" cm="1">
        <f t="array" ref="K282">SUMPRODUCT(--(During_staffFunding='0e. Support language'!$A$14),--(RegularVsSpecific='0e. Support language'!$A$78),'B. Intermediate calculations'!$K$114:$K$138,'B. Intermediate calculations'!$AC$114:$AC$138)*YF_share</f>
        <v>#VALUE!</v>
      </c>
      <c r="L282" s="337" t="e">
        <f>K282/'0a. Country information'!$R$11</f>
        <v>#VALUE!</v>
      </c>
      <c r="M282" s="338" t="str">
        <f>'0e. Support language'!$A$82</f>
        <v>Donor/Partner</v>
      </c>
      <c r="N282" s="340" t="s">
        <v>96</v>
      </c>
      <c r="O282" s="308"/>
    </row>
    <row r="283" spans="1:15" x14ac:dyDescent="0.2">
      <c r="A283" s="335">
        <f>'1. General information'!$O$8</f>
        <v>0</v>
      </c>
      <c r="B283" s="335">
        <f>'1. General information'!$O$10</f>
        <v>0</v>
      </c>
      <c r="C283" s="335">
        <f>'1. General information'!$O$11</f>
        <v>0</v>
      </c>
      <c r="D283" s="342" t="s">
        <v>706</v>
      </c>
      <c r="E283" s="335" t="s">
        <v>652</v>
      </c>
      <c r="F283" s="335" t="s">
        <v>653</v>
      </c>
      <c r="G283" s="335" t="s">
        <v>96</v>
      </c>
      <c r="H283" s="335" t="s">
        <v>654</v>
      </c>
      <c r="I283" s="335" t="s">
        <v>599</v>
      </c>
      <c r="J283" s="335" t="s">
        <v>546</v>
      </c>
      <c r="K283" s="337" t="e" cm="1">
        <f t="array" ref="K283">SUMPRODUCT(--(During_staffFunding='0e. Support language'!$A$14),--(RegularVsSpecific='0e. Support language'!$A$78),'B. Intermediate calculations'!$K$114:$K$138,'B. Intermediate calculations'!$AC$114:$AC$138)*MenA_share</f>
        <v>#VALUE!</v>
      </c>
      <c r="L283" s="337" t="e">
        <f>K283/'0a. Country information'!$R$11</f>
        <v>#VALUE!</v>
      </c>
      <c r="M283" s="338" t="str">
        <f>'0e. Support language'!$A$82</f>
        <v>Donor/Partner</v>
      </c>
      <c r="N283" s="340" t="s">
        <v>96</v>
      </c>
      <c r="O283" s="308"/>
    </row>
    <row r="284" spans="1:15" x14ac:dyDescent="0.2">
      <c r="A284" s="335">
        <f>'1. General information'!$O$8</f>
        <v>0</v>
      </c>
      <c r="B284" s="335">
        <f>'1. General information'!$O$10</f>
        <v>0</v>
      </c>
      <c r="C284" s="335">
        <f>'1. General information'!$O$11</f>
        <v>0</v>
      </c>
      <c r="D284" s="342" t="s">
        <v>706</v>
      </c>
      <c r="E284" s="335" t="s">
        <v>652</v>
      </c>
      <c r="F284" s="335" t="s">
        <v>653</v>
      </c>
      <c r="G284" s="335" t="s">
        <v>5</v>
      </c>
      <c r="H284" s="335" t="s">
        <v>654</v>
      </c>
      <c r="I284" s="335" t="s">
        <v>599</v>
      </c>
      <c r="J284" s="335" t="s">
        <v>350</v>
      </c>
      <c r="K284" s="337" t="e" cm="1">
        <f t="array" ref="K284">SUMPRODUCT(--(During_staffFunding='0e. Support language'!$A$14),--(RegularVsSpecific='0e. Support language'!$A$78),'B. Intermediate calculations'!$K$114:$K$138,'B. Intermediate calculations'!$AD$114:$AD$138)*YF_share</f>
        <v>#VALUE!</v>
      </c>
      <c r="L284" s="337" t="e">
        <f>K284/'0a. Country information'!$R$11</f>
        <v>#VALUE!</v>
      </c>
      <c r="M284" s="338" t="str">
        <f>'0e. Support language'!$A$82</f>
        <v>Donor/Partner</v>
      </c>
      <c r="N284" s="340" t="s">
        <v>5</v>
      </c>
      <c r="O284" s="308"/>
    </row>
    <row r="285" spans="1:15" x14ac:dyDescent="0.2">
      <c r="A285" s="335">
        <f>'1. General information'!$O$8</f>
        <v>0</v>
      </c>
      <c r="B285" s="335">
        <f>'1. General information'!$O$10</f>
        <v>0</v>
      </c>
      <c r="C285" s="335">
        <f>'1. General information'!$O$11</f>
        <v>0</v>
      </c>
      <c r="D285" s="342" t="s">
        <v>706</v>
      </c>
      <c r="E285" s="335" t="s">
        <v>652</v>
      </c>
      <c r="F285" s="335" t="s">
        <v>653</v>
      </c>
      <c r="G285" s="335" t="s">
        <v>5</v>
      </c>
      <c r="H285" s="335" t="s">
        <v>654</v>
      </c>
      <c r="I285" s="335" t="s">
        <v>599</v>
      </c>
      <c r="J285" s="335" t="s">
        <v>546</v>
      </c>
      <c r="K285" s="337" t="e" cm="1">
        <f t="array" ref="K285">SUMPRODUCT(--(During_staffFunding='0e. Support language'!$A$14),--(RegularVsSpecific='0e. Support language'!$A$78),'B. Intermediate calculations'!$K$114:$K$138,'B. Intermediate calculations'!$AD$114:$AD$138)*MenA_share</f>
        <v>#VALUE!</v>
      </c>
      <c r="L285" s="337" t="e">
        <f>K285/'0a. Country information'!$R$11</f>
        <v>#VALUE!</v>
      </c>
      <c r="M285" s="338" t="str">
        <f>'0e. Support language'!$A$82</f>
        <v>Donor/Partner</v>
      </c>
      <c r="N285" s="340" t="s">
        <v>5</v>
      </c>
      <c r="O285" s="308"/>
    </row>
    <row r="286" spans="1:15" x14ac:dyDescent="0.2">
      <c r="A286" s="335">
        <f>'1. General information'!$O$8</f>
        <v>0</v>
      </c>
      <c r="B286" s="335">
        <f>'1. General information'!$O$10</f>
        <v>0</v>
      </c>
      <c r="C286" s="335">
        <f>'1. General information'!$O$11</f>
        <v>0</v>
      </c>
      <c r="D286" s="342" t="s">
        <v>706</v>
      </c>
      <c r="E286" s="335" t="s">
        <v>652</v>
      </c>
      <c r="F286" s="335" t="s">
        <v>653</v>
      </c>
      <c r="G286" s="335" t="s">
        <v>22</v>
      </c>
      <c r="H286" s="335" t="s">
        <v>654</v>
      </c>
      <c r="I286" s="335" t="s">
        <v>599</v>
      </c>
      <c r="J286" s="335" t="s">
        <v>350</v>
      </c>
      <c r="K286" s="337" t="e" cm="1">
        <f t="array" ref="K286">SUMPRODUCT(--(During_staffFunding='0e. Support language'!$A$14),--(RegularVsSpecific='0e. Support language'!$A$78),'B. Intermediate calculations'!$K$114:$K$138,'B. Intermediate calculations'!$AE$114:$AE$138)*YF_share</f>
        <v>#VALUE!</v>
      </c>
      <c r="L286" s="337" t="e">
        <f>K286/'0a. Country information'!$R$11</f>
        <v>#VALUE!</v>
      </c>
      <c r="M286" s="338" t="str">
        <f>'0e. Support language'!$A$82</f>
        <v>Donor/Partner</v>
      </c>
      <c r="N286" s="340" t="s">
        <v>22</v>
      </c>
      <c r="O286" s="308"/>
    </row>
    <row r="287" spans="1:15" x14ac:dyDescent="0.2">
      <c r="A287" s="335">
        <f>'1. General information'!$O$8</f>
        <v>0</v>
      </c>
      <c r="B287" s="335">
        <f>'1. General information'!$O$10</f>
        <v>0</v>
      </c>
      <c r="C287" s="335">
        <f>'1. General information'!$O$11</f>
        <v>0</v>
      </c>
      <c r="D287" s="342" t="s">
        <v>706</v>
      </c>
      <c r="E287" s="335" t="s">
        <v>652</v>
      </c>
      <c r="F287" s="335" t="s">
        <v>653</v>
      </c>
      <c r="G287" s="335" t="s">
        <v>22</v>
      </c>
      <c r="H287" s="335" t="s">
        <v>654</v>
      </c>
      <c r="I287" s="335" t="s">
        <v>599</v>
      </c>
      <c r="J287" s="335" t="s">
        <v>546</v>
      </c>
      <c r="K287" s="337" t="e" cm="1">
        <f t="array" ref="K287">SUMPRODUCT(--(During_staffFunding='0e. Support language'!$A$14),--(RegularVsSpecific='0e. Support language'!$A$78),'B. Intermediate calculations'!$K$114:$K$138,'B. Intermediate calculations'!$AE$114:$AE$138)*MenA_share</f>
        <v>#VALUE!</v>
      </c>
      <c r="L287" s="337" t="e">
        <f>K287/'0a. Country information'!$R$11</f>
        <v>#VALUE!</v>
      </c>
      <c r="M287" s="338" t="str">
        <f>'0e. Support language'!$A$82</f>
        <v>Donor/Partner</v>
      </c>
      <c r="N287" s="340" t="s">
        <v>22</v>
      </c>
      <c r="O287" s="308"/>
    </row>
    <row r="288" spans="1:15" x14ac:dyDescent="0.2">
      <c r="A288" s="335">
        <f>'1. General information'!$O$8</f>
        <v>0</v>
      </c>
      <c r="B288" s="335">
        <f>'1. General information'!$O$10</f>
        <v>0</v>
      </c>
      <c r="C288" s="335">
        <f>'1. General information'!$O$11</f>
        <v>0</v>
      </c>
      <c r="D288" s="342" t="s">
        <v>706</v>
      </c>
      <c r="E288" s="335" t="s">
        <v>652</v>
      </c>
      <c r="F288" s="335" t="s">
        <v>653</v>
      </c>
      <c r="G288" s="335" t="s">
        <v>30</v>
      </c>
      <c r="H288" s="335" t="s">
        <v>654</v>
      </c>
      <c r="I288" s="335" t="s">
        <v>599</v>
      </c>
      <c r="J288" s="335" t="s">
        <v>350</v>
      </c>
      <c r="K288" s="337" t="e" cm="1">
        <f t="array" ref="K288">SUMPRODUCT(--(During_staffFunding='0e. Support language'!$A$14),--(RegularVsSpecific='0e. Support language'!$A$78),'B. Intermediate calculations'!$K$114:$K$138,'B. Intermediate calculations'!$AF$114:$AF$138)*YF_share</f>
        <v>#VALUE!</v>
      </c>
      <c r="L288" s="337" t="e">
        <f>K288/'0a. Country information'!$R$11</f>
        <v>#VALUE!</v>
      </c>
      <c r="M288" s="338" t="str">
        <f>'0e. Support language'!$A$82</f>
        <v>Donor/Partner</v>
      </c>
      <c r="N288" s="340" t="s">
        <v>30</v>
      </c>
      <c r="O288" s="308"/>
    </row>
    <row r="289" spans="1:15" x14ac:dyDescent="0.2">
      <c r="A289" s="335">
        <f>'1. General information'!$O$8</f>
        <v>0</v>
      </c>
      <c r="B289" s="335">
        <f>'1. General information'!$O$10</f>
        <v>0</v>
      </c>
      <c r="C289" s="335">
        <f>'1. General information'!$O$11</f>
        <v>0</v>
      </c>
      <c r="D289" s="342" t="s">
        <v>706</v>
      </c>
      <c r="E289" s="335" t="s">
        <v>652</v>
      </c>
      <c r="F289" s="335" t="s">
        <v>653</v>
      </c>
      <c r="G289" s="335" t="s">
        <v>30</v>
      </c>
      <c r="H289" s="335" t="s">
        <v>654</v>
      </c>
      <c r="I289" s="335" t="s">
        <v>599</v>
      </c>
      <c r="J289" s="335" t="s">
        <v>546</v>
      </c>
      <c r="K289" s="337" t="e" cm="1">
        <f t="array" ref="K289">SUMPRODUCT(--(During_staffFunding='0e. Support language'!$A$14),--(RegularVsSpecific='0e. Support language'!$A$78),'B. Intermediate calculations'!$K$114:$K$138,'B. Intermediate calculations'!$AF$114:$AF$138)*MenA_share</f>
        <v>#VALUE!</v>
      </c>
      <c r="L289" s="337" t="e">
        <f>K289/'0a. Country information'!$R$11</f>
        <v>#VALUE!</v>
      </c>
      <c r="M289" s="338" t="str">
        <f>'0e. Support language'!$A$82</f>
        <v>Donor/Partner</v>
      </c>
      <c r="N289" s="340" t="s">
        <v>30</v>
      </c>
      <c r="O289" s="308"/>
    </row>
    <row r="290" spans="1:15" x14ac:dyDescent="0.2">
      <c r="A290" s="335">
        <f>'1. General information'!$O$8</f>
        <v>0</v>
      </c>
      <c r="B290" s="335">
        <f>'1. General information'!$O$10</f>
        <v>0</v>
      </c>
      <c r="C290" s="335">
        <f>'1. General information'!$O$11</f>
        <v>0</v>
      </c>
      <c r="D290" s="342" t="s">
        <v>706</v>
      </c>
      <c r="E290" s="335" t="s">
        <v>652</v>
      </c>
      <c r="F290" s="335" t="s">
        <v>653</v>
      </c>
      <c r="G290" s="335" t="s">
        <v>97</v>
      </c>
      <c r="H290" s="335" t="s">
        <v>654</v>
      </c>
      <c r="I290" s="335" t="s">
        <v>599</v>
      </c>
      <c r="J290" s="335" t="s">
        <v>350</v>
      </c>
      <c r="K290" s="337" t="e" cm="1">
        <f t="array" ref="K290">SUMPRODUCT(--(During_staffFunding='0e. Support language'!$A$14),--(RegularVsSpecific='0e. Support language'!$A$78),'B. Intermediate calculations'!$K$114:$K$138,'B. Intermediate calculations'!$AG$114:$AG$138)*YF_share</f>
        <v>#VALUE!</v>
      </c>
      <c r="L290" s="337" t="e">
        <f>K290/'0a. Country information'!$R$11</f>
        <v>#VALUE!</v>
      </c>
      <c r="M290" s="338" t="str">
        <f>'0e. Support language'!$A$82</f>
        <v>Donor/Partner</v>
      </c>
      <c r="N290" s="340" t="s">
        <v>97</v>
      </c>
      <c r="O290" s="308"/>
    </row>
    <row r="291" spans="1:15" x14ac:dyDescent="0.2">
      <c r="A291" s="335">
        <f>'1. General information'!$O$8</f>
        <v>0</v>
      </c>
      <c r="B291" s="335">
        <f>'1. General information'!$O$10</f>
        <v>0</v>
      </c>
      <c r="C291" s="335">
        <f>'1. General information'!$O$11</f>
        <v>0</v>
      </c>
      <c r="D291" s="342" t="s">
        <v>706</v>
      </c>
      <c r="E291" s="335" t="s">
        <v>652</v>
      </c>
      <c r="F291" s="335" t="s">
        <v>653</v>
      </c>
      <c r="G291" s="335" t="s">
        <v>97</v>
      </c>
      <c r="H291" s="335" t="s">
        <v>654</v>
      </c>
      <c r="I291" s="335" t="s">
        <v>599</v>
      </c>
      <c r="J291" s="335" t="s">
        <v>546</v>
      </c>
      <c r="K291" s="337" t="e" cm="1">
        <f t="array" ref="K291">SUMPRODUCT(--(During_staffFunding='0e. Support language'!$A$14),--(RegularVsSpecific='0e. Support language'!$A$78),'B. Intermediate calculations'!$K$114:$K$138,'B. Intermediate calculations'!$AG$114:$AG$138)*MenA_share</f>
        <v>#VALUE!</v>
      </c>
      <c r="L291" s="337" t="e">
        <f>K291/'0a. Country information'!$R$11</f>
        <v>#VALUE!</v>
      </c>
      <c r="M291" s="338" t="str">
        <f>'0e. Support language'!$A$82</f>
        <v>Donor/Partner</v>
      </c>
      <c r="N291" s="340" t="s">
        <v>97</v>
      </c>
      <c r="O291" s="308"/>
    </row>
    <row r="292" spans="1:15" x14ac:dyDescent="0.2">
      <c r="A292" s="335">
        <f>'1. General information'!$O$8</f>
        <v>0</v>
      </c>
      <c r="B292" s="335">
        <f>'1. General information'!$O$10</f>
        <v>0</v>
      </c>
      <c r="C292" s="335">
        <f>'1. General information'!$O$11</f>
        <v>0</v>
      </c>
      <c r="D292" s="342" t="s">
        <v>706</v>
      </c>
      <c r="E292" s="335" t="s">
        <v>652</v>
      </c>
      <c r="F292" s="335" t="s">
        <v>653</v>
      </c>
      <c r="G292" s="335" t="s">
        <v>28</v>
      </c>
      <c r="H292" s="335" t="s">
        <v>654</v>
      </c>
      <c r="I292" s="335" t="s">
        <v>599</v>
      </c>
      <c r="J292" s="335" t="s">
        <v>350</v>
      </c>
      <c r="K292" s="337" t="e" cm="1">
        <f t="array" ref="K292">SUMPRODUCT(--(During_staffFunding='0e. Support language'!$A$14),--(RegularVsSpecific='0e. Support language'!$A$78),'B. Intermediate calculations'!$K$114:$K$138,'B. Intermediate calculations'!$AH$114:$AH$138)*YF_share</f>
        <v>#VALUE!</v>
      </c>
      <c r="L292" s="337" t="e">
        <f>K292/'0a. Country information'!$R$11</f>
        <v>#VALUE!</v>
      </c>
      <c r="M292" s="338" t="str">
        <f>'0e. Support language'!$A$82</f>
        <v>Donor/Partner</v>
      </c>
      <c r="N292" s="340" t="s">
        <v>28</v>
      </c>
      <c r="O292" s="308"/>
    </row>
    <row r="293" spans="1:15" x14ac:dyDescent="0.2">
      <c r="A293" s="335">
        <f>'1. General information'!$O$8</f>
        <v>0</v>
      </c>
      <c r="B293" s="335">
        <f>'1. General information'!$O$10</f>
        <v>0</v>
      </c>
      <c r="C293" s="335">
        <f>'1. General information'!$O$11</f>
        <v>0</v>
      </c>
      <c r="D293" s="342" t="s">
        <v>706</v>
      </c>
      <c r="E293" s="335" t="s">
        <v>652</v>
      </c>
      <c r="F293" s="335" t="s">
        <v>653</v>
      </c>
      <c r="G293" s="335" t="s">
        <v>28</v>
      </c>
      <c r="H293" s="335" t="s">
        <v>654</v>
      </c>
      <c r="I293" s="335" t="s">
        <v>599</v>
      </c>
      <c r="J293" s="335" t="s">
        <v>546</v>
      </c>
      <c r="K293" s="337" t="e" cm="1">
        <f t="array" ref="K293">SUMPRODUCT(--(During_staffFunding='0e. Support language'!$A$14),--(RegularVsSpecific='0e. Support language'!$A$78),'B. Intermediate calculations'!$K$114:$K$138,'B. Intermediate calculations'!$AH$114:$AH$138)*MenA_share</f>
        <v>#VALUE!</v>
      </c>
      <c r="L293" s="337" t="e">
        <f>K293/'0a. Country information'!$R$11</f>
        <v>#VALUE!</v>
      </c>
      <c r="M293" s="338" t="str">
        <f>'0e. Support language'!$A$82</f>
        <v>Donor/Partner</v>
      </c>
      <c r="N293" s="340" t="s">
        <v>28</v>
      </c>
      <c r="O293" s="308"/>
    </row>
    <row r="294" spans="1:15" x14ac:dyDescent="0.2">
      <c r="A294" s="335">
        <f>'1. General information'!$O$8</f>
        <v>0</v>
      </c>
      <c r="B294" s="335">
        <f>'1. General information'!$O$10</f>
        <v>0</v>
      </c>
      <c r="C294" s="335">
        <f>'1. General information'!$O$11</f>
        <v>0</v>
      </c>
      <c r="D294" s="342" t="s">
        <v>706</v>
      </c>
      <c r="E294" s="335" t="s">
        <v>652</v>
      </c>
      <c r="F294" s="335" t="s">
        <v>653</v>
      </c>
      <c r="G294" s="335" t="s">
        <v>129</v>
      </c>
      <c r="H294" s="335" t="s">
        <v>654</v>
      </c>
      <c r="I294" s="335" t="s">
        <v>599</v>
      </c>
      <c r="J294" s="335" t="s">
        <v>350</v>
      </c>
      <c r="K294" s="337" t="e" cm="1">
        <f t="array" ref="K294">SUMPRODUCT(--(During_staffFunding='0e. Support language'!$A$14),--(RegularVsSpecific='0e. Support language'!$A$78),'B. Intermediate calculations'!$K$114:$K$138,'B. Intermediate calculations'!$AI$114:$AI$138)*YF_share</f>
        <v>#VALUE!</v>
      </c>
      <c r="L294" s="337" t="e">
        <f>K294/'0a. Country information'!$R$11</f>
        <v>#VALUE!</v>
      </c>
      <c r="M294" s="338" t="str">
        <f>'0e. Support language'!$A$82</f>
        <v>Donor/Partner</v>
      </c>
      <c r="N294" s="340" t="s">
        <v>129</v>
      </c>
      <c r="O294" s="308"/>
    </row>
    <row r="295" spans="1:15" x14ac:dyDescent="0.2">
      <c r="A295" s="335">
        <f>'1. General information'!$O$8</f>
        <v>0</v>
      </c>
      <c r="B295" s="335">
        <f>'1. General information'!$O$10</f>
        <v>0</v>
      </c>
      <c r="C295" s="335">
        <f>'1. General information'!$O$11</f>
        <v>0</v>
      </c>
      <c r="D295" s="342" t="s">
        <v>706</v>
      </c>
      <c r="E295" s="335" t="s">
        <v>652</v>
      </c>
      <c r="F295" s="335" t="s">
        <v>653</v>
      </c>
      <c r="G295" s="335" t="s">
        <v>129</v>
      </c>
      <c r="H295" s="335" t="s">
        <v>654</v>
      </c>
      <c r="I295" s="335" t="s">
        <v>599</v>
      </c>
      <c r="J295" s="335" t="s">
        <v>546</v>
      </c>
      <c r="K295" s="337" t="e" cm="1">
        <f t="array" ref="K295">SUMPRODUCT(--(During_staffFunding='0e. Support language'!$A$14),--(RegularVsSpecific='0e. Support language'!$A$78),'B. Intermediate calculations'!$K$114:$K$138,'B. Intermediate calculations'!$AI$114:$AI$138)*MenA_share</f>
        <v>#VALUE!</v>
      </c>
      <c r="L295" s="337" t="e">
        <f>K295/'0a. Country information'!$R$11</f>
        <v>#VALUE!</v>
      </c>
      <c r="M295" s="338" t="str">
        <f>'0e. Support language'!$A$82</f>
        <v>Donor/Partner</v>
      </c>
      <c r="N295" s="340" t="s">
        <v>129</v>
      </c>
      <c r="O295" s="308"/>
    </row>
    <row r="296" spans="1:15" x14ac:dyDescent="0.2">
      <c r="A296" s="343">
        <f>'1. General information'!$O$8</f>
        <v>0</v>
      </c>
      <c r="B296" s="343">
        <f>'1. General information'!$O$10</f>
        <v>0</v>
      </c>
      <c r="C296" s="343">
        <f>'1. General information'!$O$11</f>
        <v>0</v>
      </c>
      <c r="D296" s="344" t="s">
        <v>707</v>
      </c>
      <c r="E296" s="343" t="s">
        <v>611</v>
      </c>
      <c r="F296" s="343" t="s">
        <v>612</v>
      </c>
      <c r="G296" s="343" t="s">
        <v>33</v>
      </c>
      <c r="H296" s="343" t="s">
        <v>654</v>
      </c>
      <c r="I296" s="343" t="s">
        <v>599</v>
      </c>
      <c r="J296" s="343" t="s">
        <v>350</v>
      </c>
      <c r="K296" s="345" t="e" cm="1">
        <f t="array" ref="K296">SUMPRODUCT(--(After_staffFunding='0e. Support language'!$A$13),'B. Intermediate calculations'!$G$143:$G$167,'B. Intermediate calculations'!$P$143:$P$167,'B. Intermediate calculations'!$N$143:$N$167)*YF_share</f>
        <v>#N/A</v>
      </c>
      <c r="L296" s="345" t="e">
        <f>K296/'0a. Country information'!$R$11</f>
        <v>#N/A</v>
      </c>
      <c r="M296" s="346" t="str">
        <f>'0e. Support language'!$A$67</f>
        <v>District/MOH</v>
      </c>
      <c r="N296" s="347" t="s">
        <v>669</v>
      </c>
      <c r="O296" s="308"/>
    </row>
    <row r="297" spans="1:15" x14ac:dyDescent="0.2">
      <c r="A297" s="343">
        <f>'1. General information'!$O$8</f>
        <v>0</v>
      </c>
      <c r="B297" s="343">
        <f>'1. General information'!$O$10</f>
        <v>0</v>
      </c>
      <c r="C297" s="343">
        <f>'1. General information'!$O$11</f>
        <v>0</v>
      </c>
      <c r="D297" s="344" t="s">
        <v>707</v>
      </c>
      <c r="E297" s="343" t="s">
        <v>611</v>
      </c>
      <c r="F297" s="343" t="s">
        <v>612</v>
      </c>
      <c r="G297" s="343" t="s">
        <v>33</v>
      </c>
      <c r="H297" s="343" t="s">
        <v>654</v>
      </c>
      <c r="I297" s="343" t="s">
        <v>599</v>
      </c>
      <c r="J297" s="343" t="s">
        <v>546</v>
      </c>
      <c r="K297" s="345" t="e" cm="1">
        <f t="array" ref="K297">SUMPRODUCT(--(After_staffFunding='0e. Support language'!$A$13),'B. Intermediate calculations'!$G$143:$G$167,'B. Intermediate calculations'!$P$143:$P$167,'B. Intermediate calculations'!$N$143:$N$167)*MenA_share</f>
        <v>#N/A</v>
      </c>
      <c r="L297" s="345" t="e">
        <f>K297/'0a. Country information'!$R$11</f>
        <v>#N/A</v>
      </c>
      <c r="M297" s="346" t="str">
        <f>'0e. Support language'!$A$67</f>
        <v>District/MOH</v>
      </c>
      <c r="N297" s="347" t="s">
        <v>670</v>
      </c>
      <c r="O297" s="308"/>
    </row>
    <row r="298" spans="1:15" x14ac:dyDescent="0.2">
      <c r="A298" s="343">
        <f>'1. General information'!$O$8</f>
        <v>0</v>
      </c>
      <c r="B298" s="343">
        <f>'1. General information'!$O$10</f>
        <v>0</v>
      </c>
      <c r="C298" s="343">
        <f>'1. General information'!$O$11</f>
        <v>0</v>
      </c>
      <c r="D298" s="344" t="s">
        <v>707</v>
      </c>
      <c r="E298" s="343" t="s">
        <v>611</v>
      </c>
      <c r="F298" s="343" t="s">
        <v>612</v>
      </c>
      <c r="G298" s="343" t="s">
        <v>356</v>
      </c>
      <c r="H298" s="343" t="s">
        <v>654</v>
      </c>
      <c r="I298" s="343" t="s">
        <v>599</v>
      </c>
      <c r="J298" s="343" t="s">
        <v>350</v>
      </c>
      <c r="K298" s="345" t="e" cm="1">
        <f t="array" ref="K298">SUMPRODUCT(--(After_staffFunding='0e. Support language'!$A$13),'B. Intermediate calculations'!$G$143:$G$167,'B. Intermediate calculations'!$Q$143:$Q$167,'B. Intermediate calculations'!$N$143:$N$167)*YF_share</f>
        <v>#N/A</v>
      </c>
      <c r="L298" s="345" t="e">
        <f>K298/'0a. Country information'!$R$11</f>
        <v>#N/A</v>
      </c>
      <c r="M298" s="346" t="str">
        <f>'0e. Support language'!$A$67</f>
        <v>District/MOH</v>
      </c>
      <c r="N298" s="348" t="s">
        <v>356</v>
      </c>
      <c r="O298" s="308"/>
    </row>
    <row r="299" spans="1:15" x14ac:dyDescent="0.2">
      <c r="A299" s="343">
        <f>'1. General information'!$O$8</f>
        <v>0</v>
      </c>
      <c r="B299" s="343">
        <f>'1. General information'!$O$10</f>
        <v>0</v>
      </c>
      <c r="C299" s="343">
        <f>'1. General information'!$O$11</f>
        <v>0</v>
      </c>
      <c r="D299" s="344" t="s">
        <v>707</v>
      </c>
      <c r="E299" s="343" t="s">
        <v>611</v>
      </c>
      <c r="F299" s="343" t="s">
        <v>612</v>
      </c>
      <c r="G299" s="343" t="s">
        <v>356</v>
      </c>
      <c r="H299" s="343" t="s">
        <v>654</v>
      </c>
      <c r="I299" s="343" t="s">
        <v>599</v>
      </c>
      <c r="J299" s="343" t="s">
        <v>546</v>
      </c>
      <c r="K299" s="345" t="e" cm="1">
        <f t="array" ref="K299">SUMPRODUCT(--(After_staffFunding='0e. Support language'!$A$13),'B. Intermediate calculations'!$G$143:$G$167,'B. Intermediate calculations'!$Q$143:$Q$167,'B. Intermediate calculations'!$N$143:$N$167)*MenA_share</f>
        <v>#N/A</v>
      </c>
      <c r="L299" s="345" t="e">
        <f>K299/'0a. Country information'!$R$11</f>
        <v>#N/A</v>
      </c>
      <c r="M299" s="346" t="str">
        <f>'0e. Support language'!$A$67</f>
        <v>District/MOH</v>
      </c>
      <c r="N299" s="348" t="s">
        <v>356</v>
      </c>
      <c r="O299" s="308"/>
    </row>
    <row r="300" spans="1:15" x14ac:dyDescent="0.2">
      <c r="A300" s="343">
        <f>'1. General information'!$O$8</f>
        <v>0</v>
      </c>
      <c r="B300" s="343">
        <f>'1. General information'!$O$10</f>
        <v>0</v>
      </c>
      <c r="C300" s="343">
        <f>'1. General information'!$O$11</f>
        <v>0</v>
      </c>
      <c r="D300" s="344" t="s">
        <v>707</v>
      </c>
      <c r="E300" s="343" t="s">
        <v>611</v>
      </c>
      <c r="F300" s="343" t="s">
        <v>612</v>
      </c>
      <c r="G300" s="343" t="s">
        <v>29</v>
      </c>
      <c r="H300" s="343" t="s">
        <v>654</v>
      </c>
      <c r="I300" s="343" t="s">
        <v>599</v>
      </c>
      <c r="J300" s="343" t="s">
        <v>350</v>
      </c>
      <c r="K300" s="345" t="e" cm="1">
        <f t="array" ref="K300">SUMPRODUCT(--(After_staffFunding='0e. Support language'!$A$13),'B. Intermediate calculations'!$G$143:$G$167,'B. Intermediate calculations'!$R$143:$R$167,'B. Intermediate calculations'!$N$143:$N$167)*YF_share</f>
        <v>#N/A</v>
      </c>
      <c r="L300" s="345" t="e">
        <f>K300/'0a. Country information'!$R$11</f>
        <v>#N/A</v>
      </c>
      <c r="M300" s="346" t="str">
        <f>'0e. Support language'!$A$67</f>
        <v>District/MOH</v>
      </c>
      <c r="N300" s="348" t="s">
        <v>29</v>
      </c>
      <c r="O300" s="308"/>
    </row>
    <row r="301" spans="1:15" x14ac:dyDescent="0.2">
      <c r="A301" s="343">
        <f>'1. General information'!$O$8</f>
        <v>0</v>
      </c>
      <c r="B301" s="343">
        <f>'1. General information'!$O$10</f>
        <v>0</v>
      </c>
      <c r="C301" s="343">
        <f>'1. General information'!$O$11</f>
        <v>0</v>
      </c>
      <c r="D301" s="344" t="s">
        <v>707</v>
      </c>
      <c r="E301" s="343" t="s">
        <v>611</v>
      </c>
      <c r="F301" s="343" t="s">
        <v>612</v>
      </c>
      <c r="G301" s="343" t="s">
        <v>29</v>
      </c>
      <c r="H301" s="343" t="s">
        <v>654</v>
      </c>
      <c r="I301" s="343" t="s">
        <v>599</v>
      </c>
      <c r="J301" s="343" t="s">
        <v>546</v>
      </c>
      <c r="K301" s="345" t="e" cm="1">
        <f t="array" ref="K301">SUMPRODUCT(--(After_staffFunding='0e. Support language'!$A$13),'B. Intermediate calculations'!$G$143:$G$167,'B. Intermediate calculations'!$R$143:$R$167,'B. Intermediate calculations'!$N$143:$N$167)*MenA_share</f>
        <v>#N/A</v>
      </c>
      <c r="L301" s="345" t="e">
        <f>K301/'0a. Country information'!$R$11</f>
        <v>#N/A</v>
      </c>
      <c r="M301" s="346" t="str">
        <f>'0e. Support language'!$A$67</f>
        <v>District/MOH</v>
      </c>
      <c r="N301" s="348" t="s">
        <v>29</v>
      </c>
      <c r="O301" s="308"/>
    </row>
    <row r="302" spans="1:15" x14ac:dyDescent="0.2">
      <c r="A302" s="343">
        <f>'1. General information'!$O$8</f>
        <v>0</v>
      </c>
      <c r="B302" s="343">
        <f>'1. General information'!$O$10</f>
        <v>0</v>
      </c>
      <c r="C302" s="343">
        <f>'1. General information'!$O$11</f>
        <v>0</v>
      </c>
      <c r="D302" s="344" t="s">
        <v>707</v>
      </c>
      <c r="E302" s="343" t="s">
        <v>611</v>
      </c>
      <c r="F302" s="343" t="s">
        <v>612</v>
      </c>
      <c r="G302" s="343" t="s">
        <v>96</v>
      </c>
      <c r="H302" s="343" t="s">
        <v>654</v>
      </c>
      <c r="I302" s="343" t="s">
        <v>599</v>
      </c>
      <c r="J302" s="343" t="s">
        <v>350</v>
      </c>
      <c r="K302" s="345" t="e" cm="1">
        <f t="array" ref="K302">SUMPRODUCT(--(After_staffFunding='0e. Support language'!$A$13),'B. Intermediate calculations'!$G$143:$G$167,'B. Intermediate calculations'!$S$143:$S$167,'B. Intermediate calculations'!$N$143:$N$167)*YF_share</f>
        <v>#N/A</v>
      </c>
      <c r="L302" s="345" t="e">
        <f>K302/'0a. Country information'!$R$11</f>
        <v>#N/A</v>
      </c>
      <c r="M302" s="346" t="str">
        <f>'0e. Support language'!$A$67</f>
        <v>District/MOH</v>
      </c>
      <c r="N302" s="348" t="s">
        <v>96</v>
      </c>
      <c r="O302" s="308"/>
    </row>
    <row r="303" spans="1:15" x14ac:dyDescent="0.2">
      <c r="A303" s="343">
        <f>'1. General information'!$O$8</f>
        <v>0</v>
      </c>
      <c r="B303" s="343">
        <f>'1. General information'!$O$10</f>
        <v>0</v>
      </c>
      <c r="C303" s="343">
        <f>'1. General information'!$O$11</f>
        <v>0</v>
      </c>
      <c r="D303" s="344" t="s">
        <v>707</v>
      </c>
      <c r="E303" s="343" t="s">
        <v>611</v>
      </c>
      <c r="F303" s="343" t="s">
        <v>612</v>
      </c>
      <c r="G303" s="343" t="s">
        <v>96</v>
      </c>
      <c r="H303" s="343" t="s">
        <v>654</v>
      </c>
      <c r="I303" s="343" t="s">
        <v>599</v>
      </c>
      <c r="J303" s="343" t="s">
        <v>546</v>
      </c>
      <c r="K303" s="345" t="e" cm="1">
        <f t="array" ref="K303">SUMPRODUCT(--(After_staffFunding='0e. Support language'!$A$13),'B. Intermediate calculations'!$G$143:$G$167,'B. Intermediate calculations'!$S$143:$S$167,'B. Intermediate calculations'!$N$143:$N$167)*MenA_share</f>
        <v>#N/A</v>
      </c>
      <c r="L303" s="345" t="e">
        <f>K303/'0a. Country information'!$R$11</f>
        <v>#N/A</v>
      </c>
      <c r="M303" s="346" t="str">
        <f>'0e. Support language'!$A$67</f>
        <v>District/MOH</v>
      </c>
      <c r="N303" s="348" t="s">
        <v>96</v>
      </c>
      <c r="O303" s="308"/>
    </row>
    <row r="304" spans="1:15" x14ac:dyDescent="0.2">
      <c r="A304" s="343">
        <f>'1. General information'!$O$8</f>
        <v>0</v>
      </c>
      <c r="B304" s="343">
        <f>'1. General information'!$O$10</f>
        <v>0</v>
      </c>
      <c r="C304" s="343">
        <f>'1. General information'!$O$11</f>
        <v>0</v>
      </c>
      <c r="D304" s="344" t="s">
        <v>707</v>
      </c>
      <c r="E304" s="343" t="s">
        <v>611</v>
      </c>
      <c r="F304" s="343" t="s">
        <v>612</v>
      </c>
      <c r="G304" s="343" t="s">
        <v>5</v>
      </c>
      <c r="H304" s="343" t="s">
        <v>654</v>
      </c>
      <c r="I304" s="343" t="s">
        <v>599</v>
      </c>
      <c r="J304" s="343" t="s">
        <v>350</v>
      </c>
      <c r="K304" s="345" t="e" cm="1">
        <f t="array" ref="K304">SUMPRODUCT(--(After_staffFunding='0e. Support language'!$A$13),'B. Intermediate calculations'!$G$143:$G$167,'B. Intermediate calculations'!$T$143:$T$167,'B. Intermediate calculations'!$N$143:$N$167)*YF_share</f>
        <v>#N/A</v>
      </c>
      <c r="L304" s="345" t="e">
        <f>K304/'0a. Country information'!$R$11</f>
        <v>#N/A</v>
      </c>
      <c r="M304" s="346" t="str">
        <f>'0e. Support language'!$A$67</f>
        <v>District/MOH</v>
      </c>
      <c r="N304" s="348" t="s">
        <v>5</v>
      </c>
      <c r="O304" s="308"/>
    </row>
    <row r="305" spans="1:15" x14ac:dyDescent="0.2">
      <c r="A305" s="343">
        <f>'1. General information'!$O$8</f>
        <v>0</v>
      </c>
      <c r="B305" s="343">
        <f>'1. General information'!$O$10</f>
        <v>0</v>
      </c>
      <c r="C305" s="343">
        <f>'1. General information'!$O$11</f>
        <v>0</v>
      </c>
      <c r="D305" s="344" t="s">
        <v>707</v>
      </c>
      <c r="E305" s="343" t="s">
        <v>611</v>
      </c>
      <c r="F305" s="343" t="s">
        <v>612</v>
      </c>
      <c r="G305" s="343" t="s">
        <v>5</v>
      </c>
      <c r="H305" s="343" t="s">
        <v>654</v>
      </c>
      <c r="I305" s="343" t="s">
        <v>599</v>
      </c>
      <c r="J305" s="343" t="s">
        <v>546</v>
      </c>
      <c r="K305" s="345" t="e" cm="1">
        <f t="array" ref="K305">SUMPRODUCT(--(After_staffFunding='0e. Support language'!$A$13),'B. Intermediate calculations'!$G$143:$G$167,'B. Intermediate calculations'!$T$143:$T$167,'B. Intermediate calculations'!$N$143:$N$167)*MenA_share</f>
        <v>#N/A</v>
      </c>
      <c r="L305" s="345" t="e">
        <f>K305/'0a. Country information'!$R$11</f>
        <v>#N/A</v>
      </c>
      <c r="M305" s="346" t="str">
        <f>'0e. Support language'!$A$67</f>
        <v>District/MOH</v>
      </c>
      <c r="N305" s="348" t="s">
        <v>5</v>
      </c>
      <c r="O305" s="308"/>
    </row>
    <row r="306" spans="1:15" x14ac:dyDescent="0.2">
      <c r="A306" s="343">
        <f>'1. General information'!$O$8</f>
        <v>0</v>
      </c>
      <c r="B306" s="343">
        <f>'1. General information'!$O$10</f>
        <v>0</v>
      </c>
      <c r="C306" s="343">
        <f>'1. General information'!$O$11</f>
        <v>0</v>
      </c>
      <c r="D306" s="344" t="s">
        <v>707</v>
      </c>
      <c r="E306" s="343" t="s">
        <v>611</v>
      </c>
      <c r="F306" s="343" t="s">
        <v>612</v>
      </c>
      <c r="G306" s="343" t="s">
        <v>22</v>
      </c>
      <c r="H306" s="343" t="s">
        <v>654</v>
      </c>
      <c r="I306" s="343" t="s">
        <v>599</v>
      </c>
      <c r="J306" s="343" t="s">
        <v>350</v>
      </c>
      <c r="K306" s="345" t="e" cm="1">
        <f t="array" ref="K306">SUMPRODUCT(--(After_staffFunding='0e. Support language'!$A$13),'B. Intermediate calculations'!$G$143:$G$167,'B. Intermediate calculations'!$U$143:$U$167,'B. Intermediate calculations'!$N$143:$N$167)*YF_share</f>
        <v>#N/A</v>
      </c>
      <c r="L306" s="345" t="e">
        <f>K306/'0a. Country information'!$R$11</f>
        <v>#N/A</v>
      </c>
      <c r="M306" s="346" t="str">
        <f>'0e. Support language'!$A$67</f>
        <v>District/MOH</v>
      </c>
      <c r="N306" s="348" t="s">
        <v>22</v>
      </c>
      <c r="O306" s="308"/>
    </row>
    <row r="307" spans="1:15" x14ac:dyDescent="0.2">
      <c r="A307" s="343">
        <f>'1. General information'!$O$8</f>
        <v>0</v>
      </c>
      <c r="B307" s="343">
        <f>'1. General information'!$O$10</f>
        <v>0</v>
      </c>
      <c r="C307" s="343">
        <f>'1. General information'!$O$11</f>
        <v>0</v>
      </c>
      <c r="D307" s="344" t="s">
        <v>707</v>
      </c>
      <c r="E307" s="343" t="s">
        <v>611</v>
      </c>
      <c r="F307" s="343" t="s">
        <v>612</v>
      </c>
      <c r="G307" s="343" t="s">
        <v>22</v>
      </c>
      <c r="H307" s="343" t="s">
        <v>654</v>
      </c>
      <c r="I307" s="343" t="s">
        <v>599</v>
      </c>
      <c r="J307" s="343" t="s">
        <v>546</v>
      </c>
      <c r="K307" s="345" t="e" cm="1">
        <f t="array" ref="K307">SUMPRODUCT(--(After_staffFunding='0e. Support language'!$A$13),'B. Intermediate calculations'!$G$143:$G$167,'B. Intermediate calculations'!$U$143:$U$167,'B. Intermediate calculations'!$N$143:$N$167)*MenA_share</f>
        <v>#N/A</v>
      </c>
      <c r="L307" s="345" t="e">
        <f>K307/'0a. Country information'!$R$11</f>
        <v>#N/A</v>
      </c>
      <c r="M307" s="346" t="str">
        <f>'0e. Support language'!$A$67</f>
        <v>District/MOH</v>
      </c>
      <c r="N307" s="348" t="s">
        <v>22</v>
      </c>
      <c r="O307" s="308"/>
    </row>
    <row r="308" spans="1:15" x14ac:dyDescent="0.2">
      <c r="A308" s="343">
        <f>'1. General information'!$O$8</f>
        <v>0</v>
      </c>
      <c r="B308" s="343">
        <f>'1. General information'!$O$10</f>
        <v>0</v>
      </c>
      <c r="C308" s="343">
        <f>'1. General information'!$O$11</f>
        <v>0</v>
      </c>
      <c r="D308" s="344" t="s">
        <v>707</v>
      </c>
      <c r="E308" s="343" t="s">
        <v>611</v>
      </c>
      <c r="F308" s="343" t="s">
        <v>612</v>
      </c>
      <c r="G308" s="343" t="s">
        <v>30</v>
      </c>
      <c r="H308" s="343" t="s">
        <v>654</v>
      </c>
      <c r="I308" s="343" t="s">
        <v>599</v>
      </c>
      <c r="J308" s="343" t="s">
        <v>350</v>
      </c>
      <c r="K308" s="345" t="e" cm="1">
        <f t="array" ref="K308">SUMPRODUCT(--(After_staffFunding='0e. Support language'!$A$13),'B. Intermediate calculations'!$G$143:$G$167,'B. Intermediate calculations'!$V$143:$V$167,'B. Intermediate calculations'!$N$143:$N$167)*YF_share</f>
        <v>#N/A</v>
      </c>
      <c r="L308" s="345" t="e">
        <f>K308/'0a. Country information'!$R$11</f>
        <v>#N/A</v>
      </c>
      <c r="M308" s="346" t="str">
        <f>'0e. Support language'!$A$67</f>
        <v>District/MOH</v>
      </c>
      <c r="N308" s="348" t="s">
        <v>30</v>
      </c>
      <c r="O308" s="308"/>
    </row>
    <row r="309" spans="1:15" x14ac:dyDescent="0.2">
      <c r="A309" s="343">
        <f>'1. General information'!$O$8</f>
        <v>0</v>
      </c>
      <c r="B309" s="343">
        <f>'1. General information'!$O$10</f>
        <v>0</v>
      </c>
      <c r="C309" s="343">
        <f>'1. General information'!$O$11</f>
        <v>0</v>
      </c>
      <c r="D309" s="344" t="s">
        <v>707</v>
      </c>
      <c r="E309" s="343" t="s">
        <v>611</v>
      </c>
      <c r="F309" s="343" t="s">
        <v>612</v>
      </c>
      <c r="G309" s="343" t="s">
        <v>30</v>
      </c>
      <c r="H309" s="343" t="s">
        <v>654</v>
      </c>
      <c r="I309" s="343" t="s">
        <v>599</v>
      </c>
      <c r="J309" s="343" t="s">
        <v>546</v>
      </c>
      <c r="K309" s="345" t="e" cm="1">
        <f t="array" ref="K309">SUMPRODUCT(--(After_staffFunding='0e. Support language'!$A$13),'B. Intermediate calculations'!$G$143:$G$167,'B. Intermediate calculations'!$V$143:$V$167,'B. Intermediate calculations'!$N$143:$N$167)*MenA_share</f>
        <v>#N/A</v>
      </c>
      <c r="L309" s="345" t="e">
        <f>K309/'0a. Country information'!$R$11</f>
        <v>#N/A</v>
      </c>
      <c r="M309" s="346" t="str">
        <f>'0e. Support language'!$A$67</f>
        <v>District/MOH</v>
      </c>
      <c r="N309" s="348" t="s">
        <v>30</v>
      </c>
      <c r="O309" s="308"/>
    </row>
    <row r="310" spans="1:15" x14ac:dyDescent="0.2">
      <c r="A310" s="343">
        <f>'1. General information'!$O$8</f>
        <v>0</v>
      </c>
      <c r="B310" s="343">
        <f>'1. General information'!$O$10</f>
        <v>0</v>
      </c>
      <c r="C310" s="343">
        <f>'1. General information'!$O$11</f>
        <v>0</v>
      </c>
      <c r="D310" s="344" t="s">
        <v>707</v>
      </c>
      <c r="E310" s="343" t="s">
        <v>611</v>
      </c>
      <c r="F310" s="343" t="s">
        <v>612</v>
      </c>
      <c r="G310" s="343" t="s">
        <v>97</v>
      </c>
      <c r="H310" s="343" t="s">
        <v>654</v>
      </c>
      <c r="I310" s="343" t="s">
        <v>599</v>
      </c>
      <c r="J310" s="343" t="s">
        <v>350</v>
      </c>
      <c r="K310" s="345" t="e" cm="1">
        <f t="array" ref="K310">SUMPRODUCT(--(After_staffFunding='0e. Support language'!$A$13),'B. Intermediate calculations'!$G$143:$G$167,'B. Intermediate calculations'!$W$143:$W$167,'B. Intermediate calculations'!$N$143:$N$167)*YF_share</f>
        <v>#N/A</v>
      </c>
      <c r="L310" s="345" t="e">
        <f>K310/'0a. Country information'!$R$11</f>
        <v>#N/A</v>
      </c>
      <c r="M310" s="346" t="str">
        <f>'0e. Support language'!$A$67</f>
        <v>District/MOH</v>
      </c>
      <c r="N310" s="348" t="s">
        <v>97</v>
      </c>
      <c r="O310" s="308"/>
    </row>
    <row r="311" spans="1:15" x14ac:dyDescent="0.2">
      <c r="A311" s="343">
        <f>'1. General information'!$O$8</f>
        <v>0</v>
      </c>
      <c r="B311" s="343">
        <f>'1. General information'!$O$10</f>
        <v>0</v>
      </c>
      <c r="C311" s="343">
        <f>'1. General information'!$O$11</f>
        <v>0</v>
      </c>
      <c r="D311" s="344" t="s">
        <v>707</v>
      </c>
      <c r="E311" s="343" t="s">
        <v>611</v>
      </c>
      <c r="F311" s="343" t="s">
        <v>612</v>
      </c>
      <c r="G311" s="343" t="s">
        <v>97</v>
      </c>
      <c r="H311" s="343" t="s">
        <v>654</v>
      </c>
      <c r="I311" s="343" t="s">
        <v>599</v>
      </c>
      <c r="J311" s="343" t="s">
        <v>546</v>
      </c>
      <c r="K311" s="345" t="e" cm="1">
        <f t="array" ref="K311">SUMPRODUCT(--(After_staffFunding='0e. Support language'!$A$13),'B. Intermediate calculations'!$G$143:$G$167,'B. Intermediate calculations'!$W$143:$W$167,'B. Intermediate calculations'!$N$143:$N$167)*MenA_share</f>
        <v>#N/A</v>
      </c>
      <c r="L311" s="345" t="e">
        <f>K311/'0a. Country information'!$R$11</f>
        <v>#N/A</v>
      </c>
      <c r="M311" s="346" t="str">
        <f>'0e. Support language'!$A$67</f>
        <v>District/MOH</v>
      </c>
      <c r="N311" s="348" t="s">
        <v>97</v>
      </c>
      <c r="O311" s="308"/>
    </row>
    <row r="312" spans="1:15" x14ac:dyDescent="0.2">
      <c r="A312" s="343">
        <f>'1. General information'!$O$8</f>
        <v>0</v>
      </c>
      <c r="B312" s="343">
        <f>'1. General information'!$O$10</f>
        <v>0</v>
      </c>
      <c r="C312" s="343">
        <f>'1. General information'!$O$11</f>
        <v>0</v>
      </c>
      <c r="D312" s="344" t="s">
        <v>707</v>
      </c>
      <c r="E312" s="343" t="s">
        <v>611</v>
      </c>
      <c r="F312" s="343" t="s">
        <v>612</v>
      </c>
      <c r="G312" s="343" t="s">
        <v>28</v>
      </c>
      <c r="H312" s="343" t="s">
        <v>654</v>
      </c>
      <c r="I312" s="343" t="s">
        <v>599</v>
      </c>
      <c r="J312" s="343" t="s">
        <v>350</v>
      </c>
      <c r="K312" s="345" t="e" cm="1">
        <f t="array" ref="K312">SUMPRODUCT(--(After_staffFunding='0e. Support language'!$A$13),'B. Intermediate calculations'!$G$143:$G$167,'B. Intermediate calculations'!$X$143:$X$167,'B. Intermediate calculations'!$N$143:$N$167)*YF_share</f>
        <v>#N/A</v>
      </c>
      <c r="L312" s="345" t="e">
        <f>K312/'0a. Country information'!$R$11</f>
        <v>#N/A</v>
      </c>
      <c r="M312" s="346" t="str">
        <f>'0e. Support language'!$A$67</f>
        <v>District/MOH</v>
      </c>
      <c r="N312" s="348" t="s">
        <v>28</v>
      </c>
      <c r="O312" s="308"/>
    </row>
    <row r="313" spans="1:15" x14ac:dyDescent="0.2">
      <c r="A313" s="343">
        <f>'1. General information'!$O$8</f>
        <v>0</v>
      </c>
      <c r="B313" s="343">
        <f>'1. General information'!$O$10</f>
        <v>0</v>
      </c>
      <c r="C313" s="343">
        <f>'1. General information'!$O$11</f>
        <v>0</v>
      </c>
      <c r="D313" s="344" t="s">
        <v>707</v>
      </c>
      <c r="E313" s="343" t="s">
        <v>611</v>
      </c>
      <c r="F313" s="343" t="s">
        <v>612</v>
      </c>
      <c r="G313" s="343" t="s">
        <v>28</v>
      </c>
      <c r="H313" s="343" t="s">
        <v>654</v>
      </c>
      <c r="I313" s="343" t="s">
        <v>599</v>
      </c>
      <c r="J313" s="343" t="s">
        <v>546</v>
      </c>
      <c r="K313" s="345" t="e" cm="1">
        <f t="array" ref="K313">SUMPRODUCT(--(After_staffFunding='0e. Support language'!$A$13),'B. Intermediate calculations'!$G$143:$G$167,'B. Intermediate calculations'!$X$143:$X$167,'B. Intermediate calculations'!$N$143:$N$167)*MenA_share</f>
        <v>#N/A</v>
      </c>
      <c r="L313" s="345" t="e">
        <f>K313/'0a. Country information'!$R$11</f>
        <v>#N/A</v>
      </c>
      <c r="M313" s="346" t="str">
        <f>'0e. Support language'!$A$67</f>
        <v>District/MOH</v>
      </c>
      <c r="N313" s="348" t="s">
        <v>28</v>
      </c>
      <c r="O313" s="308"/>
    </row>
    <row r="314" spans="1:15" x14ac:dyDescent="0.2">
      <c r="A314" s="343">
        <f>'1. General information'!$O$8</f>
        <v>0</v>
      </c>
      <c r="B314" s="343">
        <f>'1. General information'!$O$10</f>
        <v>0</v>
      </c>
      <c r="C314" s="343">
        <f>'1. General information'!$O$11</f>
        <v>0</v>
      </c>
      <c r="D314" s="344" t="s">
        <v>707</v>
      </c>
      <c r="E314" s="343" t="s">
        <v>611</v>
      </c>
      <c r="F314" s="343" t="s">
        <v>612</v>
      </c>
      <c r="G314" s="343" t="s">
        <v>129</v>
      </c>
      <c r="H314" s="343" t="s">
        <v>654</v>
      </c>
      <c r="I314" s="343" t="s">
        <v>599</v>
      </c>
      <c r="J314" s="343" t="s">
        <v>350</v>
      </c>
      <c r="K314" s="345" t="e" cm="1">
        <f t="array" ref="K314">SUMPRODUCT(--(After_staffFunding='0e. Support language'!$A$13),'B. Intermediate calculations'!$G$143:$G$167,'B. Intermediate calculations'!$Y$143:$Y$167,'B. Intermediate calculations'!$N$143:$N$167)*YF_share</f>
        <v>#N/A</v>
      </c>
      <c r="L314" s="345" t="e">
        <f>K314/'0a. Country information'!$R$11</f>
        <v>#N/A</v>
      </c>
      <c r="M314" s="346" t="str">
        <f>'0e. Support language'!$A$67</f>
        <v>District/MOH</v>
      </c>
      <c r="N314" s="348" t="s">
        <v>129</v>
      </c>
      <c r="O314" s="308"/>
    </row>
    <row r="315" spans="1:15" x14ac:dyDescent="0.2">
      <c r="A315" s="343">
        <f>'1. General information'!$O$8</f>
        <v>0</v>
      </c>
      <c r="B315" s="343">
        <f>'1. General information'!$O$10</f>
        <v>0</v>
      </c>
      <c r="C315" s="343">
        <f>'1. General information'!$O$11</f>
        <v>0</v>
      </c>
      <c r="D315" s="344" t="s">
        <v>707</v>
      </c>
      <c r="E315" s="343" t="s">
        <v>611</v>
      </c>
      <c r="F315" s="343" t="s">
        <v>612</v>
      </c>
      <c r="G315" s="343" t="s">
        <v>129</v>
      </c>
      <c r="H315" s="343" t="s">
        <v>654</v>
      </c>
      <c r="I315" s="343" t="s">
        <v>599</v>
      </c>
      <c r="J315" s="343" t="s">
        <v>546</v>
      </c>
      <c r="K315" s="345" t="e" cm="1">
        <f t="array" ref="K315">SUMPRODUCT(--(After_staffFunding='0e. Support language'!$A$13),'B. Intermediate calculations'!$G$143:$G$167,'B. Intermediate calculations'!$Y$143:$Y$167,'B. Intermediate calculations'!$N$143:$N$167)*MenA_share</f>
        <v>#N/A</v>
      </c>
      <c r="L315" s="345" t="e">
        <f>K315/'0a. Country information'!$R$11</f>
        <v>#N/A</v>
      </c>
      <c r="M315" s="346" t="str">
        <f>'0e. Support language'!$A$67</f>
        <v>District/MOH</v>
      </c>
      <c r="N315" s="348" t="s">
        <v>129</v>
      </c>
      <c r="O315" s="308"/>
    </row>
    <row r="316" spans="1:15" x14ac:dyDescent="0.2">
      <c r="A316" s="343">
        <f>'1. General information'!$O$8</f>
        <v>0</v>
      </c>
      <c r="B316" s="343">
        <f>'1. General information'!$O$10</f>
        <v>0</v>
      </c>
      <c r="C316" s="343">
        <f>'1. General information'!$O$11</f>
        <v>0</v>
      </c>
      <c r="D316" s="344" t="s">
        <v>708</v>
      </c>
      <c r="E316" s="343" t="s">
        <v>611</v>
      </c>
      <c r="F316" s="343" t="s">
        <v>612</v>
      </c>
      <c r="G316" s="343" t="s">
        <v>33</v>
      </c>
      <c r="H316" s="343" t="s">
        <v>654</v>
      </c>
      <c r="I316" s="343" t="s">
        <v>599</v>
      </c>
      <c r="J316" s="343" t="s">
        <v>350</v>
      </c>
      <c r="K316" s="345" t="e" cm="1">
        <f t="array" ref="K316">SUMPRODUCT(--(After_staffFunding='0e. Support language'!$A$14),'B. Intermediate calculations'!$H$143:$H$167,'B. Intermediate calculations'!$P$143:$P$167,'B. Intermediate calculations'!$N$143:$N$167)*YF_share</f>
        <v>#N/A</v>
      </c>
      <c r="L316" s="345" t="e">
        <f>K316/'0a. Country information'!$R$11</f>
        <v>#N/A</v>
      </c>
      <c r="M316" s="346" t="str">
        <f>'0e. Support language'!$A$82</f>
        <v>Donor/Partner</v>
      </c>
      <c r="N316" s="347" t="s">
        <v>673</v>
      </c>
      <c r="O316" s="308"/>
    </row>
    <row r="317" spans="1:15" x14ac:dyDescent="0.2">
      <c r="A317" s="343">
        <f>'1. General information'!$O$8</f>
        <v>0</v>
      </c>
      <c r="B317" s="343">
        <f>'1. General information'!$O$10</f>
        <v>0</v>
      </c>
      <c r="C317" s="343">
        <f>'1. General information'!$O$11</f>
        <v>0</v>
      </c>
      <c r="D317" s="344" t="s">
        <v>708</v>
      </c>
      <c r="E317" s="343" t="s">
        <v>611</v>
      </c>
      <c r="F317" s="343" t="s">
        <v>612</v>
      </c>
      <c r="G317" s="343" t="s">
        <v>33</v>
      </c>
      <c r="H317" s="343" t="s">
        <v>654</v>
      </c>
      <c r="I317" s="343" t="s">
        <v>599</v>
      </c>
      <c r="J317" s="343" t="s">
        <v>546</v>
      </c>
      <c r="K317" s="345" t="e" cm="1">
        <f t="array" ref="K317">SUMPRODUCT(--(After_staffFunding='0e. Support language'!$A$14),'B. Intermediate calculations'!$H$143:$H$167,'B. Intermediate calculations'!$P$143:$P$167,'B. Intermediate calculations'!$N$143:$N$167)*MenA_share</f>
        <v>#N/A</v>
      </c>
      <c r="L317" s="345" t="e">
        <f>K317/'0a. Country information'!$R$11</f>
        <v>#N/A</v>
      </c>
      <c r="M317" s="346" t="str">
        <f>'0e. Support language'!$A$82</f>
        <v>Donor/Partner</v>
      </c>
      <c r="N317" s="347" t="s">
        <v>674</v>
      </c>
      <c r="O317" s="308"/>
    </row>
    <row r="318" spans="1:15" x14ac:dyDescent="0.2">
      <c r="A318" s="343">
        <f>'1. General information'!$O$8</f>
        <v>0</v>
      </c>
      <c r="B318" s="343">
        <f>'1. General information'!$O$10</f>
        <v>0</v>
      </c>
      <c r="C318" s="343">
        <f>'1. General information'!$O$11</f>
        <v>0</v>
      </c>
      <c r="D318" s="344" t="s">
        <v>708</v>
      </c>
      <c r="E318" s="343" t="s">
        <v>611</v>
      </c>
      <c r="F318" s="343" t="s">
        <v>612</v>
      </c>
      <c r="G318" s="343" t="s">
        <v>356</v>
      </c>
      <c r="H318" s="343" t="s">
        <v>654</v>
      </c>
      <c r="I318" s="343" t="s">
        <v>599</v>
      </c>
      <c r="J318" s="343" t="s">
        <v>350</v>
      </c>
      <c r="K318" s="345" t="e" cm="1">
        <f t="array" ref="K318">SUMPRODUCT(--(After_staffFunding='0e. Support language'!$A$14),'B. Intermediate calculations'!$H$143:$H$167,'B. Intermediate calculations'!$Q$143:$Q$167,'B. Intermediate calculations'!$N$143:$N$167)*YF_share</f>
        <v>#N/A</v>
      </c>
      <c r="L318" s="345" t="e">
        <f>K318/'0a. Country information'!$R$11</f>
        <v>#N/A</v>
      </c>
      <c r="M318" s="346" t="str">
        <f>'0e. Support language'!$A$82</f>
        <v>Donor/Partner</v>
      </c>
      <c r="N318" s="348" t="s">
        <v>356</v>
      </c>
      <c r="O318" s="308"/>
    </row>
    <row r="319" spans="1:15" x14ac:dyDescent="0.2">
      <c r="A319" s="343">
        <f>'1. General information'!$O$8</f>
        <v>0</v>
      </c>
      <c r="B319" s="343">
        <f>'1. General information'!$O$10</f>
        <v>0</v>
      </c>
      <c r="C319" s="343">
        <f>'1. General information'!$O$11</f>
        <v>0</v>
      </c>
      <c r="D319" s="344" t="s">
        <v>708</v>
      </c>
      <c r="E319" s="343" t="s">
        <v>611</v>
      </c>
      <c r="F319" s="343" t="s">
        <v>612</v>
      </c>
      <c r="G319" s="343" t="s">
        <v>356</v>
      </c>
      <c r="H319" s="343" t="s">
        <v>654</v>
      </c>
      <c r="I319" s="343" t="s">
        <v>599</v>
      </c>
      <c r="J319" s="343" t="s">
        <v>546</v>
      </c>
      <c r="K319" s="345" t="e" cm="1">
        <f t="array" ref="K319">SUMPRODUCT(--(After_staffFunding='0e. Support language'!$A$14),'B. Intermediate calculations'!$H$143:$H$167,'B. Intermediate calculations'!$Q$143:$Q$167,'B. Intermediate calculations'!$N$143:$N$167)*MenA_share</f>
        <v>#N/A</v>
      </c>
      <c r="L319" s="345" t="e">
        <f>K319/'0a. Country information'!$R$11</f>
        <v>#N/A</v>
      </c>
      <c r="M319" s="346" t="str">
        <f>'0e. Support language'!$A$82</f>
        <v>Donor/Partner</v>
      </c>
      <c r="N319" s="348" t="s">
        <v>356</v>
      </c>
      <c r="O319" s="308"/>
    </row>
    <row r="320" spans="1:15" x14ac:dyDescent="0.2">
      <c r="A320" s="343">
        <f>'1. General information'!$O$8</f>
        <v>0</v>
      </c>
      <c r="B320" s="343">
        <f>'1. General information'!$O$10</f>
        <v>0</v>
      </c>
      <c r="C320" s="343">
        <f>'1. General information'!$O$11</f>
        <v>0</v>
      </c>
      <c r="D320" s="344" t="s">
        <v>708</v>
      </c>
      <c r="E320" s="343" t="s">
        <v>611</v>
      </c>
      <c r="F320" s="343" t="s">
        <v>612</v>
      </c>
      <c r="G320" s="343" t="s">
        <v>29</v>
      </c>
      <c r="H320" s="343" t="s">
        <v>654</v>
      </c>
      <c r="I320" s="343" t="s">
        <v>599</v>
      </c>
      <c r="J320" s="343" t="s">
        <v>350</v>
      </c>
      <c r="K320" s="345" t="e" cm="1">
        <f t="array" ref="K320">SUMPRODUCT(--(After_staffFunding='0e. Support language'!$A$14),'B. Intermediate calculations'!$H$143:$H$167,'B. Intermediate calculations'!$R$143:$R$167,'B. Intermediate calculations'!$N$143:$N$167)*YF_share</f>
        <v>#N/A</v>
      </c>
      <c r="L320" s="345" t="e">
        <f>K320/'0a. Country information'!$R$11</f>
        <v>#N/A</v>
      </c>
      <c r="M320" s="346" t="str">
        <f>'0e. Support language'!$A$82</f>
        <v>Donor/Partner</v>
      </c>
      <c r="N320" s="348" t="s">
        <v>29</v>
      </c>
      <c r="O320" s="308"/>
    </row>
    <row r="321" spans="1:15" x14ac:dyDescent="0.2">
      <c r="A321" s="343">
        <f>'1. General information'!$O$8</f>
        <v>0</v>
      </c>
      <c r="B321" s="343">
        <f>'1. General information'!$O$10</f>
        <v>0</v>
      </c>
      <c r="C321" s="343">
        <f>'1. General information'!$O$11</f>
        <v>0</v>
      </c>
      <c r="D321" s="344" t="s">
        <v>708</v>
      </c>
      <c r="E321" s="343" t="s">
        <v>611</v>
      </c>
      <c r="F321" s="343" t="s">
        <v>612</v>
      </c>
      <c r="G321" s="343" t="s">
        <v>29</v>
      </c>
      <c r="H321" s="343" t="s">
        <v>654</v>
      </c>
      <c r="I321" s="343" t="s">
        <v>599</v>
      </c>
      <c r="J321" s="343" t="s">
        <v>546</v>
      </c>
      <c r="K321" s="345" t="e" cm="1">
        <f t="array" ref="K321">SUMPRODUCT(--(After_staffFunding='0e. Support language'!$A$14),'B. Intermediate calculations'!$H$143:$H$167,'B. Intermediate calculations'!$R$143:$R$167,'B. Intermediate calculations'!$N$143:$N$167)*MenA_share</f>
        <v>#N/A</v>
      </c>
      <c r="L321" s="345" t="e">
        <f>K321/'0a. Country information'!$R$11</f>
        <v>#N/A</v>
      </c>
      <c r="M321" s="346" t="str">
        <f>'0e. Support language'!$A$82</f>
        <v>Donor/Partner</v>
      </c>
      <c r="N321" s="348" t="s">
        <v>29</v>
      </c>
      <c r="O321" s="308"/>
    </row>
    <row r="322" spans="1:15" x14ac:dyDescent="0.2">
      <c r="A322" s="343">
        <f>'1. General information'!$O$8</f>
        <v>0</v>
      </c>
      <c r="B322" s="343">
        <f>'1. General information'!$O$10</f>
        <v>0</v>
      </c>
      <c r="C322" s="343">
        <f>'1. General information'!$O$11</f>
        <v>0</v>
      </c>
      <c r="D322" s="344" t="s">
        <v>708</v>
      </c>
      <c r="E322" s="343" t="s">
        <v>611</v>
      </c>
      <c r="F322" s="343" t="s">
        <v>612</v>
      </c>
      <c r="G322" s="343" t="s">
        <v>96</v>
      </c>
      <c r="H322" s="343" t="s">
        <v>654</v>
      </c>
      <c r="I322" s="343" t="s">
        <v>599</v>
      </c>
      <c r="J322" s="343" t="s">
        <v>350</v>
      </c>
      <c r="K322" s="345" t="e" cm="1">
        <f t="array" ref="K322">SUMPRODUCT(--(After_staffFunding='0e. Support language'!$A$14),'B. Intermediate calculations'!$H$143:$H$167,'B. Intermediate calculations'!$S$143:$S$167,'B. Intermediate calculations'!$N$143:$N$167)*YF_share</f>
        <v>#N/A</v>
      </c>
      <c r="L322" s="345" t="e">
        <f>K322/'0a. Country information'!$R$11</f>
        <v>#N/A</v>
      </c>
      <c r="M322" s="346" t="str">
        <f>'0e. Support language'!$A$82</f>
        <v>Donor/Partner</v>
      </c>
      <c r="N322" s="348" t="s">
        <v>96</v>
      </c>
      <c r="O322" s="308"/>
    </row>
    <row r="323" spans="1:15" x14ac:dyDescent="0.2">
      <c r="A323" s="343">
        <f>'1. General information'!$O$8</f>
        <v>0</v>
      </c>
      <c r="B323" s="343">
        <f>'1. General information'!$O$10</f>
        <v>0</v>
      </c>
      <c r="C323" s="343">
        <f>'1. General information'!$O$11</f>
        <v>0</v>
      </c>
      <c r="D323" s="344" t="s">
        <v>708</v>
      </c>
      <c r="E323" s="343" t="s">
        <v>611</v>
      </c>
      <c r="F323" s="343" t="s">
        <v>612</v>
      </c>
      <c r="G323" s="343" t="s">
        <v>96</v>
      </c>
      <c r="H323" s="343" t="s">
        <v>654</v>
      </c>
      <c r="I323" s="343" t="s">
        <v>599</v>
      </c>
      <c r="J323" s="343" t="s">
        <v>546</v>
      </c>
      <c r="K323" s="345" t="e" cm="1">
        <f t="array" ref="K323">SUMPRODUCT(--(After_staffFunding='0e. Support language'!$A$14),'B. Intermediate calculations'!$H$143:$H$167,'B. Intermediate calculations'!$S$143:$S$167,'B. Intermediate calculations'!$N$143:$N$167)*MenA_share</f>
        <v>#N/A</v>
      </c>
      <c r="L323" s="345" t="e">
        <f>K323/'0a. Country information'!$R$11</f>
        <v>#N/A</v>
      </c>
      <c r="M323" s="346" t="str">
        <f>'0e. Support language'!$A$82</f>
        <v>Donor/Partner</v>
      </c>
      <c r="N323" s="348" t="s">
        <v>96</v>
      </c>
      <c r="O323" s="308"/>
    </row>
    <row r="324" spans="1:15" x14ac:dyDescent="0.2">
      <c r="A324" s="343">
        <f>'1. General information'!$O$8</f>
        <v>0</v>
      </c>
      <c r="B324" s="343">
        <f>'1. General information'!$O$10</f>
        <v>0</v>
      </c>
      <c r="C324" s="343">
        <f>'1. General information'!$O$11</f>
        <v>0</v>
      </c>
      <c r="D324" s="344" t="s">
        <v>708</v>
      </c>
      <c r="E324" s="343" t="s">
        <v>611</v>
      </c>
      <c r="F324" s="343" t="s">
        <v>612</v>
      </c>
      <c r="G324" s="343" t="s">
        <v>5</v>
      </c>
      <c r="H324" s="343" t="s">
        <v>654</v>
      </c>
      <c r="I324" s="343" t="s">
        <v>599</v>
      </c>
      <c r="J324" s="343" t="s">
        <v>350</v>
      </c>
      <c r="K324" s="345" t="e" cm="1">
        <f t="array" ref="K324">SUMPRODUCT(--(After_staffFunding='0e. Support language'!$A$14),'B. Intermediate calculations'!$H$143:$H$167,'B. Intermediate calculations'!$T$143:$T$167,'B. Intermediate calculations'!$N$143:$N$167)*YF_share</f>
        <v>#N/A</v>
      </c>
      <c r="L324" s="345" t="e">
        <f>K324/'0a. Country information'!$R$11</f>
        <v>#N/A</v>
      </c>
      <c r="M324" s="346" t="str">
        <f>'0e. Support language'!$A$82</f>
        <v>Donor/Partner</v>
      </c>
      <c r="N324" s="348" t="s">
        <v>5</v>
      </c>
      <c r="O324" s="308"/>
    </row>
    <row r="325" spans="1:15" x14ac:dyDescent="0.2">
      <c r="A325" s="343">
        <f>'1. General information'!$O$8</f>
        <v>0</v>
      </c>
      <c r="B325" s="343">
        <f>'1. General information'!$O$10</f>
        <v>0</v>
      </c>
      <c r="C325" s="343">
        <f>'1. General information'!$O$11</f>
        <v>0</v>
      </c>
      <c r="D325" s="344" t="s">
        <v>708</v>
      </c>
      <c r="E325" s="343" t="s">
        <v>611</v>
      </c>
      <c r="F325" s="343" t="s">
        <v>612</v>
      </c>
      <c r="G325" s="343" t="s">
        <v>5</v>
      </c>
      <c r="H325" s="343" t="s">
        <v>654</v>
      </c>
      <c r="I325" s="343" t="s">
        <v>599</v>
      </c>
      <c r="J325" s="343" t="s">
        <v>546</v>
      </c>
      <c r="K325" s="345" t="e" cm="1">
        <f t="array" ref="K325">SUMPRODUCT(--(After_staffFunding='0e. Support language'!$A$14),'B. Intermediate calculations'!$H$143:$H$167,'B. Intermediate calculations'!$T$143:$T$167,'B. Intermediate calculations'!$N$143:$N$167)*MenA_share</f>
        <v>#N/A</v>
      </c>
      <c r="L325" s="345" t="e">
        <f>K325/'0a. Country information'!$R$11</f>
        <v>#N/A</v>
      </c>
      <c r="M325" s="346" t="str">
        <f>'0e. Support language'!$A$82</f>
        <v>Donor/Partner</v>
      </c>
      <c r="N325" s="348" t="s">
        <v>5</v>
      </c>
      <c r="O325" s="308"/>
    </row>
    <row r="326" spans="1:15" x14ac:dyDescent="0.2">
      <c r="A326" s="343">
        <f>'1. General information'!$O$8</f>
        <v>0</v>
      </c>
      <c r="B326" s="343">
        <f>'1. General information'!$O$10</f>
        <v>0</v>
      </c>
      <c r="C326" s="343">
        <f>'1. General information'!$O$11</f>
        <v>0</v>
      </c>
      <c r="D326" s="344" t="s">
        <v>708</v>
      </c>
      <c r="E326" s="343" t="s">
        <v>611</v>
      </c>
      <c r="F326" s="343" t="s">
        <v>612</v>
      </c>
      <c r="G326" s="343" t="s">
        <v>22</v>
      </c>
      <c r="H326" s="343" t="s">
        <v>654</v>
      </c>
      <c r="I326" s="343" t="s">
        <v>599</v>
      </c>
      <c r="J326" s="343" t="s">
        <v>350</v>
      </c>
      <c r="K326" s="345" t="e" cm="1">
        <f t="array" ref="K326">SUMPRODUCT(--(After_staffFunding='0e. Support language'!$A$14),'B. Intermediate calculations'!$H$143:$H$167,'B. Intermediate calculations'!$U$143:$U$167,'B. Intermediate calculations'!$N$143:$N$167)*YF_share</f>
        <v>#N/A</v>
      </c>
      <c r="L326" s="345" t="e">
        <f>K326/'0a. Country information'!$R$11</f>
        <v>#N/A</v>
      </c>
      <c r="M326" s="346" t="str">
        <f>'0e. Support language'!$A$82</f>
        <v>Donor/Partner</v>
      </c>
      <c r="N326" s="348" t="s">
        <v>22</v>
      </c>
      <c r="O326" s="308"/>
    </row>
    <row r="327" spans="1:15" x14ac:dyDescent="0.2">
      <c r="A327" s="343">
        <f>'1. General information'!$O$8</f>
        <v>0</v>
      </c>
      <c r="B327" s="343">
        <f>'1. General information'!$O$10</f>
        <v>0</v>
      </c>
      <c r="C327" s="343">
        <f>'1. General information'!$O$11</f>
        <v>0</v>
      </c>
      <c r="D327" s="344" t="s">
        <v>708</v>
      </c>
      <c r="E327" s="343" t="s">
        <v>611</v>
      </c>
      <c r="F327" s="343" t="s">
        <v>612</v>
      </c>
      <c r="G327" s="343" t="s">
        <v>22</v>
      </c>
      <c r="H327" s="343" t="s">
        <v>654</v>
      </c>
      <c r="I327" s="343" t="s">
        <v>599</v>
      </c>
      <c r="J327" s="343" t="s">
        <v>546</v>
      </c>
      <c r="K327" s="345" t="e" cm="1">
        <f t="array" ref="K327">SUMPRODUCT(--(After_staffFunding='0e. Support language'!$A$14),'B. Intermediate calculations'!$H$143:$H$167,'B. Intermediate calculations'!$U$143:$U$167,'B. Intermediate calculations'!$N$143:$N$167)*MenA_share</f>
        <v>#N/A</v>
      </c>
      <c r="L327" s="345" t="e">
        <f>K327/'0a. Country information'!$R$11</f>
        <v>#N/A</v>
      </c>
      <c r="M327" s="346" t="str">
        <f>'0e. Support language'!$A$82</f>
        <v>Donor/Partner</v>
      </c>
      <c r="N327" s="348" t="s">
        <v>22</v>
      </c>
      <c r="O327" s="308"/>
    </row>
    <row r="328" spans="1:15" x14ac:dyDescent="0.2">
      <c r="A328" s="343">
        <f>'1. General information'!$O$8</f>
        <v>0</v>
      </c>
      <c r="B328" s="343">
        <f>'1. General information'!$O$10</f>
        <v>0</v>
      </c>
      <c r="C328" s="343">
        <f>'1. General information'!$O$11</f>
        <v>0</v>
      </c>
      <c r="D328" s="344" t="s">
        <v>708</v>
      </c>
      <c r="E328" s="343" t="s">
        <v>611</v>
      </c>
      <c r="F328" s="343" t="s">
        <v>612</v>
      </c>
      <c r="G328" s="343" t="s">
        <v>30</v>
      </c>
      <c r="H328" s="343" t="s">
        <v>654</v>
      </c>
      <c r="I328" s="343" t="s">
        <v>599</v>
      </c>
      <c r="J328" s="343" t="s">
        <v>350</v>
      </c>
      <c r="K328" s="345" t="e" cm="1">
        <f t="array" ref="K328">SUMPRODUCT(--(After_staffFunding='0e. Support language'!$A$14),'B. Intermediate calculations'!$H$143:$H$167,'B. Intermediate calculations'!$V$143:$V$167,'B. Intermediate calculations'!$N$143:$N$167)*YF_share</f>
        <v>#N/A</v>
      </c>
      <c r="L328" s="345" t="e">
        <f>K328/'0a. Country information'!$R$11</f>
        <v>#N/A</v>
      </c>
      <c r="M328" s="346" t="str">
        <f>'0e. Support language'!$A$82</f>
        <v>Donor/Partner</v>
      </c>
      <c r="N328" s="348" t="s">
        <v>30</v>
      </c>
      <c r="O328" s="308"/>
    </row>
    <row r="329" spans="1:15" x14ac:dyDescent="0.2">
      <c r="A329" s="343">
        <f>'1. General information'!$O$8</f>
        <v>0</v>
      </c>
      <c r="B329" s="343">
        <f>'1. General information'!$O$10</f>
        <v>0</v>
      </c>
      <c r="C329" s="343">
        <f>'1. General information'!$O$11</f>
        <v>0</v>
      </c>
      <c r="D329" s="344" t="s">
        <v>708</v>
      </c>
      <c r="E329" s="343" t="s">
        <v>611</v>
      </c>
      <c r="F329" s="343" t="s">
        <v>612</v>
      </c>
      <c r="G329" s="343" t="s">
        <v>30</v>
      </c>
      <c r="H329" s="343" t="s">
        <v>654</v>
      </c>
      <c r="I329" s="343" t="s">
        <v>599</v>
      </c>
      <c r="J329" s="343" t="s">
        <v>546</v>
      </c>
      <c r="K329" s="345" t="e" cm="1">
        <f t="array" ref="K329">SUMPRODUCT(--(After_staffFunding='0e. Support language'!$A$14),'B. Intermediate calculations'!$H$143:$H$167,'B. Intermediate calculations'!$V$143:$V$167,'B. Intermediate calculations'!$N$143:$N$167)*MenA_share</f>
        <v>#N/A</v>
      </c>
      <c r="L329" s="345" t="e">
        <f>K329/'0a. Country information'!$R$11</f>
        <v>#N/A</v>
      </c>
      <c r="M329" s="346" t="str">
        <f>'0e. Support language'!$A$82</f>
        <v>Donor/Partner</v>
      </c>
      <c r="N329" s="348" t="s">
        <v>30</v>
      </c>
      <c r="O329" s="308"/>
    </row>
    <row r="330" spans="1:15" x14ac:dyDescent="0.2">
      <c r="A330" s="343">
        <f>'1. General information'!$O$8</f>
        <v>0</v>
      </c>
      <c r="B330" s="343">
        <f>'1. General information'!$O$10</f>
        <v>0</v>
      </c>
      <c r="C330" s="343">
        <f>'1. General information'!$O$11</f>
        <v>0</v>
      </c>
      <c r="D330" s="344" t="s">
        <v>708</v>
      </c>
      <c r="E330" s="343" t="s">
        <v>611</v>
      </c>
      <c r="F330" s="343" t="s">
        <v>612</v>
      </c>
      <c r="G330" s="343" t="s">
        <v>97</v>
      </c>
      <c r="H330" s="343" t="s">
        <v>654</v>
      </c>
      <c r="I330" s="343" t="s">
        <v>599</v>
      </c>
      <c r="J330" s="343" t="s">
        <v>350</v>
      </c>
      <c r="K330" s="345" t="e" cm="1">
        <f t="array" ref="K330">SUMPRODUCT(--(After_staffFunding='0e. Support language'!$A$14),'B. Intermediate calculations'!$H$143:$H$167,'B. Intermediate calculations'!$W$143:$W$167,'B. Intermediate calculations'!$N$143:$N$167)*YF_share</f>
        <v>#N/A</v>
      </c>
      <c r="L330" s="345" t="e">
        <f>K330/'0a. Country information'!$R$11</f>
        <v>#N/A</v>
      </c>
      <c r="M330" s="346" t="str">
        <f>'0e. Support language'!$A$82</f>
        <v>Donor/Partner</v>
      </c>
      <c r="N330" s="348" t="s">
        <v>97</v>
      </c>
      <c r="O330" s="308"/>
    </row>
    <row r="331" spans="1:15" x14ac:dyDescent="0.2">
      <c r="A331" s="343">
        <f>'1. General information'!$O$8</f>
        <v>0</v>
      </c>
      <c r="B331" s="343">
        <f>'1. General information'!$O$10</f>
        <v>0</v>
      </c>
      <c r="C331" s="343">
        <f>'1. General information'!$O$11</f>
        <v>0</v>
      </c>
      <c r="D331" s="344" t="s">
        <v>708</v>
      </c>
      <c r="E331" s="343" t="s">
        <v>611</v>
      </c>
      <c r="F331" s="343" t="s">
        <v>612</v>
      </c>
      <c r="G331" s="343" t="s">
        <v>97</v>
      </c>
      <c r="H331" s="343" t="s">
        <v>654</v>
      </c>
      <c r="I331" s="343" t="s">
        <v>599</v>
      </c>
      <c r="J331" s="343" t="s">
        <v>546</v>
      </c>
      <c r="K331" s="345" t="e" cm="1">
        <f t="array" ref="K331">SUMPRODUCT(--(After_staffFunding='0e. Support language'!$A$14),'B. Intermediate calculations'!$H$143:$H$167,'B. Intermediate calculations'!$W$143:$W$167,'B. Intermediate calculations'!$N$143:$N$167)*MenA_share</f>
        <v>#N/A</v>
      </c>
      <c r="L331" s="345" t="e">
        <f>K331/'0a. Country information'!$R$11</f>
        <v>#N/A</v>
      </c>
      <c r="M331" s="346" t="str">
        <f>'0e. Support language'!$A$82</f>
        <v>Donor/Partner</v>
      </c>
      <c r="N331" s="348" t="s">
        <v>97</v>
      </c>
      <c r="O331" s="308"/>
    </row>
    <row r="332" spans="1:15" x14ac:dyDescent="0.2">
      <c r="A332" s="343">
        <f>'1. General information'!$O$8</f>
        <v>0</v>
      </c>
      <c r="B332" s="343">
        <f>'1. General information'!$O$10</f>
        <v>0</v>
      </c>
      <c r="C332" s="343">
        <f>'1. General information'!$O$11</f>
        <v>0</v>
      </c>
      <c r="D332" s="344" t="s">
        <v>708</v>
      </c>
      <c r="E332" s="343" t="s">
        <v>611</v>
      </c>
      <c r="F332" s="343" t="s">
        <v>612</v>
      </c>
      <c r="G332" s="343" t="s">
        <v>28</v>
      </c>
      <c r="H332" s="343" t="s">
        <v>654</v>
      </c>
      <c r="I332" s="343" t="s">
        <v>599</v>
      </c>
      <c r="J332" s="343" t="s">
        <v>350</v>
      </c>
      <c r="K332" s="345" t="e" cm="1">
        <f t="array" ref="K332">SUMPRODUCT(--(After_staffFunding='0e. Support language'!$A$14),'B. Intermediate calculations'!$H$143:$H$167,'B. Intermediate calculations'!$X$143:$X$167,'B. Intermediate calculations'!$N$143:$N$167)*YF_share</f>
        <v>#N/A</v>
      </c>
      <c r="L332" s="345" t="e">
        <f>K332/'0a. Country information'!$R$11</f>
        <v>#N/A</v>
      </c>
      <c r="M332" s="346" t="str">
        <f>'0e. Support language'!$A$82</f>
        <v>Donor/Partner</v>
      </c>
      <c r="N332" s="348" t="s">
        <v>28</v>
      </c>
      <c r="O332" s="308"/>
    </row>
    <row r="333" spans="1:15" x14ac:dyDescent="0.2">
      <c r="A333" s="343">
        <f>'1. General information'!$O$8</f>
        <v>0</v>
      </c>
      <c r="B333" s="343">
        <f>'1. General information'!$O$10</f>
        <v>0</v>
      </c>
      <c r="C333" s="343">
        <f>'1. General information'!$O$11</f>
        <v>0</v>
      </c>
      <c r="D333" s="344" t="s">
        <v>708</v>
      </c>
      <c r="E333" s="343" t="s">
        <v>611</v>
      </c>
      <c r="F333" s="343" t="s">
        <v>612</v>
      </c>
      <c r="G333" s="343" t="s">
        <v>28</v>
      </c>
      <c r="H333" s="343" t="s">
        <v>654</v>
      </c>
      <c r="I333" s="343" t="s">
        <v>599</v>
      </c>
      <c r="J333" s="343" t="s">
        <v>546</v>
      </c>
      <c r="K333" s="345" t="e" cm="1">
        <f t="array" ref="K333">SUMPRODUCT(--(After_staffFunding='0e. Support language'!$A$14),'B. Intermediate calculations'!$H$143:$H$167,'B. Intermediate calculations'!$X$143:$X$167,'B. Intermediate calculations'!$N$143:$N$167)*MenA_share</f>
        <v>#N/A</v>
      </c>
      <c r="L333" s="345" t="e">
        <f>K333/'0a. Country information'!$R$11</f>
        <v>#N/A</v>
      </c>
      <c r="M333" s="346" t="str">
        <f>'0e. Support language'!$A$82</f>
        <v>Donor/Partner</v>
      </c>
      <c r="N333" s="348" t="s">
        <v>28</v>
      </c>
      <c r="O333" s="308"/>
    </row>
    <row r="334" spans="1:15" x14ac:dyDescent="0.2">
      <c r="A334" s="343">
        <f>'1. General information'!$O$8</f>
        <v>0</v>
      </c>
      <c r="B334" s="343">
        <f>'1. General information'!$O$10</f>
        <v>0</v>
      </c>
      <c r="C334" s="343">
        <f>'1. General information'!$O$11</f>
        <v>0</v>
      </c>
      <c r="D334" s="344" t="s">
        <v>708</v>
      </c>
      <c r="E334" s="343" t="s">
        <v>611</v>
      </c>
      <c r="F334" s="343" t="s">
        <v>612</v>
      </c>
      <c r="G334" s="343" t="s">
        <v>129</v>
      </c>
      <c r="H334" s="343" t="s">
        <v>654</v>
      </c>
      <c r="I334" s="343" t="s">
        <v>599</v>
      </c>
      <c r="J334" s="343" t="s">
        <v>350</v>
      </c>
      <c r="K334" s="345" t="e" cm="1">
        <f t="array" ref="K334">SUMPRODUCT(--(After_staffFunding='0e. Support language'!$A$14),'B. Intermediate calculations'!$H$143:$H$167,'B. Intermediate calculations'!$Y$143:$Y$167,'B. Intermediate calculations'!$N$143:$N$167)*YF_share</f>
        <v>#N/A</v>
      </c>
      <c r="L334" s="345" t="e">
        <f>K334/'0a. Country information'!$R$11</f>
        <v>#N/A</v>
      </c>
      <c r="M334" s="346" t="str">
        <f>'0e. Support language'!$A$82</f>
        <v>Donor/Partner</v>
      </c>
      <c r="N334" s="348" t="s">
        <v>129</v>
      </c>
      <c r="O334" s="308"/>
    </row>
    <row r="335" spans="1:15" x14ac:dyDescent="0.2">
      <c r="A335" s="343">
        <f>'1. General information'!$O$8</f>
        <v>0</v>
      </c>
      <c r="B335" s="343">
        <f>'1. General information'!$O$10</f>
        <v>0</v>
      </c>
      <c r="C335" s="343">
        <f>'1. General information'!$O$11</f>
        <v>0</v>
      </c>
      <c r="D335" s="344" t="s">
        <v>708</v>
      </c>
      <c r="E335" s="343" t="s">
        <v>611</v>
      </c>
      <c r="F335" s="343" t="s">
        <v>612</v>
      </c>
      <c r="G335" s="343" t="s">
        <v>129</v>
      </c>
      <c r="H335" s="343" t="s">
        <v>654</v>
      </c>
      <c r="I335" s="343" t="s">
        <v>599</v>
      </c>
      <c r="J335" s="343" t="s">
        <v>546</v>
      </c>
      <c r="K335" s="345" t="e" cm="1">
        <f t="array" ref="K335">SUMPRODUCT(--(After_staffFunding='0e. Support language'!$A$14),'B. Intermediate calculations'!$H$143:$H$167,'B. Intermediate calculations'!$Y$143:$Y$167,'B. Intermediate calculations'!$N$143:$N$167)*MenA_share</f>
        <v>#N/A</v>
      </c>
      <c r="L335" s="345" t="e">
        <f>K335/'0a. Country information'!$R$11</f>
        <v>#N/A</v>
      </c>
      <c r="M335" s="346" t="str">
        <f>'0e. Support language'!$A$82</f>
        <v>Donor/Partner</v>
      </c>
      <c r="N335" s="348" t="s">
        <v>129</v>
      </c>
      <c r="O335" s="308"/>
    </row>
    <row r="336" spans="1:15" x14ac:dyDescent="0.2">
      <c r="A336" s="309">
        <f>'1. General information'!$O$8</f>
        <v>0</v>
      </c>
      <c r="B336" s="309">
        <f>'1. General information'!$O$10</f>
        <v>0</v>
      </c>
      <c r="C336" s="309">
        <f>'1. General information'!$O$11</f>
        <v>0</v>
      </c>
      <c r="D336" s="349" t="s">
        <v>709</v>
      </c>
      <c r="E336" s="309" t="s">
        <v>652</v>
      </c>
      <c r="F336" s="309" t="s">
        <v>612</v>
      </c>
      <c r="G336" s="309" t="s">
        <v>33</v>
      </c>
      <c r="H336" s="309" t="s">
        <v>654</v>
      </c>
      <c r="I336" s="309" t="s">
        <v>599</v>
      </c>
      <c r="J336" s="309" t="s">
        <v>350</v>
      </c>
      <c r="K336" s="310" t="e" cm="1">
        <f t="array" ref="K336">SUMPRODUCT(--(After_staffFunding='0e. Support language'!$A$13),'B. Intermediate calculations'!$G$143:$G$167,'B. Intermediate calculations'!$P$143:$P$167,'B. Intermediate calculations'!$O$143:$O$167)*YF_share</f>
        <v>#N/A</v>
      </c>
      <c r="L336" s="310" t="e">
        <f>K336/'0a. Country information'!$R$11</f>
        <v>#N/A</v>
      </c>
      <c r="M336" s="311" t="str">
        <f>'0e. Support language'!$A$67</f>
        <v>District/MOH</v>
      </c>
      <c r="N336" s="350" t="s">
        <v>676</v>
      </c>
      <c r="O336" s="308"/>
    </row>
    <row r="337" spans="1:15" x14ac:dyDescent="0.2">
      <c r="A337" s="309">
        <f>'1. General information'!$O$8</f>
        <v>0</v>
      </c>
      <c r="B337" s="309">
        <f>'1. General information'!$O$10</f>
        <v>0</v>
      </c>
      <c r="C337" s="309">
        <f>'1. General information'!$O$11</f>
        <v>0</v>
      </c>
      <c r="D337" s="349" t="s">
        <v>709</v>
      </c>
      <c r="E337" s="309" t="s">
        <v>652</v>
      </c>
      <c r="F337" s="309" t="s">
        <v>612</v>
      </c>
      <c r="G337" s="309" t="s">
        <v>33</v>
      </c>
      <c r="H337" s="309" t="s">
        <v>654</v>
      </c>
      <c r="I337" s="309" t="s">
        <v>599</v>
      </c>
      <c r="J337" s="309" t="s">
        <v>546</v>
      </c>
      <c r="K337" s="310" t="e" cm="1">
        <f t="array" ref="K337">SUMPRODUCT(--(After_staffFunding='0e. Support language'!$A$13),'B. Intermediate calculations'!$G$143:$G$167,'B. Intermediate calculations'!$P$143:$P$167,'B. Intermediate calculations'!$O$143:$O$167)*MenA_share</f>
        <v>#N/A</v>
      </c>
      <c r="L337" s="310" t="e">
        <f>K337/'0a. Country information'!$R$11</f>
        <v>#N/A</v>
      </c>
      <c r="M337" s="311" t="str">
        <f>'0e. Support language'!$A$67</f>
        <v>District/MOH</v>
      </c>
      <c r="N337" s="350" t="s">
        <v>677</v>
      </c>
      <c r="O337" s="308"/>
    </row>
    <row r="338" spans="1:15" x14ac:dyDescent="0.2">
      <c r="A338" s="309">
        <f>'1. General information'!$O$8</f>
        <v>0</v>
      </c>
      <c r="B338" s="309">
        <f>'1. General information'!$O$10</f>
        <v>0</v>
      </c>
      <c r="C338" s="309">
        <f>'1. General information'!$O$11</f>
        <v>0</v>
      </c>
      <c r="D338" s="349" t="s">
        <v>709</v>
      </c>
      <c r="E338" s="309" t="s">
        <v>652</v>
      </c>
      <c r="F338" s="309" t="s">
        <v>612</v>
      </c>
      <c r="G338" s="309" t="s">
        <v>356</v>
      </c>
      <c r="H338" s="309" t="s">
        <v>654</v>
      </c>
      <c r="I338" s="309" t="s">
        <v>599</v>
      </c>
      <c r="J338" s="309" t="s">
        <v>350</v>
      </c>
      <c r="K338" s="310" t="e" cm="1">
        <f t="array" ref="K338">SUMPRODUCT(--(After_staffFunding='0e. Support language'!$A$13),'B. Intermediate calculations'!$G$143:$G$167,'B. Intermediate calculations'!$Q$143:$Q$167,'B. Intermediate calculations'!$O$143:$O$167)*YF_share</f>
        <v>#N/A</v>
      </c>
      <c r="L338" s="310" t="e">
        <f>K338/'0a. Country information'!$R$11</f>
        <v>#N/A</v>
      </c>
      <c r="M338" s="311" t="str">
        <f>'0e. Support language'!$A$67</f>
        <v>District/MOH</v>
      </c>
      <c r="N338" s="351" t="s">
        <v>356</v>
      </c>
      <c r="O338" s="308"/>
    </row>
    <row r="339" spans="1:15" x14ac:dyDescent="0.2">
      <c r="A339" s="309">
        <f>'1. General information'!$O$8</f>
        <v>0</v>
      </c>
      <c r="B339" s="309">
        <f>'1. General information'!$O$10</f>
        <v>0</v>
      </c>
      <c r="C339" s="309">
        <f>'1. General information'!$O$11</f>
        <v>0</v>
      </c>
      <c r="D339" s="349" t="s">
        <v>709</v>
      </c>
      <c r="E339" s="309" t="s">
        <v>652</v>
      </c>
      <c r="F339" s="309" t="s">
        <v>612</v>
      </c>
      <c r="G339" s="309" t="s">
        <v>356</v>
      </c>
      <c r="H339" s="309" t="s">
        <v>654</v>
      </c>
      <c r="I339" s="309" t="s">
        <v>599</v>
      </c>
      <c r="J339" s="309" t="s">
        <v>546</v>
      </c>
      <c r="K339" s="310" t="e" cm="1">
        <f t="array" ref="K339">SUMPRODUCT(--(After_staffFunding='0e. Support language'!$A$13),'B. Intermediate calculations'!$G$143:$G$167,'B. Intermediate calculations'!$Q$143:$Q$167,'B. Intermediate calculations'!$O$143:$O$167)*MenA_share</f>
        <v>#N/A</v>
      </c>
      <c r="L339" s="310" t="e">
        <f>K339/'0a. Country information'!$R$11</f>
        <v>#N/A</v>
      </c>
      <c r="M339" s="311" t="str">
        <f>'0e. Support language'!$A$67</f>
        <v>District/MOH</v>
      </c>
      <c r="N339" s="351" t="s">
        <v>356</v>
      </c>
      <c r="O339" s="308"/>
    </row>
    <row r="340" spans="1:15" x14ac:dyDescent="0.2">
      <c r="A340" s="309">
        <f>'1. General information'!$O$8</f>
        <v>0</v>
      </c>
      <c r="B340" s="309">
        <f>'1. General information'!$O$10</f>
        <v>0</v>
      </c>
      <c r="C340" s="309">
        <f>'1. General information'!$O$11</f>
        <v>0</v>
      </c>
      <c r="D340" s="349" t="s">
        <v>709</v>
      </c>
      <c r="E340" s="309" t="s">
        <v>652</v>
      </c>
      <c r="F340" s="309" t="s">
        <v>612</v>
      </c>
      <c r="G340" s="309" t="s">
        <v>29</v>
      </c>
      <c r="H340" s="309" t="s">
        <v>654</v>
      </c>
      <c r="I340" s="309" t="s">
        <v>599</v>
      </c>
      <c r="J340" s="309" t="s">
        <v>350</v>
      </c>
      <c r="K340" s="310" t="e" cm="1">
        <f t="array" ref="K340">SUMPRODUCT(--(After_staffFunding='0e. Support language'!$A$13),'B. Intermediate calculations'!$G$143:$G$167,'B. Intermediate calculations'!$R$143:$R$167,'B. Intermediate calculations'!$O$143:$O$167)*YF_share</f>
        <v>#N/A</v>
      </c>
      <c r="L340" s="310" t="e">
        <f>K340/'0a. Country information'!$R$11</f>
        <v>#N/A</v>
      </c>
      <c r="M340" s="311" t="str">
        <f>'0e. Support language'!$A$67</f>
        <v>District/MOH</v>
      </c>
      <c r="N340" s="351" t="s">
        <v>29</v>
      </c>
      <c r="O340" s="308"/>
    </row>
    <row r="341" spans="1:15" x14ac:dyDescent="0.2">
      <c r="A341" s="309">
        <f>'1. General information'!$O$8</f>
        <v>0</v>
      </c>
      <c r="B341" s="309">
        <f>'1. General information'!$O$10</f>
        <v>0</v>
      </c>
      <c r="C341" s="309">
        <f>'1. General information'!$O$11</f>
        <v>0</v>
      </c>
      <c r="D341" s="349" t="s">
        <v>709</v>
      </c>
      <c r="E341" s="309" t="s">
        <v>652</v>
      </c>
      <c r="F341" s="309" t="s">
        <v>612</v>
      </c>
      <c r="G341" s="309" t="s">
        <v>29</v>
      </c>
      <c r="H341" s="309" t="s">
        <v>654</v>
      </c>
      <c r="I341" s="309" t="s">
        <v>599</v>
      </c>
      <c r="J341" s="309" t="s">
        <v>546</v>
      </c>
      <c r="K341" s="310" t="e" cm="1">
        <f t="array" ref="K341">SUMPRODUCT(--(After_staffFunding='0e. Support language'!$A$13),'B. Intermediate calculations'!$G$143:$G$167,'B. Intermediate calculations'!$R$143:$R$167,'B. Intermediate calculations'!$O$143:$O$167)*MenA_share</f>
        <v>#N/A</v>
      </c>
      <c r="L341" s="310" t="e">
        <f>K341/'0a. Country information'!$R$11</f>
        <v>#N/A</v>
      </c>
      <c r="M341" s="311" t="str">
        <f>'0e. Support language'!$A$67</f>
        <v>District/MOH</v>
      </c>
      <c r="N341" s="351" t="s">
        <v>29</v>
      </c>
      <c r="O341" s="308"/>
    </row>
    <row r="342" spans="1:15" x14ac:dyDescent="0.2">
      <c r="A342" s="309">
        <f>'1. General information'!$O$8</f>
        <v>0</v>
      </c>
      <c r="B342" s="309">
        <f>'1. General information'!$O$10</f>
        <v>0</v>
      </c>
      <c r="C342" s="309">
        <f>'1. General information'!$O$11</f>
        <v>0</v>
      </c>
      <c r="D342" s="349" t="s">
        <v>709</v>
      </c>
      <c r="E342" s="309" t="s">
        <v>652</v>
      </c>
      <c r="F342" s="309" t="s">
        <v>612</v>
      </c>
      <c r="G342" s="309" t="s">
        <v>96</v>
      </c>
      <c r="H342" s="309" t="s">
        <v>654</v>
      </c>
      <c r="I342" s="309" t="s">
        <v>599</v>
      </c>
      <c r="J342" s="309" t="s">
        <v>350</v>
      </c>
      <c r="K342" s="310" t="e" cm="1">
        <f t="array" ref="K342">SUMPRODUCT(--(After_staffFunding='0e. Support language'!$A$13),'B. Intermediate calculations'!$G$143:$G$167,'B. Intermediate calculations'!$S$143:$S$167,'B. Intermediate calculations'!$O$143:$O$167)*YF_share</f>
        <v>#N/A</v>
      </c>
      <c r="L342" s="310" t="e">
        <f>K342/'0a. Country information'!$R$11</f>
        <v>#N/A</v>
      </c>
      <c r="M342" s="311" t="str">
        <f>'0e. Support language'!$A$67</f>
        <v>District/MOH</v>
      </c>
      <c r="N342" s="351" t="s">
        <v>96</v>
      </c>
      <c r="O342" s="308"/>
    </row>
    <row r="343" spans="1:15" x14ac:dyDescent="0.2">
      <c r="A343" s="309">
        <f>'1. General information'!$O$8</f>
        <v>0</v>
      </c>
      <c r="B343" s="309">
        <f>'1. General information'!$O$10</f>
        <v>0</v>
      </c>
      <c r="C343" s="309">
        <f>'1. General information'!$O$11</f>
        <v>0</v>
      </c>
      <c r="D343" s="349" t="s">
        <v>709</v>
      </c>
      <c r="E343" s="309" t="s">
        <v>652</v>
      </c>
      <c r="F343" s="309" t="s">
        <v>612</v>
      </c>
      <c r="G343" s="309" t="s">
        <v>96</v>
      </c>
      <c r="H343" s="309" t="s">
        <v>654</v>
      </c>
      <c r="I343" s="309" t="s">
        <v>599</v>
      </c>
      <c r="J343" s="309" t="s">
        <v>546</v>
      </c>
      <c r="K343" s="310" t="e" cm="1">
        <f t="array" ref="K343">SUMPRODUCT(--(After_staffFunding='0e. Support language'!$A$13),'B. Intermediate calculations'!$G$143:$G$167,'B. Intermediate calculations'!$S$143:$S$167,'B. Intermediate calculations'!$O$143:$O$167)*MenA_share</f>
        <v>#N/A</v>
      </c>
      <c r="L343" s="310" t="e">
        <f>K343/'0a. Country information'!$R$11</f>
        <v>#N/A</v>
      </c>
      <c r="M343" s="311" t="str">
        <f>'0e. Support language'!$A$67</f>
        <v>District/MOH</v>
      </c>
      <c r="N343" s="351" t="s">
        <v>96</v>
      </c>
      <c r="O343" s="308"/>
    </row>
    <row r="344" spans="1:15" x14ac:dyDescent="0.2">
      <c r="A344" s="309">
        <f>'1. General information'!$O$8</f>
        <v>0</v>
      </c>
      <c r="B344" s="309">
        <f>'1. General information'!$O$10</f>
        <v>0</v>
      </c>
      <c r="C344" s="309">
        <f>'1. General information'!$O$11</f>
        <v>0</v>
      </c>
      <c r="D344" s="349" t="s">
        <v>709</v>
      </c>
      <c r="E344" s="309" t="s">
        <v>652</v>
      </c>
      <c r="F344" s="309" t="s">
        <v>612</v>
      </c>
      <c r="G344" s="309" t="s">
        <v>5</v>
      </c>
      <c r="H344" s="309" t="s">
        <v>654</v>
      </c>
      <c r="I344" s="309" t="s">
        <v>599</v>
      </c>
      <c r="J344" s="309" t="s">
        <v>350</v>
      </c>
      <c r="K344" s="310" t="e" cm="1">
        <f t="array" ref="K344">SUMPRODUCT(--(After_staffFunding='0e. Support language'!$A$13),'B. Intermediate calculations'!$G$143:$G$167,'B. Intermediate calculations'!$T$143:$T$167,'B. Intermediate calculations'!$O$143:$O$167)*YF_share</f>
        <v>#N/A</v>
      </c>
      <c r="L344" s="310" t="e">
        <f>K344/'0a. Country information'!$R$11</f>
        <v>#N/A</v>
      </c>
      <c r="M344" s="311" t="str">
        <f>'0e. Support language'!$A$67</f>
        <v>District/MOH</v>
      </c>
      <c r="N344" s="351" t="s">
        <v>5</v>
      </c>
      <c r="O344" s="308"/>
    </row>
    <row r="345" spans="1:15" x14ac:dyDescent="0.2">
      <c r="A345" s="309">
        <f>'1. General information'!$O$8</f>
        <v>0</v>
      </c>
      <c r="B345" s="309">
        <f>'1. General information'!$O$10</f>
        <v>0</v>
      </c>
      <c r="C345" s="309">
        <f>'1. General information'!$O$11</f>
        <v>0</v>
      </c>
      <c r="D345" s="349" t="s">
        <v>709</v>
      </c>
      <c r="E345" s="309" t="s">
        <v>652</v>
      </c>
      <c r="F345" s="309" t="s">
        <v>612</v>
      </c>
      <c r="G345" s="309" t="s">
        <v>5</v>
      </c>
      <c r="H345" s="309" t="s">
        <v>654</v>
      </c>
      <c r="I345" s="309" t="s">
        <v>599</v>
      </c>
      <c r="J345" s="309" t="s">
        <v>546</v>
      </c>
      <c r="K345" s="310" t="e" cm="1">
        <f t="array" ref="K345">SUMPRODUCT(--(After_staffFunding='0e. Support language'!$A$13),'B. Intermediate calculations'!$G$143:$G$167,'B. Intermediate calculations'!$T$143:$T$167,'B. Intermediate calculations'!$O$143:$O$167)*MenA_share</f>
        <v>#N/A</v>
      </c>
      <c r="L345" s="310" t="e">
        <f>K345/'0a. Country information'!$R$11</f>
        <v>#N/A</v>
      </c>
      <c r="M345" s="311" t="str">
        <f>'0e. Support language'!$A$67</f>
        <v>District/MOH</v>
      </c>
      <c r="N345" s="351" t="s">
        <v>5</v>
      </c>
      <c r="O345" s="308"/>
    </row>
    <row r="346" spans="1:15" x14ac:dyDescent="0.2">
      <c r="A346" s="309">
        <f>'1. General information'!$O$8</f>
        <v>0</v>
      </c>
      <c r="B346" s="309">
        <f>'1. General information'!$O$10</f>
        <v>0</v>
      </c>
      <c r="C346" s="309">
        <f>'1. General information'!$O$11</f>
        <v>0</v>
      </c>
      <c r="D346" s="349" t="s">
        <v>709</v>
      </c>
      <c r="E346" s="309" t="s">
        <v>652</v>
      </c>
      <c r="F346" s="309" t="s">
        <v>612</v>
      </c>
      <c r="G346" s="309" t="s">
        <v>22</v>
      </c>
      <c r="H346" s="309" t="s">
        <v>654</v>
      </c>
      <c r="I346" s="309" t="s">
        <v>599</v>
      </c>
      <c r="J346" s="309" t="s">
        <v>350</v>
      </c>
      <c r="K346" s="310" t="e" cm="1">
        <f t="array" ref="K346">SUMPRODUCT(--(After_staffFunding='0e. Support language'!$A$13),'B. Intermediate calculations'!$G$143:$G$167,'B. Intermediate calculations'!$U$143:$U$167,'B. Intermediate calculations'!$O$143:$O$167)*YF_share</f>
        <v>#N/A</v>
      </c>
      <c r="L346" s="310" t="e">
        <f>K346/'0a. Country information'!$R$11</f>
        <v>#N/A</v>
      </c>
      <c r="M346" s="311" t="str">
        <f>'0e. Support language'!$A$67</f>
        <v>District/MOH</v>
      </c>
      <c r="N346" s="351" t="s">
        <v>22</v>
      </c>
      <c r="O346" s="308"/>
    </row>
    <row r="347" spans="1:15" x14ac:dyDescent="0.2">
      <c r="A347" s="309">
        <f>'1. General information'!$O$8</f>
        <v>0</v>
      </c>
      <c r="B347" s="309">
        <f>'1. General information'!$O$10</f>
        <v>0</v>
      </c>
      <c r="C347" s="309">
        <f>'1. General information'!$O$11</f>
        <v>0</v>
      </c>
      <c r="D347" s="349" t="s">
        <v>709</v>
      </c>
      <c r="E347" s="309" t="s">
        <v>652</v>
      </c>
      <c r="F347" s="309" t="s">
        <v>612</v>
      </c>
      <c r="G347" s="309" t="s">
        <v>22</v>
      </c>
      <c r="H347" s="309" t="s">
        <v>654</v>
      </c>
      <c r="I347" s="309" t="s">
        <v>599</v>
      </c>
      <c r="J347" s="309" t="s">
        <v>546</v>
      </c>
      <c r="K347" s="310" t="e" cm="1">
        <f t="array" ref="K347">SUMPRODUCT(--(After_staffFunding='0e. Support language'!$A$13),'B. Intermediate calculations'!$G$143:$G$167,'B. Intermediate calculations'!$U$143:$U$167,'B. Intermediate calculations'!$O$143:$O$167)*MenA_share</f>
        <v>#N/A</v>
      </c>
      <c r="L347" s="310" t="e">
        <f>K347/'0a. Country information'!$R$11</f>
        <v>#N/A</v>
      </c>
      <c r="M347" s="311" t="str">
        <f>'0e. Support language'!$A$67</f>
        <v>District/MOH</v>
      </c>
      <c r="N347" s="351" t="s">
        <v>22</v>
      </c>
      <c r="O347" s="308"/>
    </row>
    <row r="348" spans="1:15" x14ac:dyDescent="0.2">
      <c r="A348" s="309">
        <f>'1. General information'!$O$8</f>
        <v>0</v>
      </c>
      <c r="B348" s="309">
        <f>'1. General information'!$O$10</f>
        <v>0</v>
      </c>
      <c r="C348" s="309">
        <f>'1. General information'!$O$11</f>
        <v>0</v>
      </c>
      <c r="D348" s="349" t="s">
        <v>709</v>
      </c>
      <c r="E348" s="309" t="s">
        <v>652</v>
      </c>
      <c r="F348" s="309" t="s">
        <v>612</v>
      </c>
      <c r="G348" s="309" t="s">
        <v>30</v>
      </c>
      <c r="H348" s="309" t="s">
        <v>654</v>
      </c>
      <c r="I348" s="309" t="s">
        <v>599</v>
      </c>
      <c r="J348" s="309" t="s">
        <v>350</v>
      </c>
      <c r="K348" s="310" t="e" cm="1">
        <f t="array" ref="K348">SUMPRODUCT(--(After_staffFunding='0e. Support language'!$A$13),'B. Intermediate calculations'!$G$143:$G$167,'B. Intermediate calculations'!$V$143:$V$167,'B. Intermediate calculations'!$O$143:$O$167)*YF_share</f>
        <v>#N/A</v>
      </c>
      <c r="L348" s="310" t="e">
        <f>K348/'0a. Country information'!$R$11</f>
        <v>#N/A</v>
      </c>
      <c r="M348" s="311" t="str">
        <f>'0e. Support language'!$A$67</f>
        <v>District/MOH</v>
      </c>
      <c r="N348" s="351" t="s">
        <v>30</v>
      </c>
      <c r="O348" s="308"/>
    </row>
    <row r="349" spans="1:15" x14ac:dyDescent="0.2">
      <c r="A349" s="309">
        <f>'1. General information'!$O$8</f>
        <v>0</v>
      </c>
      <c r="B349" s="309">
        <f>'1. General information'!$O$10</f>
        <v>0</v>
      </c>
      <c r="C349" s="309">
        <f>'1. General information'!$O$11</f>
        <v>0</v>
      </c>
      <c r="D349" s="349" t="s">
        <v>709</v>
      </c>
      <c r="E349" s="309" t="s">
        <v>652</v>
      </c>
      <c r="F349" s="309" t="s">
        <v>612</v>
      </c>
      <c r="G349" s="309" t="s">
        <v>30</v>
      </c>
      <c r="H349" s="309" t="s">
        <v>654</v>
      </c>
      <c r="I349" s="309" t="s">
        <v>599</v>
      </c>
      <c r="J349" s="309" t="s">
        <v>546</v>
      </c>
      <c r="K349" s="310" t="e" cm="1">
        <f t="array" ref="K349">SUMPRODUCT(--(After_staffFunding='0e. Support language'!$A$13),'B. Intermediate calculations'!$G$143:$G$167,'B. Intermediate calculations'!$V$143:$V$167,'B. Intermediate calculations'!$O$143:$O$167)*MenA_share</f>
        <v>#N/A</v>
      </c>
      <c r="L349" s="310" t="e">
        <f>K349/'0a. Country information'!$R$11</f>
        <v>#N/A</v>
      </c>
      <c r="M349" s="311" t="str">
        <f>'0e. Support language'!$A$67</f>
        <v>District/MOH</v>
      </c>
      <c r="N349" s="351" t="s">
        <v>30</v>
      </c>
      <c r="O349" s="308"/>
    </row>
    <row r="350" spans="1:15" x14ac:dyDescent="0.2">
      <c r="A350" s="309">
        <f>'1. General information'!$O$8</f>
        <v>0</v>
      </c>
      <c r="B350" s="309">
        <f>'1. General information'!$O$10</f>
        <v>0</v>
      </c>
      <c r="C350" s="309">
        <f>'1. General information'!$O$11</f>
        <v>0</v>
      </c>
      <c r="D350" s="349" t="s">
        <v>709</v>
      </c>
      <c r="E350" s="309" t="s">
        <v>652</v>
      </c>
      <c r="F350" s="309" t="s">
        <v>612</v>
      </c>
      <c r="G350" s="309" t="s">
        <v>97</v>
      </c>
      <c r="H350" s="309" t="s">
        <v>654</v>
      </c>
      <c r="I350" s="309" t="s">
        <v>599</v>
      </c>
      <c r="J350" s="309" t="s">
        <v>350</v>
      </c>
      <c r="K350" s="310" t="e" cm="1">
        <f t="array" ref="K350">SUMPRODUCT(--(After_staffFunding='0e. Support language'!$A$13),'B. Intermediate calculations'!$G$143:$G$167,'B. Intermediate calculations'!$W$143:$W$167,'B. Intermediate calculations'!$O$143:$O$167)*YF_share</f>
        <v>#N/A</v>
      </c>
      <c r="L350" s="310" t="e">
        <f>K350/'0a. Country information'!$R$11</f>
        <v>#N/A</v>
      </c>
      <c r="M350" s="311" t="str">
        <f>'0e. Support language'!$A$67</f>
        <v>District/MOH</v>
      </c>
      <c r="N350" s="351" t="s">
        <v>97</v>
      </c>
      <c r="O350" s="308"/>
    </row>
    <row r="351" spans="1:15" x14ac:dyDescent="0.2">
      <c r="A351" s="309">
        <f>'1. General information'!$O$8</f>
        <v>0</v>
      </c>
      <c r="B351" s="309">
        <f>'1. General information'!$O$10</f>
        <v>0</v>
      </c>
      <c r="C351" s="309">
        <f>'1. General information'!$O$11</f>
        <v>0</v>
      </c>
      <c r="D351" s="349" t="s">
        <v>709</v>
      </c>
      <c r="E351" s="309" t="s">
        <v>652</v>
      </c>
      <c r="F351" s="309" t="s">
        <v>612</v>
      </c>
      <c r="G351" s="309" t="s">
        <v>97</v>
      </c>
      <c r="H351" s="309" t="s">
        <v>654</v>
      </c>
      <c r="I351" s="309" t="s">
        <v>599</v>
      </c>
      <c r="J351" s="309" t="s">
        <v>546</v>
      </c>
      <c r="K351" s="310" t="e" cm="1">
        <f t="array" ref="K351">SUMPRODUCT(--(After_staffFunding='0e. Support language'!$A$13),'B. Intermediate calculations'!$G$143:$G$167,'B. Intermediate calculations'!$W$143:$W$167,'B. Intermediate calculations'!$O$143:$O$167)*MenA_share</f>
        <v>#N/A</v>
      </c>
      <c r="L351" s="310" t="e">
        <f>K351/'0a. Country information'!$R$11</f>
        <v>#N/A</v>
      </c>
      <c r="M351" s="311" t="str">
        <f>'0e. Support language'!$A$67</f>
        <v>District/MOH</v>
      </c>
      <c r="N351" s="351" t="s">
        <v>97</v>
      </c>
      <c r="O351" s="308"/>
    </row>
    <row r="352" spans="1:15" x14ac:dyDescent="0.2">
      <c r="A352" s="309">
        <f>'1. General information'!$O$8</f>
        <v>0</v>
      </c>
      <c r="B352" s="309">
        <f>'1. General information'!$O$10</f>
        <v>0</v>
      </c>
      <c r="C352" s="309">
        <f>'1. General information'!$O$11</f>
        <v>0</v>
      </c>
      <c r="D352" s="349" t="s">
        <v>709</v>
      </c>
      <c r="E352" s="309" t="s">
        <v>652</v>
      </c>
      <c r="F352" s="309" t="s">
        <v>612</v>
      </c>
      <c r="G352" s="309" t="s">
        <v>28</v>
      </c>
      <c r="H352" s="309" t="s">
        <v>654</v>
      </c>
      <c r="I352" s="309" t="s">
        <v>599</v>
      </c>
      <c r="J352" s="309" t="s">
        <v>350</v>
      </c>
      <c r="K352" s="310" t="e" cm="1">
        <f t="array" ref="K352">SUMPRODUCT(--(After_staffFunding='0e. Support language'!$A$13),'B. Intermediate calculations'!$G$143:$G$167,'B. Intermediate calculations'!$X$143:$X$167,'B. Intermediate calculations'!$O$143:$O$167)*YF_share</f>
        <v>#N/A</v>
      </c>
      <c r="L352" s="310" t="e">
        <f>K352/'0a. Country information'!$R$11</f>
        <v>#N/A</v>
      </c>
      <c r="M352" s="311" t="str">
        <f>'0e. Support language'!$A$67</f>
        <v>District/MOH</v>
      </c>
      <c r="N352" s="351" t="s">
        <v>28</v>
      </c>
      <c r="O352" s="308"/>
    </row>
    <row r="353" spans="1:15" x14ac:dyDescent="0.2">
      <c r="A353" s="309">
        <f>'1. General information'!$O$8</f>
        <v>0</v>
      </c>
      <c r="B353" s="309">
        <f>'1. General information'!$O$10</f>
        <v>0</v>
      </c>
      <c r="C353" s="309">
        <f>'1. General information'!$O$11</f>
        <v>0</v>
      </c>
      <c r="D353" s="349" t="s">
        <v>709</v>
      </c>
      <c r="E353" s="309" t="s">
        <v>652</v>
      </c>
      <c r="F353" s="309" t="s">
        <v>612</v>
      </c>
      <c r="G353" s="309" t="s">
        <v>28</v>
      </c>
      <c r="H353" s="309" t="s">
        <v>654</v>
      </c>
      <c r="I353" s="309" t="s">
        <v>599</v>
      </c>
      <c r="J353" s="309" t="s">
        <v>546</v>
      </c>
      <c r="K353" s="310" t="e" cm="1">
        <f t="array" ref="K353">SUMPRODUCT(--(After_staffFunding='0e. Support language'!$A$13),'B. Intermediate calculations'!$G$143:$G$167,'B. Intermediate calculations'!$X$143:$X$167,'B. Intermediate calculations'!$O$143:$O$167)*MenA_share</f>
        <v>#N/A</v>
      </c>
      <c r="L353" s="310" t="e">
        <f>K353/'0a. Country information'!$R$11</f>
        <v>#N/A</v>
      </c>
      <c r="M353" s="311" t="str">
        <f>'0e. Support language'!$A$67</f>
        <v>District/MOH</v>
      </c>
      <c r="N353" s="351" t="s">
        <v>28</v>
      </c>
      <c r="O353" s="308"/>
    </row>
    <row r="354" spans="1:15" x14ac:dyDescent="0.2">
      <c r="A354" s="309">
        <f>'1. General information'!$O$8</f>
        <v>0</v>
      </c>
      <c r="B354" s="309">
        <f>'1. General information'!$O$10</f>
        <v>0</v>
      </c>
      <c r="C354" s="309">
        <f>'1. General information'!$O$11</f>
        <v>0</v>
      </c>
      <c r="D354" s="349" t="s">
        <v>709</v>
      </c>
      <c r="E354" s="309" t="s">
        <v>652</v>
      </c>
      <c r="F354" s="309" t="s">
        <v>612</v>
      </c>
      <c r="G354" s="309" t="s">
        <v>129</v>
      </c>
      <c r="H354" s="309" t="s">
        <v>654</v>
      </c>
      <c r="I354" s="309" t="s">
        <v>599</v>
      </c>
      <c r="J354" s="309" t="s">
        <v>350</v>
      </c>
      <c r="K354" s="310" t="e" cm="1">
        <f t="array" ref="K354">SUMPRODUCT(--(After_staffFunding='0e. Support language'!$A$13),'B. Intermediate calculations'!$G$143:$G$167,'B. Intermediate calculations'!$Y$143:$Y$167,'B. Intermediate calculations'!$O$143:$O$167)*YF_share</f>
        <v>#N/A</v>
      </c>
      <c r="L354" s="310" t="e">
        <f>K354/'0a. Country information'!$R$11</f>
        <v>#N/A</v>
      </c>
      <c r="M354" s="311" t="str">
        <f>'0e. Support language'!$A$67</f>
        <v>District/MOH</v>
      </c>
      <c r="N354" s="351" t="s">
        <v>129</v>
      </c>
      <c r="O354" s="308"/>
    </row>
    <row r="355" spans="1:15" x14ac:dyDescent="0.2">
      <c r="A355" s="309">
        <f>'1. General information'!$O$8</f>
        <v>0</v>
      </c>
      <c r="B355" s="309">
        <f>'1. General information'!$O$10</f>
        <v>0</v>
      </c>
      <c r="C355" s="309">
        <f>'1. General information'!$O$11</f>
        <v>0</v>
      </c>
      <c r="D355" s="349" t="s">
        <v>709</v>
      </c>
      <c r="E355" s="309" t="s">
        <v>652</v>
      </c>
      <c r="F355" s="309" t="s">
        <v>612</v>
      </c>
      <c r="G355" s="309" t="s">
        <v>129</v>
      </c>
      <c r="H355" s="309" t="s">
        <v>654</v>
      </c>
      <c r="I355" s="309" t="s">
        <v>599</v>
      </c>
      <c r="J355" s="309" t="s">
        <v>546</v>
      </c>
      <c r="K355" s="310" t="e" cm="1">
        <f t="array" ref="K355">SUMPRODUCT(--(After_staffFunding='0e. Support language'!$A$13),'B. Intermediate calculations'!$G$143:$G$167,'B. Intermediate calculations'!$Y$143:$Y$167,'B. Intermediate calculations'!$O$143:$O$167)*MenA_share</f>
        <v>#N/A</v>
      </c>
      <c r="L355" s="310" t="e">
        <f>K355/'0a. Country information'!$R$11</f>
        <v>#N/A</v>
      </c>
      <c r="M355" s="311" t="str">
        <f>'0e. Support language'!$A$67</f>
        <v>District/MOH</v>
      </c>
      <c r="N355" s="351" t="s">
        <v>129</v>
      </c>
      <c r="O355" s="308"/>
    </row>
    <row r="356" spans="1:15" x14ac:dyDescent="0.2">
      <c r="A356" s="309">
        <f>'1. General information'!$O$8</f>
        <v>0</v>
      </c>
      <c r="B356" s="309">
        <f>'1. General information'!$O$10</f>
        <v>0</v>
      </c>
      <c r="C356" s="309">
        <f>'1. General information'!$O$11</f>
        <v>0</v>
      </c>
      <c r="D356" s="349" t="s">
        <v>710</v>
      </c>
      <c r="E356" s="309" t="s">
        <v>652</v>
      </c>
      <c r="F356" s="309" t="s">
        <v>612</v>
      </c>
      <c r="G356" s="309" t="s">
        <v>33</v>
      </c>
      <c r="H356" s="309" t="s">
        <v>654</v>
      </c>
      <c r="I356" s="309" t="s">
        <v>599</v>
      </c>
      <c r="J356" s="309" t="s">
        <v>350</v>
      </c>
      <c r="K356" s="310" t="e" cm="1">
        <f t="array" ref="K356">SUMPRODUCT(--(After_staffFunding='0e. Support language'!$A$14),'B. Intermediate calculations'!$H$143:$H$167,'B. Intermediate calculations'!$P$143:$P$167,'B. Intermediate calculations'!$O$143:$O$167)*YF_share</f>
        <v>#N/A</v>
      </c>
      <c r="L356" s="310" t="e">
        <f>K356/'0a. Country information'!$R$11</f>
        <v>#N/A</v>
      </c>
      <c r="M356" s="311" t="str">
        <f>'0e. Support language'!$A$82</f>
        <v>Donor/Partner</v>
      </c>
      <c r="N356" s="350" t="s">
        <v>679</v>
      </c>
      <c r="O356" s="308"/>
    </row>
    <row r="357" spans="1:15" x14ac:dyDescent="0.2">
      <c r="A357" s="309">
        <f>'1. General information'!$O$8</f>
        <v>0</v>
      </c>
      <c r="B357" s="309">
        <f>'1. General information'!$O$10</f>
        <v>0</v>
      </c>
      <c r="C357" s="309">
        <f>'1. General information'!$O$11</f>
        <v>0</v>
      </c>
      <c r="D357" s="349" t="s">
        <v>710</v>
      </c>
      <c r="E357" s="309" t="s">
        <v>652</v>
      </c>
      <c r="F357" s="309" t="s">
        <v>612</v>
      </c>
      <c r="G357" s="309" t="s">
        <v>33</v>
      </c>
      <c r="H357" s="309" t="s">
        <v>654</v>
      </c>
      <c r="I357" s="309" t="s">
        <v>599</v>
      </c>
      <c r="J357" s="309" t="s">
        <v>546</v>
      </c>
      <c r="K357" s="310" t="e" cm="1">
        <f t="array" ref="K357">SUMPRODUCT(--(After_staffFunding='0e. Support language'!$A$14),'B. Intermediate calculations'!$H$143:$H$167,'B. Intermediate calculations'!$P$143:$P$167,'B. Intermediate calculations'!$O$143:$O$167)*MenA_share</f>
        <v>#N/A</v>
      </c>
      <c r="L357" s="310" t="e">
        <f>K357/'0a. Country information'!$R$11</f>
        <v>#N/A</v>
      </c>
      <c r="M357" s="311" t="str">
        <f>'0e. Support language'!$A$82</f>
        <v>Donor/Partner</v>
      </c>
      <c r="N357" s="350" t="s">
        <v>680</v>
      </c>
      <c r="O357" s="308"/>
    </row>
    <row r="358" spans="1:15" x14ac:dyDescent="0.2">
      <c r="A358" s="309">
        <f>'1. General information'!$O$8</f>
        <v>0</v>
      </c>
      <c r="B358" s="309">
        <f>'1. General information'!$O$10</f>
        <v>0</v>
      </c>
      <c r="C358" s="309">
        <f>'1. General information'!$O$11</f>
        <v>0</v>
      </c>
      <c r="D358" s="349" t="s">
        <v>710</v>
      </c>
      <c r="E358" s="309" t="s">
        <v>652</v>
      </c>
      <c r="F358" s="309" t="s">
        <v>612</v>
      </c>
      <c r="G358" s="309" t="s">
        <v>356</v>
      </c>
      <c r="H358" s="309" t="s">
        <v>654</v>
      </c>
      <c r="I358" s="309" t="s">
        <v>599</v>
      </c>
      <c r="J358" s="309" t="s">
        <v>350</v>
      </c>
      <c r="K358" s="310" t="e" cm="1">
        <f t="array" ref="K358">SUMPRODUCT(--(After_staffFunding='0e. Support language'!$A$14),'B. Intermediate calculations'!$H$143:$H$167,'B. Intermediate calculations'!$Q$143:$Q$167,'B. Intermediate calculations'!$O$143:$O$167)*YF_share</f>
        <v>#N/A</v>
      </c>
      <c r="L358" s="310" t="e">
        <f>K358/'0a. Country information'!$R$11</f>
        <v>#N/A</v>
      </c>
      <c r="M358" s="311" t="str">
        <f>'0e. Support language'!$A$82</f>
        <v>Donor/Partner</v>
      </c>
      <c r="N358" s="351" t="s">
        <v>356</v>
      </c>
      <c r="O358" s="308"/>
    </row>
    <row r="359" spans="1:15" x14ac:dyDescent="0.2">
      <c r="A359" s="309">
        <f>'1. General information'!$O$8</f>
        <v>0</v>
      </c>
      <c r="B359" s="309">
        <f>'1. General information'!$O$10</f>
        <v>0</v>
      </c>
      <c r="C359" s="309">
        <f>'1. General information'!$O$11</f>
        <v>0</v>
      </c>
      <c r="D359" s="349" t="s">
        <v>710</v>
      </c>
      <c r="E359" s="309" t="s">
        <v>652</v>
      </c>
      <c r="F359" s="309" t="s">
        <v>612</v>
      </c>
      <c r="G359" s="309" t="s">
        <v>356</v>
      </c>
      <c r="H359" s="309" t="s">
        <v>654</v>
      </c>
      <c r="I359" s="309" t="s">
        <v>599</v>
      </c>
      <c r="J359" s="309" t="s">
        <v>546</v>
      </c>
      <c r="K359" s="310" t="e" cm="1">
        <f t="array" ref="K359">SUMPRODUCT(--(After_staffFunding='0e. Support language'!$A$14),'B. Intermediate calculations'!$H$143:$H$167,'B. Intermediate calculations'!$Q$143:$Q$167,'B. Intermediate calculations'!$O$143:$O$167)*MenA_share</f>
        <v>#N/A</v>
      </c>
      <c r="L359" s="310" t="e">
        <f>K359/'0a. Country information'!$R$11</f>
        <v>#N/A</v>
      </c>
      <c r="M359" s="311" t="str">
        <f>'0e. Support language'!$A$82</f>
        <v>Donor/Partner</v>
      </c>
      <c r="N359" s="351" t="s">
        <v>356</v>
      </c>
      <c r="O359" s="308"/>
    </row>
    <row r="360" spans="1:15" x14ac:dyDescent="0.2">
      <c r="A360" s="309">
        <f>'1. General information'!$O$8</f>
        <v>0</v>
      </c>
      <c r="B360" s="309">
        <f>'1. General information'!$O$10</f>
        <v>0</v>
      </c>
      <c r="C360" s="309">
        <f>'1. General information'!$O$11</f>
        <v>0</v>
      </c>
      <c r="D360" s="349" t="s">
        <v>710</v>
      </c>
      <c r="E360" s="309" t="s">
        <v>652</v>
      </c>
      <c r="F360" s="309" t="s">
        <v>612</v>
      </c>
      <c r="G360" s="309" t="s">
        <v>29</v>
      </c>
      <c r="H360" s="309" t="s">
        <v>654</v>
      </c>
      <c r="I360" s="309" t="s">
        <v>599</v>
      </c>
      <c r="J360" s="309" t="s">
        <v>350</v>
      </c>
      <c r="K360" s="310" t="e" cm="1">
        <f t="array" ref="K360">SUMPRODUCT(--(After_staffFunding='0e. Support language'!$A$14),'B. Intermediate calculations'!$H$143:$H$167,'B. Intermediate calculations'!$R$143:$R$167,'B. Intermediate calculations'!$O$143:$O$167)*YF_share</f>
        <v>#N/A</v>
      </c>
      <c r="L360" s="310" t="e">
        <f>K360/'0a. Country information'!$R$11</f>
        <v>#N/A</v>
      </c>
      <c r="M360" s="311" t="str">
        <f>'0e. Support language'!$A$82</f>
        <v>Donor/Partner</v>
      </c>
      <c r="N360" s="351" t="s">
        <v>29</v>
      </c>
      <c r="O360" s="308"/>
    </row>
    <row r="361" spans="1:15" x14ac:dyDescent="0.2">
      <c r="A361" s="309">
        <f>'1. General information'!$O$8</f>
        <v>0</v>
      </c>
      <c r="B361" s="309">
        <f>'1. General information'!$O$10</f>
        <v>0</v>
      </c>
      <c r="C361" s="309">
        <f>'1. General information'!$O$11</f>
        <v>0</v>
      </c>
      <c r="D361" s="349" t="s">
        <v>710</v>
      </c>
      <c r="E361" s="309" t="s">
        <v>652</v>
      </c>
      <c r="F361" s="309" t="s">
        <v>612</v>
      </c>
      <c r="G361" s="309" t="s">
        <v>29</v>
      </c>
      <c r="H361" s="309" t="s">
        <v>654</v>
      </c>
      <c r="I361" s="309" t="s">
        <v>599</v>
      </c>
      <c r="J361" s="309" t="s">
        <v>546</v>
      </c>
      <c r="K361" s="310" t="e" cm="1">
        <f t="array" ref="K361">SUMPRODUCT(--(After_staffFunding='0e. Support language'!$A$14),'B. Intermediate calculations'!$H$143:$H$167,'B. Intermediate calculations'!$R$143:$R$167,'B. Intermediate calculations'!$O$143:$O$167)*MenA_share</f>
        <v>#N/A</v>
      </c>
      <c r="L361" s="310" t="e">
        <f>K361/'0a. Country information'!$R$11</f>
        <v>#N/A</v>
      </c>
      <c r="M361" s="311" t="str">
        <f>'0e. Support language'!$A$82</f>
        <v>Donor/Partner</v>
      </c>
      <c r="N361" s="351" t="s">
        <v>29</v>
      </c>
      <c r="O361" s="308"/>
    </row>
    <row r="362" spans="1:15" x14ac:dyDescent="0.2">
      <c r="A362" s="309">
        <f>'1. General information'!$O$8</f>
        <v>0</v>
      </c>
      <c r="B362" s="309">
        <f>'1. General information'!$O$10</f>
        <v>0</v>
      </c>
      <c r="C362" s="309">
        <f>'1. General information'!$O$11</f>
        <v>0</v>
      </c>
      <c r="D362" s="349" t="s">
        <v>710</v>
      </c>
      <c r="E362" s="309" t="s">
        <v>652</v>
      </c>
      <c r="F362" s="309" t="s">
        <v>612</v>
      </c>
      <c r="G362" s="309" t="s">
        <v>96</v>
      </c>
      <c r="H362" s="309" t="s">
        <v>654</v>
      </c>
      <c r="I362" s="309" t="s">
        <v>599</v>
      </c>
      <c r="J362" s="309" t="s">
        <v>350</v>
      </c>
      <c r="K362" s="310" t="e" cm="1">
        <f t="array" ref="K362">SUMPRODUCT(--(After_staffFunding='0e. Support language'!$A$14),'B. Intermediate calculations'!$H$143:$H$167,'B. Intermediate calculations'!$S$143:$S$167,'B. Intermediate calculations'!$O$143:$O$167)*YF_share</f>
        <v>#N/A</v>
      </c>
      <c r="L362" s="310" t="e">
        <f>K362/'0a. Country information'!$R$11</f>
        <v>#N/A</v>
      </c>
      <c r="M362" s="311" t="str">
        <f>'0e. Support language'!$A$82</f>
        <v>Donor/Partner</v>
      </c>
      <c r="N362" s="351" t="s">
        <v>96</v>
      </c>
      <c r="O362" s="308"/>
    </row>
    <row r="363" spans="1:15" x14ac:dyDescent="0.2">
      <c r="A363" s="309">
        <f>'1. General information'!$O$8</f>
        <v>0</v>
      </c>
      <c r="B363" s="309">
        <f>'1. General information'!$O$10</f>
        <v>0</v>
      </c>
      <c r="C363" s="309">
        <f>'1. General information'!$O$11</f>
        <v>0</v>
      </c>
      <c r="D363" s="349" t="s">
        <v>710</v>
      </c>
      <c r="E363" s="309" t="s">
        <v>652</v>
      </c>
      <c r="F363" s="309" t="s">
        <v>612</v>
      </c>
      <c r="G363" s="309" t="s">
        <v>96</v>
      </c>
      <c r="H363" s="309" t="s">
        <v>654</v>
      </c>
      <c r="I363" s="309" t="s">
        <v>599</v>
      </c>
      <c r="J363" s="309" t="s">
        <v>546</v>
      </c>
      <c r="K363" s="310" t="e" cm="1">
        <f t="array" ref="K363">SUMPRODUCT(--(After_staffFunding='0e. Support language'!$A$14),'B. Intermediate calculations'!$H$143:$H$167,'B. Intermediate calculations'!$S$143:$S$167,'B. Intermediate calculations'!$O$143:$O$167)*MenA_share</f>
        <v>#N/A</v>
      </c>
      <c r="L363" s="310" t="e">
        <f>K363/'0a. Country information'!$R$11</f>
        <v>#N/A</v>
      </c>
      <c r="M363" s="311" t="str">
        <f>'0e. Support language'!$A$82</f>
        <v>Donor/Partner</v>
      </c>
      <c r="N363" s="351" t="s">
        <v>96</v>
      </c>
      <c r="O363" s="308"/>
    </row>
    <row r="364" spans="1:15" x14ac:dyDescent="0.2">
      <c r="A364" s="309">
        <f>'1. General information'!$O$8</f>
        <v>0</v>
      </c>
      <c r="B364" s="309">
        <f>'1. General information'!$O$10</f>
        <v>0</v>
      </c>
      <c r="C364" s="309">
        <f>'1. General information'!$O$11</f>
        <v>0</v>
      </c>
      <c r="D364" s="349" t="s">
        <v>710</v>
      </c>
      <c r="E364" s="309" t="s">
        <v>652</v>
      </c>
      <c r="F364" s="309" t="s">
        <v>612</v>
      </c>
      <c r="G364" s="309" t="s">
        <v>5</v>
      </c>
      <c r="H364" s="309" t="s">
        <v>654</v>
      </c>
      <c r="I364" s="309" t="s">
        <v>599</v>
      </c>
      <c r="J364" s="309" t="s">
        <v>350</v>
      </c>
      <c r="K364" s="310" t="e" cm="1">
        <f t="array" ref="K364">SUMPRODUCT(--(After_staffFunding='0e. Support language'!$A$14),'B. Intermediate calculations'!$H$143:$H$167,'B. Intermediate calculations'!$T$143:$T$167,'B. Intermediate calculations'!$O$143:$O$167)*YF_share</f>
        <v>#N/A</v>
      </c>
      <c r="L364" s="310" t="e">
        <f>K364/'0a. Country information'!$R$11</f>
        <v>#N/A</v>
      </c>
      <c r="M364" s="311" t="str">
        <f>'0e. Support language'!$A$82</f>
        <v>Donor/Partner</v>
      </c>
      <c r="N364" s="351" t="s">
        <v>5</v>
      </c>
      <c r="O364" s="308"/>
    </row>
    <row r="365" spans="1:15" x14ac:dyDescent="0.2">
      <c r="A365" s="309">
        <f>'1. General information'!$O$8</f>
        <v>0</v>
      </c>
      <c r="B365" s="309">
        <f>'1. General information'!$O$10</f>
        <v>0</v>
      </c>
      <c r="C365" s="309">
        <f>'1. General information'!$O$11</f>
        <v>0</v>
      </c>
      <c r="D365" s="349" t="s">
        <v>710</v>
      </c>
      <c r="E365" s="309" t="s">
        <v>652</v>
      </c>
      <c r="F365" s="309" t="s">
        <v>612</v>
      </c>
      <c r="G365" s="309" t="s">
        <v>5</v>
      </c>
      <c r="H365" s="309" t="s">
        <v>654</v>
      </c>
      <c r="I365" s="309" t="s">
        <v>599</v>
      </c>
      <c r="J365" s="309" t="s">
        <v>546</v>
      </c>
      <c r="K365" s="310" t="e" cm="1">
        <f t="array" ref="K365">SUMPRODUCT(--(After_staffFunding='0e. Support language'!$A$14),'B. Intermediate calculations'!$H$143:$H$167,'B. Intermediate calculations'!$T$143:$T$167,'B. Intermediate calculations'!$O$143:$O$167)*MenA_share</f>
        <v>#N/A</v>
      </c>
      <c r="L365" s="310" t="e">
        <f>K365/'0a. Country information'!$R$11</f>
        <v>#N/A</v>
      </c>
      <c r="M365" s="311" t="str">
        <f>'0e. Support language'!$A$82</f>
        <v>Donor/Partner</v>
      </c>
      <c r="N365" s="351" t="s">
        <v>5</v>
      </c>
      <c r="O365" s="308"/>
    </row>
    <row r="366" spans="1:15" x14ac:dyDescent="0.2">
      <c r="A366" s="309">
        <f>'1. General information'!$O$8</f>
        <v>0</v>
      </c>
      <c r="B366" s="309">
        <f>'1. General information'!$O$10</f>
        <v>0</v>
      </c>
      <c r="C366" s="309">
        <f>'1. General information'!$O$11</f>
        <v>0</v>
      </c>
      <c r="D366" s="349" t="s">
        <v>710</v>
      </c>
      <c r="E366" s="309" t="s">
        <v>652</v>
      </c>
      <c r="F366" s="309" t="s">
        <v>612</v>
      </c>
      <c r="G366" s="309" t="s">
        <v>22</v>
      </c>
      <c r="H366" s="309" t="s">
        <v>654</v>
      </c>
      <c r="I366" s="309" t="s">
        <v>599</v>
      </c>
      <c r="J366" s="309" t="s">
        <v>350</v>
      </c>
      <c r="K366" s="310" t="e" cm="1">
        <f t="array" ref="K366">SUMPRODUCT(--(After_staffFunding='0e. Support language'!$A$14),'B. Intermediate calculations'!$H$143:$H$167,'B. Intermediate calculations'!$U$143:$U$167,'B. Intermediate calculations'!$O$143:$O$167)*YF_share</f>
        <v>#N/A</v>
      </c>
      <c r="L366" s="310" t="e">
        <f>K366/'0a. Country information'!$R$11</f>
        <v>#N/A</v>
      </c>
      <c r="M366" s="311" t="str">
        <f>'0e. Support language'!$A$82</f>
        <v>Donor/Partner</v>
      </c>
      <c r="N366" s="351" t="s">
        <v>22</v>
      </c>
      <c r="O366" s="308"/>
    </row>
    <row r="367" spans="1:15" x14ac:dyDescent="0.2">
      <c r="A367" s="309">
        <f>'1. General information'!$O$8</f>
        <v>0</v>
      </c>
      <c r="B367" s="309">
        <f>'1. General information'!$O$10</f>
        <v>0</v>
      </c>
      <c r="C367" s="309">
        <f>'1. General information'!$O$11</f>
        <v>0</v>
      </c>
      <c r="D367" s="349" t="s">
        <v>710</v>
      </c>
      <c r="E367" s="309" t="s">
        <v>652</v>
      </c>
      <c r="F367" s="309" t="s">
        <v>612</v>
      </c>
      <c r="G367" s="309" t="s">
        <v>22</v>
      </c>
      <c r="H367" s="309" t="s">
        <v>654</v>
      </c>
      <c r="I367" s="309" t="s">
        <v>599</v>
      </c>
      <c r="J367" s="309" t="s">
        <v>546</v>
      </c>
      <c r="K367" s="310" t="e" cm="1">
        <f t="array" ref="K367">SUMPRODUCT(--(After_staffFunding='0e. Support language'!$A$14),'B. Intermediate calculations'!$H$143:$H$167,'B. Intermediate calculations'!$U$143:$U$167,'B. Intermediate calculations'!$O$143:$O$167)*MenA_share</f>
        <v>#N/A</v>
      </c>
      <c r="L367" s="310" t="e">
        <f>K367/'0a. Country information'!$R$11</f>
        <v>#N/A</v>
      </c>
      <c r="M367" s="311" t="str">
        <f>'0e. Support language'!$A$82</f>
        <v>Donor/Partner</v>
      </c>
      <c r="N367" s="351" t="s">
        <v>22</v>
      </c>
      <c r="O367" s="308"/>
    </row>
    <row r="368" spans="1:15" x14ac:dyDescent="0.2">
      <c r="A368" s="309">
        <f>'1. General information'!$O$8</f>
        <v>0</v>
      </c>
      <c r="B368" s="309">
        <f>'1. General information'!$O$10</f>
        <v>0</v>
      </c>
      <c r="C368" s="309">
        <f>'1. General information'!$O$11</f>
        <v>0</v>
      </c>
      <c r="D368" s="349" t="s">
        <v>710</v>
      </c>
      <c r="E368" s="309" t="s">
        <v>652</v>
      </c>
      <c r="F368" s="309" t="s">
        <v>612</v>
      </c>
      <c r="G368" s="309" t="s">
        <v>30</v>
      </c>
      <c r="H368" s="309" t="s">
        <v>654</v>
      </c>
      <c r="I368" s="309" t="s">
        <v>599</v>
      </c>
      <c r="J368" s="309" t="s">
        <v>350</v>
      </c>
      <c r="K368" s="310" t="e" cm="1">
        <f t="array" ref="K368">SUMPRODUCT(--(After_staffFunding='0e. Support language'!$A$14),'B. Intermediate calculations'!$H$143:$H$167,'B. Intermediate calculations'!$V$143:$V$167,'B. Intermediate calculations'!$O$143:$O$167)*YF_share</f>
        <v>#N/A</v>
      </c>
      <c r="L368" s="310" t="e">
        <f>K368/'0a. Country information'!$R$11</f>
        <v>#N/A</v>
      </c>
      <c r="M368" s="311" t="str">
        <f>'0e. Support language'!$A$82</f>
        <v>Donor/Partner</v>
      </c>
      <c r="N368" s="351" t="s">
        <v>30</v>
      </c>
      <c r="O368" s="308"/>
    </row>
    <row r="369" spans="1:15" x14ac:dyDescent="0.2">
      <c r="A369" s="309">
        <f>'1. General information'!$O$8</f>
        <v>0</v>
      </c>
      <c r="B369" s="309">
        <f>'1. General information'!$O$10</f>
        <v>0</v>
      </c>
      <c r="C369" s="309">
        <f>'1. General information'!$O$11</f>
        <v>0</v>
      </c>
      <c r="D369" s="349" t="s">
        <v>710</v>
      </c>
      <c r="E369" s="309" t="s">
        <v>652</v>
      </c>
      <c r="F369" s="309" t="s">
        <v>612</v>
      </c>
      <c r="G369" s="309" t="s">
        <v>30</v>
      </c>
      <c r="H369" s="309" t="s">
        <v>654</v>
      </c>
      <c r="I369" s="309" t="s">
        <v>599</v>
      </c>
      <c r="J369" s="309" t="s">
        <v>546</v>
      </c>
      <c r="K369" s="310" t="e" cm="1">
        <f t="array" ref="K369">SUMPRODUCT(--(After_staffFunding='0e. Support language'!$A$14),'B. Intermediate calculations'!$H$143:$H$167,'B. Intermediate calculations'!$V$143:$V$167,'B. Intermediate calculations'!$O$143:$O$167)*MenA_share</f>
        <v>#N/A</v>
      </c>
      <c r="L369" s="310" t="e">
        <f>K369/'0a. Country information'!$R$11</f>
        <v>#N/A</v>
      </c>
      <c r="M369" s="311" t="str">
        <f>'0e. Support language'!$A$82</f>
        <v>Donor/Partner</v>
      </c>
      <c r="N369" s="351" t="s">
        <v>30</v>
      </c>
      <c r="O369" s="308"/>
    </row>
    <row r="370" spans="1:15" x14ac:dyDescent="0.2">
      <c r="A370" s="309">
        <f>'1. General information'!$O$8</f>
        <v>0</v>
      </c>
      <c r="B370" s="309">
        <f>'1. General information'!$O$10</f>
        <v>0</v>
      </c>
      <c r="C370" s="309">
        <f>'1. General information'!$O$11</f>
        <v>0</v>
      </c>
      <c r="D370" s="349" t="s">
        <v>710</v>
      </c>
      <c r="E370" s="309" t="s">
        <v>652</v>
      </c>
      <c r="F370" s="309" t="s">
        <v>612</v>
      </c>
      <c r="G370" s="309" t="s">
        <v>97</v>
      </c>
      <c r="H370" s="309" t="s">
        <v>654</v>
      </c>
      <c r="I370" s="309" t="s">
        <v>599</v>
      </c>
      <c r="J370" s="309" t="s">
        <v>350</v>
      </c>
      <c r="K370" s="310" t="e" cm="1">
        <f t="array" ref="K370">SUMPRODUCT(--(After_staffFunding='0e. Support language'!$A$14),'B. Intermediate calculations'!$H$143:$H$167,'B. Intermediate calculations'!$W$143:$W$167,'B. Intermediate calculations'!$O$143:$O$167)*YF_share</f>
        <v>#N/A</v>
      </c>
      <c r="L370" s="310" t="e">
        <f>K370/'0a. Country information'!$R$11</f>
        <v>#N/A</v>
      </c>
      <c r="M370" s="311" t="str">
        <f>'0e. Support language'!$A$82</f>
        <v>Donor/Partner</v>
      </c>
      <c r="N370" s="351" t="s">
        <v>97</v>
      </c>
      <c r="O370" s="308"/>
    </row>
    <row r="371" spans="1:15" x14ac:dyDescent="0.2">
      <c r="A371" s="309">
        <f>'1. General information'!$O$8</f>
        <v>0</v>
      </c>
      <c r="B371" s="309">
        <f>'1. General information'!$O$10</f>
        <v>0</v>
      </c>
      <c r="C371" s="309">
        <f>'1. General information'!$O$11</f>
        <v>0</v>
      </c>
      <c r="D371" s="349" t="s">
        <v>710</v>
      </c>
      <c r="E371" s="309" t="s">
        <v>652</v>
      </c>
      <c r="F371" s="309" t="s">
        <v>612</v>
      </c>
      <c r="G371" s="309" t="s">
        <v>97</v>
      </c>
      <c r="H371" s="309" t="s">
        <v>654</v>
      </c>
      <c r="I371" s="309" t="s">
        <v>599</v>
      </c>
      <c r="J371" s="309" t="s">
        <v>546</v>
      </c>
      <c r="K371" s="310" t="e" cm="1">
        <f t="array" ref="K371">SUMPRODUCT(--(After_staffFunding='0e. Support language'!$A$14),'B. Intermediate calculations'!$H$143:$H$167,'B. Intermediate calculations'!$W$143:$W$167,'B. Intermediate calculations'!$O$143:$O$167)*MenA_share</f>
        <v>#N/A</v>
      </c>
      <c r="L371" s="310" t="e">
        <f>K371/'0a. Country information'!$R$11</f>
        <v>#N/A</v>
      </c>
      <c r="M371" s="311" t="str">
        <f>'0e. Support language'!$A$82</f>
        <v>Donor/Partner</v>
      </c>
      <c r="N371" s="351" t="s">
        <v>97</v>
      </c>
      <c r="O371" s="308"/>
    </row>
    <row r="372" spans="1:15" x14ac:dyDescent="0.2">
      <c r="A372" s="309">
        <f>'1. General information'!$O$8</f>
        <v>0</v>
      </c>
      <c r="B372" s="309">
        <f>'1. General information'!$O$10</f>
        <v>0</v>
      </c>
      <c r="C372" s="309">
        <f>'1. General information'!$O$11</f>
        <v>0</v>
      </c>
      <c r="D372" s="349" t="s">
        <v>710</v>
      </c>
      <c r="E372" s="309" t="s">
        <v>652</v>
      </c>
      <c r="F372" s="309" t="s">
        <v>612</v>
      </c>
      <c r="G372" s="309" t="s">
        <v>28</v>
      </c>
      <c r="H372" s="309" t="s">
        <v>654</v>
      </c>
      <c r="I372" s="309" t="s">
        <v>599</v>
      </c>
      <c r="J372" s="309" t="s">
        <v>350</v>
      </c>
      <c r="K372" s="310" t="e" cm="1">
        <f t="array" ref="K372">SUMPRODUCT(--(After_staffFunding='0e. Support language'!$A$14),'B. Intermediate calculations'!$H$143:$H$167,'B. Intermediate calculations'!$X$143:$X$167,'B. Intermediate calculations'!$O$143:$O$167)*YF_share</f>
        <v>#N/A</v>
      </c>
      <c r="L372" s="310" t="e">
        <f>K372/'0a. Country information'!$R$11</f>
        <v>#N/A</v>
      </c>
      <c r="M372" s="311" t="str">
        <f>'0e. Support language'!$A$82</f>
        <v>Donor/Partner</v>
      </c>
      <c r="N372" s="351" t="s">
        <v>28</v>
      </c>
      <c r="O372" s="308"/>
    </row>
    <row r="373" spans="1:15" x14ac:dyDescent="0.2">
      <c r="A373" s="309">
        <f>'1. General information'!$O$8</f>
        <v>0</v>
      </c>
      <c r="B373" s="309">
        <f>'1. General information'!$O$10</f>
        <v>0</v>
      </c>
      <c r="C373" s="309">
        <f>'1. General information'!$O$11</f>
        <v>0</v>
      </c>
      <c r="D373" s="349" t="s">
        <v>710</v>
      </c>
      <c r="E373" s="309" t="s">
        <v>652</v>
      </c>
      <c r="F373" s="309" t="s">
        <v>612</v>
      </c>
      <c r="G373" s="309" t="s">
        <v>28</v>
      </c>
      <c r="H373" s="309" t="s">
        <v>654</v>
      </c>
      <c r="I373" s="309" t="s">
        <v>599</v>
      </c>
      <c r="J373" s="309" t="s">
        <v>546</v>
      </c>
      <c r="K373" s="310" t="e" cm="1">
        <f t="array" ref="K373">SUMPRODUCT(--(After_staffFunding='0e. Support language'!$A$14),'B. Intermediate calculations'!$H$143:$H$167,'B. Intermediate calculations'!$X$143:$X$167,'B. Intermediate calculations'!$O$143:$O$167)*MenA_share</f>
        <v>#N/A</v>
      </c>
      <c r="L373" s="310" t="e">
        <f>K373/'0a. Country information'!$R$11</f>
        <v>#N/A</v>
      </c>
      <c r="M373" s="311" t="str">
        <f>'0e. Support language'!$A$82</f>
        <v>Donor/Partner</v>
      </c>
      <c r="N373" s="351" t="s">
        <v>28</v>
      </c>
      <c r="O373" s="308"/>
    </row>
    <row r="374" spans="1:15" x14ac:dyDescent="0.2">
      <c r="A374" s="309">
        <f>'1. General information'!$O$8</f>
        <v>0</v>
      </c>
      <c r="B374" s="309">
        <f>'1. General information'!$O$10</f>
        <v>0</v>
      </c>
      <c r="C374" s="309">
        <f>'1. General information'!$O$11</f>
        <v>0</v>
      </c>
      <c r="D374" s="349" t="s">
        <v>710</v>
      </c>
      <c r="E374" s="309" t="s">
        <v>652</v>
      </c>
      <c r="F374" s="309" t="s">
        <v>612</v>
      </c>
      <c r="G374" s="309" t="s">
        <v>129</v>
      </c>
      <c r="H374" s="309" t="s">
        <v>654</v>
      </c>
      <c r="I374" s="309" t="s">
        <v>599</v>
      </c>
      <c r="J374" s="309" t="s">
        <v>350</v>
      </c>
      <c r="K374" s="310" t="e" cm="1">
        <f t="array" ref="K374">SUMPRODUCT(--(After_staffFunding='0e. Support language'!$A$14),'B. Intermediate calculations'!$H$143:$H$167,'B. Intermediate calculations'!$Y$143:$Y$167,'B. Intermediate calculations'!$O$143:$O$167)*YF_share</f>
        <v>#N/A</v>
      </c>
      <c r="L374" s="310" t="e">
        <f>K374/'0a. Country information'!$R$11</f>
        <v>#N/A</v>
      </c>
      <c r="M374" s="311" t="str">
        <f>'0e. Support language'!$A$82</f>
        <v>Donor/Partner</v>
      </c>
      <c r="N374" s="351" t="s">
        <v>129</v>
      </c>
      <c r="O374" s="308"/>
    </row>
    <row r="375" spans="1:15" x14ac:dyDescent="0.2">
      <c r="A375" s="309">
        <f>'1. General information'!$O$8</f>
        <v>0</v>
      </c>
      <c r="B375" s="309">
        <f>'1. General information'!$O$10</f>
        <v>0</v>
      </c>
      <c r="C375" s="309">
        <f>'1. General information'!$O$11</f>
        <v>0</v>
      </c>
      <c r="D375" s="349" t="s">
        <v>710</v>
      </c>
      <c r="E375" s="309" t="s">
        <v>652</v>
      </c>
      <c r="F375" s="309" t="s">
        <v>612</v>
      </c>
      <c r="G375" s="309" t="s">
        <v>129</v>
      </c>
      <c r="H375" s="309" t="s">
        <v>654</v>
      </c>
      <c r="I375" s="309" t="s">
        <v>599</v>
      </c>
      <c r="J375" s="309" t="s">
        <v>546</v>
      </c>
      <c r="K375" s="310" t="e" cm="1">
        <f t="array" ref="K375">SUMPRODUCT(--(After_staffFunding='0e. Support language'!$A$14),'B. Intermediate calculations'!$H$143:$H$167,'B. Intermediate calculations'!$Y$143:$Y$167,'B. Intermediate calculations'!$O$143:$O$167)*MenA_share</f>
        <v>#N/A</v>
      </c>
      <c r="L375" s="310" t="e">
        <f>K375/'0a. Country information'!$R$11</f>
        <v>#N/A</v>
      </c>
      <c r="M375" s="311" t="str">
        <f>'0e. Support language'!$A$82</f>
        <v>Donor/Partner</v>
      </c>
      <c r="N375" s="351" t="s">
        <v>129</v>
      </c>
      <c r="O375" s="308"/>
    </row>
    <row r="376" spans="1:15" ht="15" x14ac:dyDescent="0.25">
      <c r="A376" s="343">
        <f>'1. General information'!$O$8</f>
        <v>0</v>
      </c>
      <c r="B376" s="343">
        <f>'1. General information'!$O$10</f>
        <v>0</v>
      </c>
      <c r="C376" s="343">
        <f>'1. General information'!$O$11</f>
        <v>0</v>
      </c>
      <c r="D376" s="352" t="s">
        <v>711</v>
      </c>
      <c r="E376" s="343" t="s">
        <v>652</v>
      </c>
      <c r="F376" s="343" t="s">
        <v>612</v>
      </c>
      <c r="G376" s="343" t="s">
        <v>33</v>
      </c>
      <c r="H376" s="343" t="s">
        <v>654</v>
      </c>
      <c r="I376" s="343" t="s">
        <v>600</v>
      </c>
      <c r="J376" s="343" t="s">
        <v>350</v>
      </c>
      <c r="K376" s="345" t="e" cm="1">
        <f t="array" ref="K376">SUMPRODUCT(--(After_staffFunding='0e. Support language'!$A$16),'B. Intermediate calculations'!$I$143:$I$167,'B. Intermediate calculations'!$P$143:$P$167)*YF_share</f>
        <v>#DIV/0!</v>
      </c>
      <c r="L376" s="345" t="e">
        <f>K376/'0a. Country information'!$R$11</f>
        <v>#DIV/0!</v>
      </c>
      <c r="M376" s="346" t="str">
        <f>'0e. Support language'!$A$67</f>
        <v>District/MOH</v>
      </c>
      <c r="N376" s="347" t="s">
        <v>682</v>
      </c>
      <c r="O376" s="308"/>
    </row>
    <row r="377" spans="1:15" ht="15" x14ac:dyDescent="0.25">
      <c r="A377" s="343">
        <f>'1. General information'!$O$8</f>
        <v>0</v>
      </c>
      <c r="B377" s="343">
        <f>'1. General information'!$O$10</f>
        <v>0</v>
      </c>
      <c r="C377" s="343">
        <f>'1. General information'!$O$11</f>
        <v>0</v>
      </c>
      <c r="D377" s="352" t="s">
        <v>711</v>
      </c>
      <c r="E377" s="343" t="s">
        <v>652</v>
      </c>
      <c r="F377" s="343" t="s">
        <v>612</v>
      </c>
      <c r="G377" s="343" t="s">
        <v>33</v>
      </c>
      <c r="H377" s="343" t="s">
        <v>654</v>
      </c>
      <c r="I377" s="343" t="s">
        <v>600</v>
      </c>
      <c r="J377" s="343" t="s">
        <v>546</v>
      </c>
      <c r="K377" s="345" t="e" cm="1">
        <f t="array" ref="K377">SUMPRODUCT(--(After_staffFunding='0e. Support language'!$A$16),'B. Intermediate calculations'!$I$143:$I$167,'B. Intermediate calculations'!$P$143:$P$167)*MenA_share</f>
        <v>#DIV/0!</v>
      </c>
      <c r="L377" s="345" t="e">
        <f>K377/'0a. Country information'!$R$11</f>
        <v>#DIV/0!</v>
      </c>
      <c r="M377" s="346" t="str">
        <f>'0e. Support language'!$A$67</f>
        <v>District/MOH</v>
      </c>
      <c r="N377" s="347" t="s">
        <v>683</v>
      </c>
      <c r="O377" s="308"/>
    </row>
    <row r="378" spans="1:15" ht="15" x14ac:dyDescent="0.25">
      <c r="A378" s="343">
        <f>'1. General information'!$O$8</f>
        <v>0</v>
      </c>
      <c r="B378" s="343">
        <f>'1. General information'!$O$10</f>
        <v>0</v>
      </c>
      <c r="C378" s="343">
        <f>'1. General information'!$O$11</f>
        <v>0</v>
      </c>
      <c r="D378" s="352" t="s">
        <v>711</v>
      </c>
      <c r="E378" s="343" t="s">
        <v>652</v>
      </c>
      <c r="F378" s="343" t="s">
        <v>612</v>
      </c>
      <c r="G378" s="343" t="s">
        <v>356</v>
      </c>
      <c r="H378" s="343" t="s">
        <v>654</v>
      </c>
      <c r="I378" s="343" t="s">
        <v>600</v>
      </c>
      <c r="J378" s="343" t="s">
        <v>350</v>
      </c>
      <c r="K378" s="345" t="e" cm="1">
        <f t="array" ref="K378">SUMPRODUCT(--(After_staffFunding='0e. Support language'!$A$16),'B. Intermediate calculations'!$I$143:$I$167,'B. Intermediate calculations'!$Q$143:$Q$167)*YF_share</f>
        <v>#DIV/0!</v>
      </c>
      <c r="L378" s="345" t="e">
        <f>K378/'0a. Country information'!$R$11</f>
        <v>#DIV/0!</v>
      </c>
      <c r="M378" s="346" t="str">
        <f>'0e. Support language'!$A$67</f>
        <v>District/MOH</v>
      </c>
      <c r="N378" s="348" t="s">
        <v>356</v>
      </c>
      <c r="O378" s="308"/>
    </row>
    <row r="379" spans="1:15" ht="15" x14ac:dyDescent="0.25">
      <c r="A379" s="343">
        <f>'1. General information'!$O$8</f>
        <v>0</v>
      </c>
      <c r="B379" s="343">
        <f>'1. General information'!$O$10</f>
        <v>0</v>
      </c>
      <c r="C379" s="343">
        <f>'1. General information'!$O$11</f>
        <v>0</v>
      </c>
      <c r="D379" s="352" t="s">
        <v>711</v>
      </c>
      <c r="E379" s="343" t="s">
        <v>652</v>
      </c>
      <c r="F379" s="343" t="s">
        <v>612</v>
      </c>
      <c r="G379" s="343" t="s">
        <v>356</v>
      </c>
      <c r="H379" s="343" t="s">
        <v>654</v>
      </c>
      <c r="I379" s="343" t="s">
        <v>600</v>
      </c>
      <c r="J379" s="343" t="s">
        <v>546</v>
      </c>
      <c r="K379" s="345" t="e" cm="1">
        <f t="array" ref="K379">SUMPRODUCT(--(After_staffFunding='0e. Support language'!$A$16),'B. Intermediate calculations'!$I$143:$I$167,'B. Intermediate calculations'!$Q$143:$Q$167)*MenA_share</f>
        <v>#DIV/0!</v>
      </c>
      <c r="L379" s="345" t="e">
        <f>K379/'0a. Country information'!$R$11</f>
        <v>#DIV/0!</v>
      </c>
      <c r="M379" s="346" t="str">
        <f>'0e. Support language'!$A$67</f>
        <v>District/MOH</v>
      </c>
      <c r="N379" s="348" t="s">
        <v>356</v>
      </c>
      <c r="O379" s="308"/>
    </row>
    <row r="380" spans="1:15" ht="15" x14ac:dyDescent="0.25">
      <c r="A380" s="343">
        <f>'1. General information'!$O$8</f>
        <v>0</v>
      </c>
      <c r="B380" s="343">
        <f>'1. General information'!$O$10</f>
        <v>0</v>
      </c>
      <c r="C380" s="343">
        <f>'1. General information'!$O$11</f>
        <v>0</v>
      </c>
      <c r="D380" s="352" t="s">
        <v>711</v>
      </c>
      <c r="E380" s="343" t="s">
        <v>652</v>
      </c>
      <c r="F380" s="343" t="s">
        <v>612</v>
      </c>
      <c r="G380" s="343" t="s">
        <v>29</v>
      </c>
      <c r="H380" s="343" t="s">
        <v>654</v>
      </c>
      <c r="I380" s="343" t="s">
        <v>600</v>
      </c>
      <c r="J380" s="343" t="s">
        <v>350</v>
      </c>
      <c r="K380" s="345" t="e" cm="1">
        <f t="array" ref="K380">SUMPRODUCT(--(After_staffFunding='0e. Support language'!$A$16),'B. Intermediate calculations'!$I$143:$I$167,'B. Intermediate calculations'!$R$143:$R$167)*YF_share</f>
        <v>#DIV/0!</v>
      </c>
      <c r="L380" s="345" t="e">
        <f>K380/'0a. Country information'!$R$11</f>
        <v>#DIV/0!</v>
      </c>
      <c r="M380" s="346" t="str">
        <f>'0e. Support language'!$A$67</f>
        <v>District/MOH</v>
      </c>
      <c r="N380" s="348" t="s">
        <v>29</v>
      </c>
      <c r="O380" s="308"/>
    </row>
    <row r="381" spans="1:15" ht="15" x14ac:dyDescent="0.25">
      <c r="A381" s="343">
        <f>'1. General information'!$O$8</f>
        <v>0</v>
      </c>
      <c r="B381" s="343">
        <f>'1. General information'!$O$10</f>
        <v>0</v>
      </c>
      <c r="C381" s="343">
        <f>'1. General information'!$O$11</f>
        <v>0</v>
      </c>
      <c r="D381" s="352" t="s">
        <v>711</v>
      </c>
      <c r="E381" s="343" t="s">
        <v>652</v>
      </c>
      <c r="F381" s="343" t="s">
        <v>612</v>
      </c>
      <c r="G381" s="343" t="s">
        <v>29</v>
      </c>
      <c r="H381" s="343" t="s">
        <v>654</v>
      </c>
      <c r="I381" s="343" t="s">
        <v>600</v>
      </c>
      <c r="J381" s="343" t="s">
        <v>546</v>
      </c>
      <c r="K381" s="345" t="e" cm="1">
        <f t="array" ref="K381">SUMPRODUCT(--(After_staffFunding='0e. Support language'!$A$16),'B. Intermediate calculations'!$I$143:$I$167,'B. Intermediate calculations'!$R$143:$R$167)*MenA_share</f>
        <v>#DIV/0!</v>
      </c>
      <c r="L381" s="345" t="e">
        <f>K381/'0a. Country information'!$R$11</f>
        <v>#DIV/0!</v>
      </c>
      <c r="M381" s="346" t="str">
        <f>'0e. Support language'!$A$67</f>
        <v>District/MOH</v>
      </c>
      <c r="N381" s="348" t="s">
        <v>29</v>
      </c>
      <c r="O381" s="308"/>
    </row>
    <row r="382" spans="1:15" ht="15" x14ac:dyDescent="0.25">
      <c r="A382" s="343">
        <f>'1. General information'!$O$8</f>
        <v>0</v>
      </c>
      <c r="B382" s="343">
        <f>'1. General information'!$O$10</f>
        <v>0</v>
      </c>
      <c r="C382" s="343">
        <f>'1. General information'!$O$11</f>
        <v>0</v>
      </c>
      <c r="D382" s="352" t="s">
        <v>711</v>
      </c>
      <c r="E382" s="343" t="s">
        <v>652</v>
      </c>
      <c r="F382" s="343" t="s">
        <v>612</v>
      </c>
      <c r="G382" s="343" t="s">
        <v>96</v>
      </c>
      <c r="H382" s="343" t="s">
        <v>654</v>
      </c>
      <c r="I382" s="343" t="s">
        <v>600</v>
      </c>
      <c r="J382" s="343" t="s">
        <v>350</v>
      </c>
      <c r="K382" s="345" t="e" cm="1">
        <f t="array" ref="K382">SUMPRODUCT(--(After_staffFunding='0e. Support language'!$A$16),'B. Intermediate calculations'!$I$143:$I$167,'B. Intermediate calculations'!$S$143:$S$167)*YF_share</f>
        <v>#DIV/0!</v>
      </c>
      <c r="L382" s="345" t="e">
        <f>K382/'0a. Country information'!$R$11</f>
        <v>#DIV/0!</v>
      </c>
      <c r="M382" s="346" t="str">
        <f>'0e. Support language'!$A$67</f>
        <v>District/MOH</v>
      </c>
      <c r="N382" s="348" t="s">
        <v>96</v>
      </c>
      <c r="O382" s="308"/>
    </row>
    <row r="383" spans="1:15" ht="15" x14ac:dyDescent="0.25">
      <c r="A383" s="343">
        <f>'1. General information'!$O$8</f>
        <v>0</v>
      </c>
      <c r="B383" s="343">
        <f>'1. General information'!$O$10</f>
        <v>0</v>
      </c>
      <c r="C383" s="343">
        <f>'1. General information'!$O$11</f>
        <v>0</v>
      </c>
      <c r="D383" s="352" t="s">
        <v>711</v>
      </c>
      <c r="E383" s="343" t="s">
        <v>652</v>
      </c>
      <c r="F383" s="343" t="s">
        <v>612</v>
      </c>
      <c r="G383" s="343" t="s">
        <v>96</v>
      </c>
      <c r="H383" s="343" t="s">
        <v>654</v>
      </c>
      <c r="I383" s="343" t="s">
        <v>600</v>
      </c>
      <c r="J383" s="343" t="s">
        <v>546</v>
      </c>
      <c r="K383" s="345" t="e" cm="1">
        <f t="array" ref="K383">SUMPRODUCT(--(After_staffFunding='0e. Support language'!$A$16),'B. Intermediate calculations'!$I$143:$I$167,'B. Intermediate calculations'!$S$143:$S$167)*MenA_share</f>
        <v>#DIV/0!</v>
      </c>
      <c r="L383" s="345" t="e">
        <f>K383/'0a. Country information'!$R$11</f>
        <v>#DIV/0!</v>
      </c>
      <c r="M383" s="346" t="str">
        <f>'0e. Support language'!$A$67</f>
        <v>District/MOH</v>
      </c>
      <c r="N383" s="348" t="s">
        <v>96</v>
      </c>
      <c r="O383" s="308"/>
    </row>
    <row r="384" spans="1:15" ht="15" x14ac:dyDescent="0.25">
      <c r="A384" s="343">
        <f>'1. General information'!$O$8</f>
        <v>0</v>
      </c>
      <c r="B384" s="343">
        <f>'1. General information'!$O$10</f>
        <v>0</v>
      </c>
      <c r="C384" s="343">
        <f>'1. General information'!$O$11</f>
        <v>0</v>
      </c>
      <c r="D384" s="352" t="s">
        <v>711</v>
      </c>
      <c r="E384" s="343" t="s">
        <v>652</v>
      </c>
      <c r="F384" s="343" t="s">
        <v>612</v>
      </c>
      <c r="G384" s="343" t="s">
        <v>5</v>
      </c>
      <c r="H384" s="343" t="s">
        <v>654</v>
      </c>
      <c r="I384" s="343" t="s">
        <v>600</v>
      </c>
      <c r="J384" s="343" t="s">
        <v>350</v>
      </c>
      <c r="K384" s="345" t="e" cm="1">
        <f t="array" ref="K384">SUMPRODUCT(--(After_staffFunding='0e. Support language'!$A$16),'B. Intermediate calculations'!$I$143:$I$167,'B. Intermediate calculations'!$T$143:$T$167)*YF_share</f>
        <v>#DIV/0!</v>
      </c>
      <c r="L384" s="345" t="e">
        <f>K384/'0a. Country information'!$R$11</f>
        <v>#DIV/0!</v>
      </c>
      <c r="M384" s="346" t="str">
        <f>'0e. Support language'!$A$67</f>
        <v>District/MOH</v>
      </c>
      <c r="N384" s="348" t="s">
        <v>5</v>
      </c>
      <c r="O384" s="308"/>
    </row>
    <row r="385" spans="1:15" ht="15" x14ac:dyDescent="0.25">
      <c r="A385" s="343">
        <f>'1. General information'!$O$8</f>
        <v>0</v>
      </c>
      <c r="B385" s="343">
        <f>'1. General information'!$O$10</f>
        <v>0</v>
      </c>
      <c r="C385" s="343">
        <f>'1. General information'!$O$11</f>
        <v>0</v>
      </c>
      <c r="D385" s="352" t="s">
        <v>711</v>
      </c>
      <c r="E385" s="343" t="s">
        <v>652</v>
      </c>
      <c r="F385" s="343" t="s">
        <v>612</v>
      </c>
      <c r="G385" s="343" t="s">
        <v>5</v>
      </c>
      <c r="H385" s="343" t="s">
        <v>654</v>
      </c>
      <c r="I385" s="343" t="s">
        <v>600</v>
      </c>
      <c r="J385" s="343" t="s">
        <v>546</v>
      </c>
      <c r="K385" s="345" t="e" cm="1">
        <f t="array" ref="K385">SUMPRODUCT(--(After_staffFunding='0e. Support language'!$A$16),'B. Intermediate calculations'!$I$143:$I$167,'B. Intermediate calculations'!$T$143:$T$167)*MenA_share</f>
        <v>#DIV/0!</v>
      </c>
      <c r="L385" s="345" t="e">
        <f>K385/'0a. Country information'!$R$11</f>
        <v>#DIV/0!</v>
      </c>
      <c r="M385" s="346" t="str">
        <f>'0e. Support language'!$A$67</f>
        <v>District/MOH</v>
      </c>
      <c r="N385" s="348" t="s">
        <v>5</v>
      </c>
      <c r="O385" s="308"/>
    </row>
    <row r="386" spans="1:15" ht="15" x14ac:dyDescent="0.25">
      <c r="A386" s="343">
        <f>'1. General information'!$O$8</f>
        <v>0</v>
      </c>
      <c r="B386" s="343">
        <f>'1. General information'!$O$10</f>
        <v>0</v>
      </c>
      <c r="C386" s="343">
        <f>'1. General information'!$O$11</f>
        <v>0</v>
      </c>
      <c r="D386" s="352" t="s">
        <v>711</v>
      </c>
      <c r="E386" s="343" t="s">
        <v>652</v>
      </c>
      <c r="F386" s="343" t="s">
        <v>612</v>
      </c>
      <c r="G386" s="343" t="s">
        <v>22</v>
      </c>
      <c r="H386" s="343" t="s">
        <v>654</v>
      </c>
      <c r="I386" s="343" t="s">
        <v>600</v>
      </c>
      <c r="J386" s="343" t="s">
        <v>350</v>
      </c>
      <c r="K386" s="345" t="e" cm="1">
        <f t="array" ref="K386">SUMPRODUCT(--(After_staffFunding='0e. Support language'!$A$16),'B. Intermediate calculations'!$I$143:$I$167,'B. Intermediate calculations'!$U$143:$U$167)*YF_share</f>
        <v>#DIV/0!</v>
      </c>
      <c r="L386" s="345" t="e">
        <f>K386/'0a. Country information'!$R$11</f>
        <v>#DIV/0!</v>
      </c>
      <c r="M386" s="346" t="str">
        <f>'0e. Support language'!$A$67</f>
        <v>District/MOH</v>
      </c>
      <c r="N386" s="348" t="s">
        <v>22</v>
      </c>
      <c r="O386" s="308"/>
    </row>
    <row r="387" spans="1:15" ht="15" x14ac:dyDescent="0.25">
      <c r="A387" s="343">
        <f>'1. General information'!$O$8</f>
        <v>0</v>
      </c>
      <c r="B387" s="343">
        <f>'1. General information'!$O$10</f>
        <v>0</v>
      </c>
      <c r="C387" s="343">
        <f>'1. General information'!$O$11</f>
        <v>0</v>
      </c>
      <c r="D387" s="352" t="s">
        <v>711</v>
      </c>
      <c r="E387" s="343" t="s">
        <v>652</v>
      </c>
      <c r="F387" s="343" t="s">
        <v>612</v>
      </c>
      <c r="G387" s="343" t="s">
        <v>22</v>
      </c>
      <c r="H387" s="343" t="s">
        <v>654</v>
      </c>
      <c r="I387" s="343" t="s">
        <v>600</v>
      </c>
      <c r="J387" s="343" t="s">
        <v>546</v>
      </c>
      <c r="K387" s="345" t="e" cm="1">
        <f t="array" ref="K387">SUMPRODUCT(--(After_staffFunding='0e. Support language'!$A$16),'B. Intermediate calculations'!$I$143:$I$167,'B. Intermediate calculations'!$U$143:$U$167)*MenA_share</f>
        <v>#DIV/0!</v>
      </c>
      <c r="L387" s="345" t="e">
        <f>K387/'0a. Country information'!$R$11</f>
        <v>#DIV/0!</v>
      </c>
      <c r="M387" s="346" t="str">
        <f>'0e. Support language'!$A$67</f>
        <v>District/MOH</v>
      </c>
      <c r="N387" s="348" t="s">
        <v>22</v>
      </c>
      <c r="O387" s="308"/>
    </row>
    <row r="388" spans="1:15" ht="15" x14ac:dyDescent="0.25">
      <c r="A388" s="343">
        <f>'1. General information'!$O$8</f>
        <v>0</v>
      </c>
      <c r="B388" s="343">
        <f>'1. General information'!$O$10</f>
        <v>0</v>
      </c>
      <c r="C388" s="343">
        <f>'1. General information'!$O$11</f>
        <v>0</v>
      </c>
      <c r="D388" s="352" t="s">
        <v>711</v>
      </c>
      <c r="E388" s="343" t="s">
        <v>652</v>
      </c>
      <c r="F388" s="343" t="s">
        <v>612</v>
      </c>
      <c r="G388" s="343" t="s">
        <v>30</v>
      </c>
      <c r="H388" s="343" t="s">
        <v>654</v>
      </c>
      <c r="I388" s="343" t="s">
        <v>600</v>
      </c>
      <c r="J388" s="343" t="s">
        <v>350</v>
      </c>
      <c r="K388" s="345" t="e" cm="1">
        <f t="array" ref="K388">SUMPRODUCT(--(After_staffFunding='0e. Support language'!$A$16),'B. Intermediate calculations'!$I$143:$I$167,'B. Intermediate calculations'!$V$143:$V$167)*YF_share</f>
        <v>#DIV/0!</v>
      </c>
      <c r="L388" s="345" t="e">
        <f>K388/'0a. Country information'!$R$11</f>
        <v>#DIV/0!</v>
      </c>
      <c r="M388" s="346" t="str">
        <f>'0e. Support language'!$A$67</f>
        <v>District/MOH</v>
      </c>
      <c r="N388" s="348" t="s">
        <v>30</v>
      </c>
      <c r="O388" s="308"/>
    </row>
    <row r="389" spans="1:15" ht="15" x14ac:dyDescent="0.25">
      <c r="A389" s="343">
        <f>'1. General information'!$O$8</f>
        <v>0</v>
      </c>
      <c r="B389" s="343">
        <f>'1. General information'!$O$10</f>
        <v>0</v>
      </c>
      <c r="C389" s="343">
        <f>'1. General information'!$O$11</f>
        <v>0</v>
      </c>
      <c r="D389" s="352" t="s">
        <v>711</v>
      </c>
      <c r="E389" s="343" t="s">
        <v>652</v>
      </c>
      <c r="F389" s="343" t="s">
        <v>612</v>
      </c>
      <c r="G389" s="343" t="s">
        <v>30</v>
      </c>
      <c r="H389" s="343" t="s">
        <v>654</v>
      </c>
      <c r="I389" s="343" t="s">
        <v>600</v>
      </c>
      <c r="J389" s="343" t="s">
        <v>546</v>
      </c>
      <c r="K389" s="345" t="e" cm="1">
        <f t="array" ref="K389">SUMPRODUCT(--(After_staffFunding='0e. Support language'!$A$16),'B. Intermediate calculations'!$I$143:$I$167,'B. Intermediate calculations'!$V$143:$V$167)*MenA_share</f>
        <v>#DIV/0!</v>
      </c>
      <c r="L389" s="345" t="e">
        <f>K389/'0a. Country information'!$R$11</f>
        <v>#DIV/0!</v>
      </c>
      <c r="M389" s="346" t="str">
        <f>'0e. Support language'!$A$67</f>
        <v>District/MOH</v>
      </c>
      <c r="N389" s="348" t="s">
        <v>30</v>
      </c>
      <c r="O389" s="308"/>
    </row>
    <row r="390" spans="1:15" ht="15" x14ac:dyDescent="0.25">
      <c r="A390" s="343">
        <f>'1. General information'!$O$8</f>
        <v>0</v>
      </c>
      <c r="B390" s="343">
        <f>'1. General information'!$O$10</f>
        <v>0</v>
      </c>
      <c r="C390" s="343">
        <f>'1. General information'!$O$11</f>
        <v>0</v>
      </c>
      <c r="D390" s="352" t="s">
        <v>711</v>
      </c>
      <c r="E390" s="343" t="s">
        <v>652</v>
      </c>
      <c r="F390" s="343" t="s">
        <v>612</v>
      </c>
      <c r="G390" s="343" t="s">
        <v>97</v>
      </c>
      <c r="H390" s="343" t="s">
        <v>654</v>
      </c>
      <c r="I390" s="343" t="s">
        <v>600</v>
      </c>
      <c r="J390" s="343" t="s">
        <v>350</v>
      </c>
      <c r="K390" s="345" t="e" cm="1">
        <f t="array" ref="K390">SUMPRODUCT(--(After_staffFunding='0e. Support language'!$A$16),'B. Intermediate calculations'!$I$143:$I$167,'B. Intermediate calculations'!$W$143:$W$167)*YF_share</f>
        <v>#DIV/0!</v>
      </c>
      <c r="L390" s="345" t="e">
        <f>K390/'0a. Country information'!$R$11</f>
        <v>#DIV/0!</v>
      </c>
      <c r="M390" s="346" t="str">
        <f>'0e. Support language'!$A$67</f>
        <v>District/MOH</v>
      </c>
      <c r="N390" s="348" t="s">
        <v>97</v>
      </c>
      <c r="O390" s="308"/>
    </row>
    <row r="391" spans="1:15" ht="15" x14ac:dyDescent="0.25">
      <c r="A391" s="343">
        <f>'1. General information'!$O$8</f>
        <v>0</v>
      </c>
      <c r="B391" s="343">
        <f>'1. General information'!$O$10</f>
        <v>0</v>
      </c>
      <c r="C391" s="343">
        <f>'1. General information'!$O$11</f>
        <v>0</v>
      </c>
      <c r="D391" s="352" t="s">
        <v>711</v>
      </c>
      <c r="E391" s="343" t="s">
        <v>652</v>
      </c>
      <c r="F391" s="343" t="s">
        <v>612</v>
      </c>
      <c r="G391" s="343" t="s">
        <v>97</v>
      </c>
      <c r="H391" s="343" t="s">
        <v>654</v>
      </c>
      <c r="I391" s="343" t="s">
        <v>600</v>
      </c>
      <c r="J391" s="343" t="s">
        <v>546</v>
      </c>
      <c r="K391" s="345" t="e" cm="1">
        <f t="array" ref="K391">SUMPRODUCT(--(After_staffFunding='0e. Support language'!$A$16),'B. Intermediate calculations'!$I$143:$I$167,'B. Intermediate calculations'!$W$143:$W$167)*MenA_share</f>
        <v>#DIV/0!</v>
      </c>
      <c r="L391" s="345" t="e">
        <f>K391/'0a. Country information'!$R$11</f>
        <v>#DIV/0!</v>
      </c>
      <c r="M391" s="346" t="str">
        <f>'0e. Support language'!$A$67</f>
        <v>District/MOH</v>
      </c>
      <c r="N391" s="348" t="s">
        <v>97</v>
      </c>
      <c r="O391" s="308"/>
    </row>
    <row r="392" spans="1:15" ht="15" x14ac:dyDescent="0.25">
      <c r="A392" s="343">
        <f>'1. General information'!$O$8</f>
        <v>0</v>
      </c>
      <c r="B392" s="343">
        <f>'1. General information'!$O$10</f>
        <v>0</v>
      </c>
      <c r="C392" s="343">
        <f>'1. General information'!$O$11</f>
        <v>0</v>
      </c>
      <c r="D392" s="352" t="s">
        <v>711</v>
      </c>
      <c r="E392" s="343" t="s">
        <v>652</v>
      </c>
      <c r="F392" s="343" t="s">
        <v>612</v>
      </c>
      <c r="G392" s="343" t="s">
        <v>28</v>
      </c>
      <c r="H392" s="343" t="s">
        <v>654</v>
      </c>
      <c r="I392" s="343" t="s">
        <v>600</v>
      </c>
      <c r="J392" s="343" t="s">
        <v>350</v>
      </c>
      <c r="K392" s="345" t="e" cm="1">
        <f t="array" ref="K392">SUMPRODUCT(--(After_staffFunding='0e. Support language'!$A$16),'B. Intermediate calculations'!$I$143:$I$167,'B. Intermediate calculations'!$X$143:$X$167)*YF_share</f>
        <v>#DIV/0!</v>
      </c>
      <c r="L392" s="345" t="e">
        <f>K392/'0a. Country information'!$R$11</f>
        <v>#DIV/0!</v>
      </c>
      <c r="M392" s="346" t="str">
        <f>'0e. Support language'!$A$67</f>
        <v>District/MOH</v>
      </c>
      <c r="N392" s="348" t="s">
        <v>28</v>
      </c>
      <c r="O392" s="308"/>
    </row>
    <row r="393" spans="1:15" ht="15" x14ac:dyDescent="0.25">
      <c r="A393" s="343">
        <f>'1. General information'!$O$8</f>
        <v>0</v>
      </c>
      <c r="B393" s="343">
        <f>'1. General information'!$O$10</f>
        <v>0</v>
      </c>
      <c r="C393" s="343">
        <f>'1. General information'!$O$11</f>
        <v>0</v>
      </c>
      <c r="D393" s="352" t="s">
        <v>711</v>
      </c>
      <c r="E393" s="343" t="s">
        <v>652</v>
      </c>
      <c r="F393" s="343" t="s">
        <v>612</v>
      </c>
      <c r="G393" s="343" t="s">
        <v>28</v>
      </c>
      <c r="H393" s="343" t="s">
        <v>654</v>
      </c>
      <c r="I393" s="343" t="s">
        <v>600</v>
      </c>
      <c r="J393" s="343" t="s">
        <v>546</v>
      </c>
      <c r="K393" s="345" t="e" cm="1">
        <f t="array" ref="K393">SUMPRODUCT(--(After_staffFunding='0e. Support language'!$A$16),'B. Intermediate calculations'!$I$143:$I$167,'B. Intermediate calculations'!$X$143:$X$167)*MenA_share</f>
        <v>#DIV/0!</v>
      </c>
      <c r="L393" s="345" t="e">
        <f>K393/'0a. Country information'!$R$11</f>
        <v>#DIV/0!</v>
      </c>
      <c r="M393" s="346" t="str">
        <f>'0e. Support language'!$A$67</f>
        <v>District/MOH</v>
      </c>
      <c r="N393" s="348" t="s">
        <v>28</v>
      </c>
      <c r="O393" s="308"/>
    </row>
    <row r="394" spans="1:15" ht="15" x14ac:dyDescent="0.25">
      <c r="A394" s="343">
        <f>'1. General information'!$O$8</f>
        <v>0</v>
      </c>
      <c r="B394" s="343">
        <f>'1. General information'!$O$10</f>
        <v>0</v>
      </c>
      <c r="C394" s="343">
        <f>'1. General information'!$O$11</f>
        <v>0</v>
      </c>
      <c r="D394" s="352" t="s">
        <v>711</v>
      </c>
      <c r="E394" s="343" t="s">
        <v>652</v>
      </c>
      <c r="F394" s="343" t="s">
        <v>612</v>
      </c>
      <c r="G394" s="343" t="s">
        <v>129</v>
      </c>
      <c r="H394" s="343" t="s">
        <v>654</v>
      </c>
      <c r="I394" s="343" t="s">
        <v>600</v>
      </c>
      <c r="J394" s="343" t="s">
        <v>350</v>
      </c>
      <c r="K394" s="345" t="e" cm="1">
        <f t="array" ref="K394">SUMPRODUCT(--(After_staffFunding='0e. Support language'!$A$16),'B. Intermediate calculations'!$I$143:$I$167,'B. Intermediate calculations'!$Y$143:$Y$167)*YF_share</f>
        <v>#DIV/0!</v>
      </c>
      <c r="L394" s="345" t="e">
        <f>K394/'0a. Country information'!$R$11</f>
        <v>#DIV/0!</v>
      </c>
      <c r="M394" s="346" t="str">
        <f>'0e. Support language'!$A$67</f>
        <v>District/MOH</v>
      </c>
      <c r="N394" s="348" t="s">
        <v>129</v>
      </c>
      <c r="O394" s="308"/>
    </row>
    <row r="395" spans="1:15" ht="15" x14ac:dyDescent="0.25">
      <c r="A395" s="343">
        <f>'1. General information'!$O$8</f>
        <v>0</v>
      </c>
      <c r="B395" s="343">
        <f>'1. General information'!$O$10</f>
        <v>0</v>
      </c>
      <c r="C395" s="343">
        <f>'1. General information'!$O$11</f>
        <v>0</v>
      </c>
      <c r="D395" s="352" t="s">
        <v>711</v>
      </c>
      <c r="E395" s="343" t="s">
        <v>652</v>
      </c>
      <c r="F395" s="343" t="s">
        <v>612</v>
      </c>
      <c r="G395" s="343" t="s">
        <v>129</v>
      </c>
      <c r="H395" s="343" t="s">
        <v>654</v>
      </c>
      <c r="I395" s="343" t="s">
        <v>600</v>
      </c>
      <c r="J395" s="343" t="s">
        <v>546</v>
      </c>
      <c r="K395" s="345" t="e" cm="1">
        <f t="array" ref="K395">SUMPRODUCT(--(After_staffFunding='0e. Support language'!$A$16),'B. Intermediate calculations'!$I$143:$I$167,'B. Intermediate calculations'!$Y$143:$Y$167)*MenA_share</f>
        <v>#DIV/0!</v>
      </c>
      <c r="L395" s="345" t="e">
        <f>K395/'0a. Country information'!$R$11</f>
        <v>#DIV/0!</v>
      </c>
      <c r="M395" s="346" t="str">
        <f>'0e. Support language'!$A$67</f>
        <v>District/MOH</v>
      </c>
      <c r="N395" s="348" t="s">
        <v>129</v>
      </c>
      <c r="O395" s="308"/>
    </row>
    <row r="396" spans="1:15" ht="15" x14ac:dyDescent="0.25">
      <c r="A396" s="343">
        <f>'1. General information'!$O$8</f>
        <v>0</v>
      </c>
      <c r="B396" s="343">
        <f>'1. General information'!$O$10</f>
        <v>0</v>
      </c>
      <c r="C396" s="343">
        <f>'1. General information'!$O$11</f>
        <v>0</v>
      </c>
      <c r="D396" s="352" t="s">
        <v>712</v>
      </c>
      <c r="E396" s="343" t="s">
        <v>652</v>
      </c>
      <c r="F396" s="343" t="s">
        <v>653</v>
      </c>
      <c r="G396" s="343" t="s">
        <v>33</v>
      </c>
      <c r="H396" s="343" t="s">
        <v>654</v>
      </c>
      <c r="I396" s="343" t="s">
        <v>599</v>
      </c>
      <c r="J396" s="343" t="s">
        <v>350</v>
      </c>
      <c r="K396" s="345" t="e" cm="1">
        <f t="array" ref="K396">SUMPRODUCT(--(After_staffFunding='0e. Support language'!$A$13),--(RegularVsSpecific='0e. Support language'!$A$78),'B. Intermediate calculations'!$J$143:$J$167,'B. Intermediate calculations'!$Z$143:$Z$167)*YF_share</f>
        <v>#VALUE!</v>
      </c>
      <c r="L396" s="345" t="e">
        <f>K396/'0a. Country information'!$R$11</f>
        <v>#VALUE!</v>
      </c>
      <c r="M396" s="346" t="str">
        <f>'0e. Support language'!$A$67</f>
        <v>District/MOH</v>
      </c>
      <c r="N396" s="347" t="s">
        <v>4554</v>
      </c>
      <c r="O396" s="308"/>
    </row>
    <row r="397" spans="1:15" ht="15" x14ac:dyDescent="0.25">
      <c r="A397" s="343">
        <f>'1. General information'!$O$8</f>
        <v>0</v>
      </c>
      <c r="B397" s="343">
        <f>'1. General information'!$O$10</f>
        <v>0</v>
      </c>
      <c r="C397" s="343">
        <f>'1. General information'!$O$11</f>
        <v>0</v>
      </c>
      <c r="D397" s="352" t="s">
        <v>712</v>
      </c>
      <c r="E397" s="343" t="s">
        <v>652</v>
      </c>
      <c r="F397" s="343" t="s">
        <v>653</v>
      </c>
      <c r="G397" s="343" t="s">
        <v>33</v>
      </c>
      <c r="H397" s="343" t="s">
        <v>654</v>
      </c>
      <c r="I397" s="343" t="s">
        <v>599</v>
      </c>
      <c r="J397" s="343" t="s">
        <v>546</v>
      </c>
      <c r="K397" s="345" t="e" cm="1">
        <f t="array" ref="K397">SUMPRODUCT(--(After_staffFunding='0e. Support language'!$A$13),--(RegularVsSpecific='0e. Support language'!$A$78),'B. Intermediate calculations'!$J$143:$J$167,'B. Intermediate calculations'!$Z$143:$Z$167)*MenA_share</f>
        <v>#VALUE!</v>
      </c>
      <c r="L397" s="345" t="e">
        <f>K397/'0a. Country information'!$R$11</f>
        <v>#VALUE!</v>
      </c>
      <c r="M397" s="346" t="str">
        <f>'0e. Support language'!$A$67</f>
        <v>District/MOH</v>
      </c>
      <c r="N397" s="347" t="s">
        <v>4555</v>
      </c>
      <c r="O397" s="308"/>
    </row>
    <row r="398" spans="1:15" ht="15" x14ac:dyDescent="0.25">
      <c r="A398" s="343">
        <f>'1. General information'!$O$8</f>
        <v>0</v>
      </c>
      <c r="B398" s="343">
        <f>'1. General information'!$O$10</f>
        <v>0</v>
      </c>
      <c r="C398" s="343">
        <f>'1. General information'!$O$11</f>
        <v>0</v>
      </c>
      <c r="D398" s="352" t="s">
        <v>712</v>
      </c>
      <c r="E398" s="343" t="s">
        <v>652</v>
      </c>
      <c r="F398" s="343" t="s">
        <v>653</v>
      </c>
      <c r="G398" s="343" t="s">
        <v>356</v>
      </c>
      <c r="H398" s="343" t="s">
        <v>654</v>
      </c>
      <c r="I398" s="343" t="s">
        <v>599</v>
      </c>
      <c r="J398" s="343" t="s">
        <v>350</v>
      </c>
      <c r="K398" s="345" t="e" cm="1">
        <f t="array" ref="K398">SUMPRODUCT(--(After_staffFunding='0e. Support language'!$A$13),--(RegularVsSpecific='0e. Support language'!$A$78),'B. Intermediate calculations'!$J$143:$J$167,'B. Intermediate calculations'!$AA$143:$AA$167)*YF_share</f>
        <v>#VALUE!</v>
      </c>
      <c r="L398" s="345" t="e">
        <f>K398/'0a. Country information'!$R$11</f>
        <v>#VALUE!</v>
      </c>
      <c r="M398" s="346" t="str">
        <f>'0e. Support language'!$A$67</f>
        <v>District/MOH</v>
      </c>
      <c r="N398" s="348" t="s">
        <v>356</v>
      </c>
      <c r="O398" s="308"/>
    </row>
    <row r="399" spans="1:15" ht="15" x14ac:dyDescent="0.25">
      <c r="A399" s="343">
        <f>'1. General information'!$O$8</f>
        <v>0</v>
      </c>
      <c r="B399" s="343">
        <f>'1. General information'!$O$10</f>
        <v>0</v>
      </c>
      <c r="C399" s="343">
        <f>'1. General information'!$O$11</f>
        <v>0</v>
      </c>
      <c r="D399" s="352" t="s">
        <v>712</v>
      </c>
      <c r="E399" s="343" t="s">
        <v>652</v>
      </c>
      <c r="F399" s="343" t="s">
        <v>653</v>
      </c>
      <c r="G399" s="343" t="s">
        <v>356</v>
      </c>
      <c r="H399" s="343" t="s">
        <v>654</v>
      </c>
      <c r="I399" s="343" t="s">
        <v>599</v>
      </c>
      <c r="J399" s="343" t="s">
        <v>546</v>
      </c>
      <c r="K399" s="345" t="e" cm="1">
        <f t="array" ref="K399">SUMPRODUCT(--(After_staffFunding='0e. Support language'!$A$13),--(RegularVsSpecific='0e. Support language'!$A$78),'B. Intermediate calculations'!$J$143:$J$167,'B. Intermediate calculations'!$AA$143:$AA$167)*MenA_share</f>
        <v>#VALUE!</v>
      </c>
      <c r="L399" s="345" t="e">
        <f>K399/'0a. Country information'!$R$11</f>
        <v>#VALUE!</v>
      </c>
      <c r="M399" s="346" t="str">
        <f>'0e. Support language'!$A$67</f>
        <v>District/MOH</v>
      </c>
      <c r="N399" s="348" t="s">
        <v>356</v>
      </c>
      <c r="O399" s="308"/>
    </row>
    <row r="400" spans="1:15" ht="15" x14ac:dyDescent="0.25">
      <c r="A400" s="343">
        <f>'1. General information'!$O$8</f>
        <v>0</v>
      </c>
      <c r="B400" s="343">
        <f>'1. General information'!$O$10</f>
        <v>0</v>
      </c>
      <c r="C400" s="343">
        <f>'1. General information'!$O$11</f>
        <v>0</v>
      </c>
      <c r="D400" s="352" t="s">
        <v>712</v>
      </c>
      <c r="E400" s="343" t="s">
        <v>652</v>
      </c>
      <c r="F400" s="343" t="s">
        <v>653</v>
      </c>
      <c r="G400" s="343" t="s">
        <v>29</v>
      </c>
      <c r="H400" s="343" t="s">
        <v>654</v>
      </c>
      <c r="I400" s="343" t="s">
        <v>599</v>
      </c>
      <c r="J400" s="343" t="s">
        <v>350</v>
      </c>
      <c r="K400" s="345" t="e" cm="1">
        <f t="array" ref="K400">SUMPRODUCT(--(After_staffFunding='0e. Support language'!$A$13),--(RegularVsSpecific='0e. Support language'!$A$78),'B. Intermediate calculations'!$J$143:$J$167,'B. Intermediate calculations'!$AB$143:$AB$167)*YF_share</f>
        <v>#VALUE!</v>
      </c>
      <c r="L400" s="345" t="e">
        <f>K400/'0a. Country information'!$R$11</f>
        <v>#VALUE!</v>
      </c>
      <c r="M400" s="346" t="str">
        <f>'0e. Support language'!$A$67</f>
        <v>District/MOH</v>
      </c>
      <c r="N400" s="348" t="s">
        <v>29</v>
      </c>
      <c r="O400" s="308"/>
    </row>
    <row r="401" spans="1:15" ht="15" x14ac:dyDescent="0.25">
      <c r="A401" s="343">
        <f>'1. General information'!$O$8</f>
        <v>0</v>
      </c>
      <c r="B401" s="343">
        <f>'1. General information'!$O$10</f>
        <v>0</v>
      </c>
      <c r="C401" s="343">
        <f>'1. General information'!$O$11</f>
        <v>0</v>
      </c>
      <c r="D401" s="352" t="s">
        <v>712</v>
      </c>
      <c r="E401" s="343" t="s">
        <v>652</v>
      </c>
      <c r="F401" s="343" t="s">
        <v>653</v>
      </c>
      <c r="G401" s="343" t="s">
        <v>29</v>
      </c>
      <c r="H401" s="343" t="s">
        <v>654</v>
      </c>
      <c r="I401" s="343" t="s">
        <v>599</v>
      </c>
      <c r="J401" s="343" t="s">
        <v>546</v>
      </c>
      <c r="K401" s="345" t="e" cm="1">
        <f t="array" ref="K401">SUMPRODUCT(--(After_staffFunding='0e. Support language'!$A$13),--(RegularVsSpecific='0e. Support language'!$A$78),'B. Intermediate calculations'!$J$143:$J$167,'B. Intermediate calculations'!$AB$143:$AB$167)*MenA_share</f>
        <v>#VALUE!</v>
      </c>
      <c r="L401" s="345" t="e">
        <f>K401/'0a. Country information'!$R$11</f>
        <v>#VALUE!</v>
      </c>
      <c r="M401" s="346" t="str">
        <f>'0e. Support language'!$A$67</f>
        <v>District/MOH</v>
      </c>
      <c r="N401" s="348" t="s">
        <v>29</v>
      </c>
      <c r="O401" s="308"/>
    </row>
    <row r="402" spans="1:15" ht="15" x14ac:dyDescent="0.25">
      <c r="A402" s="343">
        <f>'1. General information'!$O$8</f>
        <v>0</v>
      </c>
      <c r="B402" s="343">
        <f>'1. General information'!$O$10</f>
        <v>0</v>
      </c>
      <c r="C402" s="343">
        <f>'1. General information'!$O$11</f>
        <v>0</v>
      </c>
      <c r="D402" s="352" t="s">
        <v>712</v>
      </c>
      <c r="E402" s="343" t="s">
        <v>652</v>
      </c>
      <c r="F402" s="343" t="s">
        <v>653</v>
      </c>
      <c r="G402" s="343" t="s">
        <v>96</v>
      </c>
      <c r="H402" s="343" t="s">
        <v>654</v>
      </c>
      <c r="I402" s="343" t="s">
        <v>599</v>
      </c>
      <c r="J402" s="343" t="s">
        <v>350</v>
      </c>
      <c r="K402" s="345" t="e" cm="1">
        <f t="array" ref="K402">SUMPRODUCT(--(After_staffFunding='0e. Support language'!$A$13),--(RegularVsSpecific='0e. Support language'!$A$78),'B. Intermediate calculations'!$J$143:$J$167,'B. Intermediate calculations'!$AC$143:$AC$167)*YF_share</f>
        <v>#VALUE!</v>
      </c>
      <c r="L402" s="345" t="e">
        <f>K402/'0a. Country information'!$R$11</f>
        <v>#VALUE!</v>
      </c>
      <c r="M402" s="346" t="str">
        <f>'0e. Support language'!$A$67</f>
        <v>District/MOH</v>
      </c>
      <c r="N402" s="348" t="s">
        <v>96</v>
      </c>
      <c r="O402" s="308"/>
    </row>
    <row r="403" spans="1:15" ht="15" x14ac:dyDescent="0.25">
      <c r="A403" s="343">
        <f>'1. General information'!$O$8</f>
        <v>0</v>
      </c>
      <c r="B403" s="343">
        <f>'1. General information'!$O$10</f>
        <v>0</v>
      </c>
      <c r="C403" s="343">
        <f>'1. General information'!$O$11</f>
        <v>0</v>
      </c>
      <c r="D403" s="352" t="s">
        <v>712</v>
      </c>
      <c r="E403" s="343" t="s">
        <v>652</v>
      </c>
      <c r="F403" s="343" t="s">
        <v>653</v>
      </c>
      <c r="G403" s="343" t="s">
        <v>96</v>
      </c>
      <c r="H403" s="343" t="s">
        <v>654</v>
      </c>
      <c r="I403" s="343" t="s">
        <v>599</v>
      </c>
      <c r="J403" s="343" t="s">
        <v>546</v>
      </c>
      <c r="K403" s="345" t="e" cm="1">
        <f t="array" ref="K403">SUMPRODUCT(--(After_staffFunding='0e. Support language'!$A$13),--(RegularVsSpecific='0e. Support language'!$A$78),'B. Intermediate calculations'!$J$143:$J$167,'B. Intermediate calculations'!$AC$143:$AC$167)*MenA_share</f>
        <v>#VALUE!</v>
      </c>
      <c r="L403" s="345" t="e">
        <f>K403/'0a. Country information'!$R$11</f>
        <v>#VALUE!</v>
      </c>
      <c r="M403" s="346" t="str">
        <f>'0e. Support language'!$A$67</f>
        <v>District/MOH</v>
      </c>
      <c r="N403" s="348" t="s">
        <v>96</v>
      </c>
      <c r="O403" s="308"/>
    </row>
    <row r="404" spans="1:15" ht="15" x14ac:dyDescent="0.25">
      <c r="A404" s="343">
        <f>'1. General information'!$O$8</f>
        <v>0</v>
      </c>
      <c r="B404" s="343">
        <f>'1. General information'!$O$10</f>
        <v>0</v>
      </c>
      <c r="C404" s="343">
        <f>'1. General information'!$O$11</f>
        <v>0</v>
      </c>
      <c r="D404" s="352" t="s">
        <v>712</v>
      </c>
      <c r="E404" s="343" t="s">
        <v>652</v>
      </c>
      <c r="F404" s="343" t="s">
        <v>653</v>
      </c>
      <c r="G404" s="343" t="s">
        <v>5</v>
      </c>
      <c r="H404" s="343" t="s">
        <v>654</v>
      </c>
      <c r="I404" s="343" t="s">
        <v>599</v>
      </c>
      <c r="J404" s="343" t="s">
        <v>350</v>
      </c>
      <c r="K404" s="345" t="e" cm="1">
        <f t="array" ref="K404">SUMPRODUCT(--(After_staffFunding='0e. Support language'!$A$13),--(RegularVsSpecific='0e. Support language'!$A$78),'B. Intermediate calculations'!$J$143:$J$167,'B. Intermediate calculations'!$AD$143:$AD$167)*YF_share</f>
        <v>#VALUE!</v>
      </c>
      <c r="L404" s="345" t="e">
        <f>K404/'0a. Country information'!$R$11</f>
        <v>#VALUE!</v>
      </c>
      <c r="M404" s="346" t="str">
        <f>'0e. Support language'!$A$67</f>
        <v>District/MOH</v>
      </c>
      <c r="N404" s="348" t="s">
        <v>5</v>
      </c>
      <c r="O404" s="308"/>
    </row>
    <row r="405" spans="1:15" ht="15" x14ac:dyDescent="0.25">
      <c r="A405" s="343">
        <f>'1. General information'!$O$8</f>
        <v>0</v>
      </c>
      <c r="B405" s="343">
        <f>'1. General information'!$O$10</f>
        <v>0</v>
      </c>
      <c r="C405" s="343">
        <f>'1. General information'!$O$11</f>
        <v>0</v>
      </c>
      <c r="D405" s="352" t="s">
        <v>712</v>
      </c>
      <c r="E405" s="343" t="s">
        <v>652</v>
      </c>
      <c r="F405" s="343" t="s">
        <v>653</v>
      </c>
      <c r="G405" s="343" t="s">
        <v>5</v>
      </c>
      <c r="H405" s="343" t="s">
        <v>654</v>
      </c>
      <c r="I405" s="343" t="s">
        <v>599</v>
      </c>
      <c r="J405" s="343" t="s">
        <v>546</v>
      </c>
      <c r="K405" s="345" t="e" cm="1">
        <f t="array" ref="K405">SUMPRODUCT(--(After_staffFunding='0e. Support language'!$A$13),--(RegularVsSpecific='0e. Support language'!$A$78),'B. Intermediate calculations'!$J$143:$J$167,'B. Intermediate calculations'!$AD$143:$AD$167)*MenA_share</f>
        <v>#VALUE!</v>
      </c>
      <c r="L405" s="345" t="e">
        <f>K405/'0a. Country information'!$R$11</f>
        <v>#VALUE!</v>
      </c>
      <c r="M405" s="346" t="str">
        <f>'0e. Support language'!$A$67</f>
        <v>District/MOH</v>
      </c>
      <c r="N405" s="348" t="s">
        <v>5</v>
      </c>
      <c r="O405" s="308"/>
    </row>
    <row r="406" spans="1:15" ht="15" x14ac:dyDescent="0.25">
      <c r="A406" s="343">
        <f>'1. General information'!$O$8</f>
        <v>0</v>
      </c>
      <c r="B406" s="343">
        <f>'1. General information'!$O$10</f>
        <v>0</v>
      </c>
      <c r="C406" s="343">
        <f>'1. General information'!$O$11</f>
        <v>0</v>
      </c>
      <c r="D406" s="352" t="s">
        <v>712</v>
      </c>
      <c r="E406" s="343" t="s">
        <v>652</v>
      </c>
      <c r="F406" s="343" t="s">
        <v>653</v>
      </c>
      <c r="G406" s="343" t="s">
        <v>22</v>
      </c>
      <c r="H406" s="343" t="s">
        <v>654</v>
      </c>
      <c r="I406" s="343" t="s">
        <v>599</v>
      </c>
      <c r="J406" s="343" t="s">
        <v>350</v>
      </c>
      <c r="K406" s="345" t="e" cm="1">
        <f t="array" ref="K406">SUMPRODUCT(--(After_staffFunding='0e. Support language'!$A$13),--(RegularVsSpecific='0e. Support language'!$A$78),'B. Intermediate calculations'!$J$143:$J$167,'B. Intermediate calculations'!$AE$143:$AE$167)*YF_share</f>
        <v>#VALUE!</v>
      </c>
      <c r="L406" s="345" t="e">
        <f>K406/'0a. Country information'!$R$11</f>
        <v>#VALUE!</v>
      </c>
      <c r="M406" s="346" t="str">
        <f>'0e. Support language'!$A$67</f>
        <v>District/MOH</v>
      </c>
      <c r="N406" s="348" t="s">
        <v>22</v>
      </c>
      <c r="O406" s="308"/>
    </row>
    <row r="407" spans="1:15" ht="15" x14ac:dyDescent="0.25">
      <c r="A407" s="343">
        <f>'1. General information'!$O$8</f>
        <v>0</v>
      </c>
      <c r="B407" s="343">
        <f>'1. General information'!$O$10</f>
        <v>0</v>
      </c>
      <c r="C407" s="343">
        <f>'1. General information'!$O$11</f>
        <v>0</v>
      </c>
      <c r="D407" s="352" t="s">
        <v>712</v>
      </c>
      <c r="E407" s="343" t="s">
        <v>652</v>
      </c>
      <c r="F407" s="343" t="s">
        <v>653</v>
      </c>
      <c r="G407" s="343" t="s">
        <v>22</v>
      </c>
      <c r="H407" s="343" t="s">
        <v>654</v>
      </c>
      <c r="I407" s="343" t="s">
        <v>599</v>
      </c>
      <c r="J407" s="343" t="s">
        <v>546</v>
      </c>
      <c r="K407" s="345" t="e" cm="1">
        <f t="array" ref="K407">SUMPRODUCT(--(After_staffFunding='0e. Support language'!$A$13),--(RegularVsSpecific='0e. Support language'!$A$78),'B. Intermediate calculations'!$J$143:$J$167,'B. Intermediate calculations'!$AE$143:$AE$167)*MenA_share</f>
        <v>#VALUE!</v>
      </c>
      <c r="L407" s="345" t="e">
        <f>K407/'0a. Country information'!$R$11</f>
        <v>#VALUE!</v>
      </c>
      <c r="M407" s="346" t="str">
        <f>'0e. Support language'!$A$67</f>
        <v>District/MOH</v>
      </c>
      <c r="N407" s="348" t="s">
        <v>22</v>
      </c>
      <c r="O407" s="308"/>
    </row>
    <row r="408" spans="1:15" ht="15" x14ac:dyDescent="0.25">
      <c r="A408" s="343">
        <f>'1. General information'!$O$8</f>
        <v>0</v>
      </c>
      <c r="B408" s="343">
        <f>'1. General information'!$O$10</f>
        <v>0</v>
      </c>
      <c r="C408" s="343">
        <f>'1. General information'!$O$11</f>
        <v>0</v>
      </c>
      <c r="D408" s="352" t="s">
        <v>712</v>
      </c>
      <c r="E408" s="343" t="s">
        <v>652</v>
      </c>
      <c r="F408" s="343" t="s">
        <v>653</v>
      </c>
      <c r="G408" s="343" t="s">
        <v>30</v>
      </c>
      <c r="H408" s="343" t="s">
        <v>654</v>
      </c>
      <c r="I408" s="343" t="s">
        <v>599</v>
      </c>
      <c r="J408" s="343" t="s">
        <v>350</v>
      </c>
      <c r="K408" s="345" t="e" cm="1">
        <f t="array" ref="K408">SUMPRODUCT(--(After_staffFunding='0e. Support language'!$A$13),--(RegularVsSpecific='0e. Support language'!$A$78),'B. Intermediate calculations'!$J$143:$J$167,'B. Intermediate calculations'!$AF$143:$AF$167)*YF_share</f>
        <v>#VALUE!</v>
      </c>
      <c r="L408" s="345" t="e">
        <f>K408/'0a. Country information'!$R$11</f>
        <v>#VALUE!</v>
      </c>
      <c r="M408" s="346" t="str">
        <f>'0e. Support language'!$A$67</f>
        <v>District/MOH</v>
      </c>
      <c r="N408" s="348" t="s">
        <v>30</v>
      </c>
      <c r="O408" s="308"/>
    </row>
    <row r="409" spans="1:15" ht="15" x14ac:dyDescent="0.25">
      <c r="A409" s="343">
        <f>'1. General information'!$O$8</f>
        <v>0</v>
      </c>
      <c r="B409" s="343">
        <f>'1. General information'!$O$10</f>
        <v>0</v>
      </c>
      <c r="C409" s="343">
        <f>'1. General information'!$O$11</f>
        <v>0</v>
      </c>
      <c r="D409" s="352" t="s">
        <v>712</v>
      </c>
      <c r="E409" s="343" t="s">
        <v>652</v>
      </c>
      <c r="F409" s="343" t="s">
        <v>653</v>
      </c>
      <c r="G409" s="343" t="s">
        <v>30</v>
      </c>
      <c r="H409" s="343" t="s">
        <v>654</v>
      </c>
      <c r="I409" s="343" t="s">
        <v>599</v>
      </c>
      <c r="J409" s="343" t="s">
        <v>546</v>
      </c>
      <c r="K409" s="345" t="e" cm="1">
        <f t="array" ref="K409">SUMPRODUCT(--(After_staffFunding='0e. Support language'!$A$13),--(RegularVsSpecific='0e. Support language'!$A$78),'B. Intermediate calculations'!$J$143:$J$167,'B. Intermediate calculations'!$AF$143:$AF$167)*MenA_share</f>
        <v>#VALUE!</v>
      </c>
      <c r="L409" s="345" t="e">
        <f>K409/'0a. Country information'!$R$11</f>
        <v>#VALUE!</v>
      </c>
      <c r="M409" s="346" t="str">
        <f>'0e. Support language'!$A$67</f>
        <v>District/MOH</v>
      </c>
      <c r="N409" s="348" t="s">
        <v>30</v>
      </c>
      <c r="O409" s="308"/>
    </row>
    <row r="410" spans="1:15" ht="15" x14ac:dyDescent="0.25">
      <c r="A410" s="343">
        <f>'1. General information'!$O$8</f>
        <v>0</v>
      </c>
      <c r="B410" s="343">
        <f>'1. General information'!$O$10</f>
        <v>0</v>
      </c>
      <c r="C410" s="343">
        <f>'1. General information'!$O$11</f>
        <v>0</v>
      </c>
      <c r="D410" s="352" t="s">
        <v>712</v>
      </c>
      <c r="E410" s="343" t="s">
        <v>652</v>
      </c>
      <c r="F410" s="343" t="s">
        <v>653</v>
      </c>
      <c r="G410" s="343" t="s">
        <v>97</v>
      </c>
      <c r="H410" s="343" t="s">
        <v>654</v>
      </c>
      <c r="I410" s="343" t="s">
        <v>599</v>
      </c>
      <c r="J410" s="343" t="s">
        <v>350</v>
      </c>
      <c r="K410" s="345" t="e" cm="1">
        <f t="array" ref="K410">SUMPRODUCT(--(After_staffFunding='0e. Support language'!$A$13),--(RegularVsSpecific='0e. Support language'!$A$78),'B. Intermediate calculations'!$J$143:$J$167,'B. Intermediate calculations'!$AG$143:$AG$167)*YF_share</f>
        <v>#VALUE!</v>
      </c>
      <c r="L410" s="345" t="e">
        <f>K410/'0a. Country information'!$R$11</f>
        <v>#VALUE!</v>
      </c>
      <c r="M410" s="346" t="str">
        <f>'0e. Support language'!$A$67</f>
        <v>District/MOH</v>
      </c>
      <c r="N410" s="348" t="s">
        <v>97</v>
      </c>
      <c r="O410" s="308"/>
    </row>
    <row r="411" spans="1:15" ht="15" x14ac:dyDescent="0.25">
      <c r="A411" s="343">
        <f>'1. General information'!$O$8</f>
        <v>0</v>
      </c>
      <c r="B411" s="343">
        <f>'1. General information'!$O$10</f>
        <v>0</v>
      </c>
      <c r="C411" s="343">
        <f>'1. General information'!$O$11</f>
        <v>0</v>
      </c>
      <c r="D411" s="352" t="s">
        <v>712</v>
      </c>
      <c r="E411" s="343" t="s">
        <v>652</v>
      </c>
      <c r="F411" s="343" t="s">
        <v>653</v>
      </c>
      <c r="G411" s="343" t="s">
        <v>97</v>
      </c>
      <c r="H411" s="343" t="s">
        <v>654</v>
      </c>
      <c r="I411" s="343" t="s">
        <v>599</v>
      </c>
      <c r="J411" s="343" t="s">
        <v>546</v>
      </c>
      <c r="K411" s="345" t="e" cm="1">
        <f t="array" ref="K411">SUMPRODUCT(--(After_staffFunding='0e. Support language'!$A$13),--(RegularVsSpecific='0e. Support language'!$A$78),'B. Intermediate calculations'!$J$143:$J$167,'B. Intermediate calculations'!$AG$143:$AG$167)*MenA_share</f>
        <v>#VALUE!</v>
      </c>
      <c r="L411" s="345" t="e">
        <f>K411/'0a. Country information'!$R$11</f>
        <v>#VALUE!</v>
      </c>
      <c r="M411" s="346" t="str">
        <f>'0e. Support language'!$A$67</f>
        <v>District/MOH</v>
      </c>
      <c r="N411" s="348" t="s">
        <v>97</v>
      </c>
      <c r="O411" s="308"/>
    </row>
    <row r="412" spans="1:15" ht="15" x14ac:dyDescent="0.25">
      <c r="A412" s="343">
        <f>'1. General information'!$O$8</f>
        <v>0</v>
      </c>
      <c r="B412" s="343">
        <f>'1. General information'!$O$10</f>
        <v>0</v>
      </c>
      <c r="C412" s="343">
        <f>'1. General information'!$O$11</f>
        <v>0</v>
      </c>
      <c r="D412" s="352" t="s">
        <v>712</v>
      </c>
      <c r="E412" s="343" t="s">
        <v>652</v>
      </c>
      <c r="F412" s="343" t="s">
        <v>653</v>
      </c>
      <c r="G412" s="343" t="s">
        <v>28</v>
      </c>
      <c r="H412" s="343" t="s">
        <v>654</v>
      </c>
      <c r="I412" s="343" t="s">
        <v>599</v>
      </c>
      <c r="J412" s="343" t="s">
        <v>350</v>
      </c>
      <c r="K412" s="345" t="e" cm="1">
        <f t="array" ref="K412">SUMPRODUCT(--(After_staffFunding='0e. Support language'!$A$13),--(RegularVsSpecific='0e. Support language'!$A$78),'B. Intermediate calculations'!$J$143:$J$167,'B. Intermediate calculations'!$AH$143:$AH$167)*YF_share</f>
        <v>#VALUE!</v>
      </c>
      <c r="L412" s="345" t="e">
        <f>K412/'0a. Country information'!$R$11</f>
        <v>#VALUE!</v>
      </c>
      <c r="M412" s="346" t="str">
        <f>'0e. Support language'!$A$67</f>
        <v>District/MOH</v>
      </c>
      <c r="N412" s="348" t="s">
        <v>28</v>
      </c>
      <c r="O412" s="308"/>
    </row>
    <row r="413" spans="1:15" ht="15" x14ac:dyDescent="0.25">
      <c r="A413" s="343">
        <f>'1. General information'!$O$8</f>
        <v>0</v>
      </c>
      <c r="B413" s="343">
        <f>'1. General information'!$O$10</f>
        <v>0</v>
      </c>
      <c r="C413" s="343">
        <f>'1. General information'!$O$11</f>
        <v>0</v>
      </c>
      <c r="D413" s="352" t="s">
        <v>712</v>
      </c>
      <c r="E413" s="343" t="s">
        <v>652</v>
      </c>
      <c r="F413" s="343" t="s">
        <v>653</v>
      </c>
      <c r="G413" s="343" t="s">
        <v>28</v>
      </c>
      <c r="H413" s="343" t="s">
        <v>654</v>
      </c>
      <c r="I413" s="343" t="s">
        <v>599</v>
      </c>
      <c r="J413" s="343" t="s">
        <v>546</v>
      </c>
      <c r="K413" s="345" t="e" cm="1">
        <f t="array" ref="K413">SUMPRODUCT(--(After_staffFunding='0e. Support language'!$A$13),--(RegularVsSpecific='0e. Support language'!$A$78),'B. Intermediate calculations'!$J$143:$J$167,'B. Intermediate calculations'!$AH$143:$AH$167)*MenA_share</f>
        <v>#VALUE!</v>
      </c>
      <c r="L413" s="345" t="e">
        <f>K413/'0a. Country information'!$R$11</f>
        <v>#VALUE!</v>
      </c>
      <c r="M413" s="346" t="str">
        <f>'0e. Support language'!$A$67</f>
        <v>District/MOH</v>
      </c>
      <c r="N413" s="348" t="s">
        <v>28</v>
      </c>
      <c r="O413" s="308"/>
    </row>
    <row r="414" spans="1:15" ht="15" x14ac:dyDescent="0.25">
      <c r="A414" s="343">
        <f>'1. General information'!$O$8</f>
        <v>0</v>
      </c>
      <c r="B414" s="343">
        <f>'1. General information'!$O$10</f>
        <v>0</v>
      </c>
      <c r="C414" s="343">
        <f>'1. General information'!$O$11</f>
        <v>0</v>
      </c>
      <c r="D414" s="352" t="s">
        <v>712</v>
      </c>
      <c r="E414" s="343" t="s">
        <v>652</v>
      </c>
      <c r="F414" s="343" t="s">
        <v>653</v>
      </c>
      <c r="G414" s="343" t="s">
        <v>129</v>
      </c>
      <c r="H414" s="343" t="s">
        <v>654</v>
      </c>
      <c r="I414" s="343" t="s">
        <v>599</v>
      </c>
      <c r="J414" s="343" t="s">
        <v>350</v>
      </c>
      <c r="K414" s="345" t="e" cm="1">
        <f t="array" ref="K414">SUMPRODUCT(--(After_staffFunding='0e. Support language'!$A$13),--(RegularVsSpecific='0e. Support language'!$A$78),'B. Intermediate calculations'!$J$143:$J$167,'B. Intermediate calculations'!$AI$143:$AI$167)*YF_share</f>
        <v>#VALUE!</v>
      </c>
      <c r="L414" s="345" t="e">
        <f>K414/'0a. Country information'!$R$11</f>
        <v>#VALUE!</v>
      </c>
      <c r="M414" s="346" t="str">
        <f>'0e. Support language'!$A$67</f>
        <v>District/MOH</v>
      </c>
      <c r="N414" s="348" t="s">
        <v>129</v>
      </c>
      <c r="O414" s="308"/>
    </row>
    <row r="415" spans="1:15" ht="15" x14ac:dyDescent="0.25">
      <c r="A415" s="343">
        <f>'1. General information'!$O$8</f>
        <v>0</v>
      </c>
      <c r="B415" s="343">
        <f>'1. General information'!$O$10</f>
        <v>0</v>
      </c>
      <c r="C415" s="343">
        <f>'1. General information'!$O$11</f>
        <v>0</v>
      </c>
      <c r="D415" s="352" t="s">
        <v>712</v>
      </c>
      <c r="E415" s="343" t="s">
        <v>652</v>
      </c>
      <c r="F415" s="343" t="s">
        <v>653</v>
      </c>
      <c r="G415" s="343" t="s">
        <v>129</v>
      </c>
      <c r="H415" s="343" t="s">
        <v>654</v>
      </c>
      <c r="I415" s="343" t="s">
        <v>599</v>
      </c>
      <c r="J415" s="343" t="s">
        <v>546</v>
      </c>
      <c r="K415" s="345" t="e" cm="1">
        <f t="array" ref="K415">SUMPRODUCT(--(After_staffFunding='0e. Support language'!$A$13),--(RegularVsSpecific='0e. Support language'!$A$78),'B. Intermediate calculations'!$J$143:$J$167,'B. Intermediate calculations'!$AI$143:$AI$167)*MenA_share</f>
        <v>#VALUE!</v>
      </c>
      <c r="L415" s="345" t="e">
        <f>K415/'0a. Country information'!$R$11</f>
        <v>#VALUE!</v>
      </c>
      <c r="M415" s="346" t="str">
        <f>'0e. Support language'!$A$67</f>
        <v>District/MOH</v>
      </c>
      <c r="N415" s="348" t="s">
        <v>129</v>
      </c>
      <c r="O415" s="308"/>
    </row>
    <row r="416" spans="1:15" ht="15" x14ac:dyDescent="0.25">
      <c r="A416" s="309">
        <f>'1. General information'!$O$8</f>
        <v>0</v>
      </c>
      <c r="B416" s="309">
        <f>'1. General information'!$O$10</f>
        <v>0</v>
      </c>
      <c r="C416" s="309">
        <f>'1. General information'!$O$11</f>
        <v>0</v>
      </c>
      <c r="D416" s="353" t="s">
        <v>713</v>
      </c>
      <c r="E416" s="309" t="s">
        <v>652</v>
      </c>
      <c r="F416" s="309" t="s">
        <v>653</v>
      </c>
      <c r="G416" s="309" t="s">
        <v>33</v>
      </c>
      <c r="H416" s="309" t="s">
        <v>654</v>
      </c>
      <c r="I416" s="309" t="s">
        <v>599</v>
      </c>
      <c r="J416" s="309" t="s">
        <v>350</v>
      </c>
      <c r="K416" s="310" t="e" cm="1">
        <f t="array" ref="K416">SUMPRODUCT(--(After_staffFunding='0e. Support language'!$A$14),--(RegularVsSpecific='0e. Support language'!$A$78),'B. Intermediate calculations'!$K$143:$K$167,'B. Intermediate calculations'!$Z$143:$Z$167)*YF_share</f>
        <v>#VALUE!</v>
      </c>
      <c r="L416" s="310" t="e">
        <f>K416/'0a. Country information'!$R$11</f>
        <v>#VALUE!</v>
      </c>
      <c r="M416" s="311" t="str">
        <f>'0e. Support language'!$A$82</f>
        <v>Donor/Partner</v>
      </c>
      <c r="N416" s="350" t="s">
        <v>4556</v>
      </c>
      <c r="O416" s="308"/>
    </row>
    <row r="417" spans="1:15" ht="15" x14ac:dyDescent="0.25">
      <c r="A417" s="309">
        <f>'1. General information'!$O$8</f>
        <v>0</v>
      </c>
      <c r="B417" s="309">
        <f>'1. General information'!$O$10</f>
        <v>0</v>
      </c>
      <c r="C417" s="309">
        <f>'1. General information'!$O$11</f>
        <v>0</v>
      </c>
      <c r="D417" s="353" t="s">
        <v>713</v>
      </c>
      <c r="E417" s="309" t="s">
        <v>652</v>
      </c>
      <c r="F417" s="309" t="s">
        <v>653</v>
      </c>
      <c r="G417" s="309" t="s">
        <v>33</v>
      </c>
      <c r="H417" s="309" t="s">
        <v>654</v>
      </c>
      <c r="I417" s="309" t="s">
        <v>599</v>
      </c>
      <c r="J417" s="309" t="s">
        <v>546</v>
      </c>
      <c r="K417" s="310" t="e" cm="1">
        <f t="array" ref="K417">SUMPRODUCT(--(After_staffFunding='0e. Support language'!$A$14),--(RegularVsSpecific='0e. Support language'!$A$78),'B. Intermediate calculations'!$K$143:$K$167,'B. Intermediate calculations'!$Z$143:$Z$167)*MenA_share</f>
        <v>#VALUE!</v>
      </c>
      <c r="L417" s="310" t="e">
        <f>K417/'0a. Country information'!$R$11</f>
        <v>#VALUE!</v>
      </c>
      <c r="M417" s="311" t="str">
        <f>'0e. Support language'!$A$82</f>
        <v>Donor/Partner</v>
      </c>
      <c r="N417" s="350" t="s">
        <v>4557</v>
      </c>
      <c r="O417" s="308"/>
    </row>
    <row r="418" spans="1:15" ht="15" x14ac:dyDescent="0.25">
      <c r="A418" s="309">
        <f>'1. General information'!$O$8</f>
        <v>0</v>
      </c>
      <c r="B418" s="309">
        <f>'1. General information'!$O$10</f>
        <v>0</v>
      </c>
      <c r="C418" s="309">
        <f>'1. General information'!$O$11</f>
        <v>0</v>
      </c>
      <c r="D418" s="353" t="s">
        <v>713</v>
      </c>
      <c r="E418" s="309" t="s">
        <v>652</v>
      </c>
      <c r="F418" s="309" t="s">
        <v>653</v>
      </c>
      <c r="G418" s="309" t="s">
        <v>356</v>
      </c>
      <c r="H418" s="309" t="s">
        <v>654</v>
      </c>
      <c r="I418" s="309" t="s">
        <v>599</v>
      </c>
      <c r="J418" s="309" t="s">
        <v>350</v>
      </c>
      <c r="K418" s="310" t="e" cm="1">
        <f t="array" ref="K418">SUMPRODUCT(--(After_staffFunding='0e. Support language'!$A$14),--(RegularVsSpecific='0e. Support language'!$A$78),'B. Intermediate calculations'!$K$143:$K$167,'B. Intermediate calculations'!$AA$143:$AA$167)*YF_share</f>
        <v>#VALUE!</v>
      </c>
      <c r="L418" s="310" t="e">
        <f>K418/'0a. Country information'!$R$11</f>
        <v>#VALUE!</v>
      </c>
      <c r="M418" s="311" t="str">
        <f>'0e. Support language'!$A$82</f>
        <v>Donor/Partner</v>
      </c>
      <c r="N418" s="351" t="s">
        <v>356</v>
      </c>
      <c r="O418" s="308"/>
    </row>
    <row r="419" spans="1:15" ht="15" x14ac:dyDescent="0.25">
      <c r="A419" s="309">
        <f>'1. General information'!$O$8</f>
        <v>0</v>
      </c>
      <c r="B419" s="309">
        <f>'1. General information'!$O$10</f>
        <v>0</v>
      </c>
      <c r="C419" s="309">
        <f>'1. General information'!$O$11</f>
        <v>0</v>
      </c>
      <c r="D419" s="353" t="s">
        <v>713</v>
      </c>
      <c r="E419" s="309" t="s">
        <v>652</v>
      </c>
      <c r="F419" s="309" t="s">
        <v>653</v>
      </c>
      <c r="G419" s="309" t="s">
        <v>356</v>
      </c>
      <c r="H419" s="309" t="s">
        <v>654</v>
      </c>
      <c r="I419" s="309" t="s">
        <v>599</v>
      </c>
      <c r="J419" s="309" t="s">
        <v>546</v>
      </c>
      <c r="K419" s="310" t="e" cm="1">
        <f t="array" ref="K419">SUMPRODUCT(--(After_staffFunding='0e. Support language'!$A$14),--(RegularVsSpecific='0e. Support language'!$A$78),'B. Intermediate calculations'!$K$143:$K$167,'B. Intermediate calculations'!$AA$143:$AA$167)*MenA_share</f>
        <v>#VALUE!</v>
      </c>
      <c r="L419" s="310" t="e">
        <f>K419/'0a. Country information'!$R$11</f>
        <v>#VALUE!</v>
      </c>
      <c r="M419" s="311" t="str">
        <f>'0e. Support language'!$A$82</f>
        <v>Donor/Partner</v>
      </c>
      <c r="N419" s="351" t="s">
        <v>356</v>
      </c>
      <c r="O419" s="308"/>
    </row>
    <row r="420" spans="1:15" ht="15" x14ac:dyDescent="0.25">
      <c r="A420" s="309">
        <f>'1. General information'!$O$8</f>
        <v>0</v>
      </c>
      <c r="B420" s="309">
        <f>'1. General information'!$O$10</f>
        <v>0</v>
      </c>
      <c r="C420" s="309">
        <f>'1. General information'!$O$11</f>
        <v>0</v>
      </c>
      <c r="D420" s="353" t="s">
        <v>713</v>
      </c>
      <c r="E420" s="309" t="s">
        <v>652</v>
      </c>
      <c r="F420" s="309" t="s">
        <v>653</v>
      </c>
      <c r="G420" s="309" t="s">
        <v>29</v>
      </c>
      <c r="H420" s="309" t="s">
        <v>654</v>
      </c>
      <c r="I420" s="309" t="s">
        <v>599</v>
      </c>
      <c r="J420" s="309" t="s">
        <v>350</v>
      </c>
      <c r="K420" s="310" t="e" cm="1">
        <f t="array" ref="K420">SUMPRODUCT(--(After_staffFunding='0e. Support language'!$A$14),--(RegularVsSpecific='0e. Support language'!$A$78),'B. Intermediate calculations'!$K$143:$K$167,'B. Intermediate calculations'!$AB$143:$AB$167)*YF_share</f>
        <v>#VALUE!</v>
      </c>
      <c r="L420" s="310" t="e">
        <f>K420/'0a. Country information'!$R$11</f>
        <v>#VALUE!</v>
      </c>
      <c r="M420" s="311" t="str">
        <f>'0e. Support language'!$A$82</f>
        <v>Donor/Partner</v>
      </c>
      <c r="N420" s="351" t="s">
        <v>29</v>
      </c>
      <c r="O420" s="308"/>
    </row>
    <row r="421" spans="1:15" ht="15" x14ac:dyDescent="0.25">
      <c r="A421" s="309">
        <f>'1. General information'!$O$8</f>
        <v>0</v>
      </c>
      <c r="B421" s="309">
        <f>'1. General information'!$O$10</f>
        <v>0</v>
      </c>
      <c r="C421" s="309">
        <f>'1. General information'!$O$11</f>
        <v>0</v>
      </c>
      <c r="D421" s="353" t="s">
        <v>713</v>
      </c>
      <c r="E421" s="309" t="s">
        <v>652</v>
      </c>
      <c r="F421" s="309" t="s">
        <v>653</v>
      </c>
      <c r="G421" s="309" t="s">
        <v>29</v>
      </c>
      <c r="H421" s="309" t="s">
        <v>654</v>
      </c>
      <c r="I421" s="309" t="s">
        <v>599</v>
      </c>
      <c r="J421" s="309" t="s">
        <v>546</v>
      </c>
      <c r="K421" s="310" t="e" cm="1">
        <f t="array" ref="K421">SUMPRODUCT(--(After_staffFunding='0e. Support language'!$A$14),--(RegularVsSpecific='0e. Support language'!$A$78),'B. Intermediate calculations'!$K$143:$K$167,'B. Intermediate calculations'!$AB$143:$AB$167)*MenA_share</f>
        <v>#VALUE!</v>
      </c>
      <c r="L421" s="310" t="e">
        <f>K421/'0a. Country information'!$R$11</f>
        <v>#VALUE!</v>
      </c>
      <c r="M421" s="311" t="str">
        <f>'0e. Support language'!$A$82</f>
        <v>Donor/Partner</v>
      </c>
      <c r="N421" s="351" t="s">
        <v>29</v>
      </c>
      <c r="O421" s="308"/>
    </row>
    <row r="422" spans="1:15" ht="15" x14ac:dyDescent="0.25">
      <c r="A422" s="309">
        <f>'1. General information'!$O$8</f>
        <v>0</v>
      </c>
      <c r="B422" s="309">
        <f>'1. General information'!$O$10</f>
        <v>0</v>
      </c>
      <c r="C422" s="309">
        <f>'1. General information'!$O$11</f>
        <v>0</v>
      </c>
      <c r="D422" s="353" t="s">
        <v>713</v>
      </c>
      <c r="E422" s="309" t="s">
        <v>652</v>
      </c>
      <c r="F422" s="309" t="s">
        <v>653</v>
      </c>
      <c r="G422" s="309" t="s">
        <v>96</v>
      </c>
      <c r="H422" s="309" t="s">
        <v>654</v>
      </c>
      <c r="I422" s="309" t="s">
        <v>599</v>
      </c>
      <c r="J422" s="309" t="s">
        <v>350</v>
      </c>
      <c r="K422" s="310" t="e" cm="1">
        <f t="array" ref="K422">SUMPRODUCT(--(After_staffFunding='0e. Support language'!$A$14),--(RegularVsSpecific='0e. Support language'!$A$78),'B. Intermediate calculations'!$K$143:$K$167,'B. Intermediate calculations'!$AC$143:$AC$167)*YF_share</f>
        <v>#VALUE!</v>
      </c>
      <c r="L422" s="310" t="e">
        <f>K422/'0a. Country information'!$R$11</f>
        <v>#VALUE!</v>
      </c>
      <c r="M422" s="311" t="str">
        <f>'0e. Support language'!$A$82</f>
        <v>Donor/Partner</v>
      </c>
      <c r="N422" s="351" t="s">
        <v>96</v>
      </c>
      <c r="O422" s="308"/>
    </row>
    <row r="423" spans="1:15" ht="15" x14ac:dyDescent="0.25">
      <c r="A423" s="309">
        <f>'1. General information'!$O$8</f>
        <v>0</v>
      </c>
      <c r="B423" s="309">
        <f>'1. General information'!$O$10</f>
        <v>0</v>
      </c>
      <c r="C423" s="309">
        <f>'1. General information'!$O$11</f>
        <v>0</v>
      </c>
      <c r="D423" s="353" t="s">
        <v>713</v>
      </c>
      <c r="E423" s="309" t="s">
        <v>652</v>
      </c>
      <c r="F423" s="309" t="s">
        <v>653</v>
      </c>
      <c r="G423" s="309" t="s">
        <v>96</v>
      </c>
      <c r="H423" s="309" t="s">
        <v>654</v>
      </c>
      <c r="I423" s="309" t="s">
        <v>599</v>
      </c>
      <c r="J423" s="309" t="s">
        <v>546</v>
      </c>
      <c r="K423" s="310" t="e" cm="1">
        <f t="array" ref="K423">SUMPRODUCT(--(After_staffFunding='0e. Support language'!$A$14),--(RegularVsSpecific='0e. Support language'!$A$78),'B. Intermediate calculations'!$K$143:$K$167,'B. Intermediate calculations'!$AC$143:$AC$167)*MenA_share</f>
        <v>#VALUE!</v>
      </c>
      <c r="L423" s="310" t="e">
        <f>K423/'0a. Country information'!$R$11</f>
        <v>#VALUE!</v>
      </c>
      <c r="M423" s="311" t="str">
        <f>'0e. Support language'!$A$82</f>
        <v>Donor/Partner</v>
      </c>
      <c r="N423" s="351" t="s">
        <v>96</v>
      </c>
      <c r="O423" s="308"/>
    </row>
    <row r="424" spans="1:15" ht="15" x14ac:dyDescent="0.25">
      <c r="A424" s="309">
        <f>'1. General information'!$O$8</f>
        <v>0</v>
      </c>
      <c r="B424" s="309">
        <f>'1. General information'!$O$10</f>
        <v>0</v>
      </c>
      <c r="C424" s="309">
        <f>'1. General information'!$O$11</f>
        <v>0</v>
      </c>
      <c r="D424" s="353" t="s">
        <v>713</v>
      </c>
      <c r="E424" s="309" t="s">
        <v>652</v>
      </c>
      <c r="F424" s="309" t="s">
        <v>653</v>
      </c>
      <c r="G424" s="309" t="s">
        <v>5</v>
      </c>
      <c r="H424" s="309" t="s">
        <v>654</v>
      </c>
      <c r="I424" s="309" t="s">
        <v>599</v>
      </c>
      <c r="J424" s="309" t="s">
        <v>350</v>
      </c>
      <c r="K424" s="310" t="e" cm="1">
        <f t="array" ref="K424">SUMPRODUCT(--(After_staffFunding='0e. Support language'!$A$14),--(RegularVsSpecific='0e. Support language'!$A$78),'B. Intermediate calculations'!$K$143:$K$167,'B. Intermediate calculations'!$AD$143:$AD$167)*YF_share</f>
        <v>#VALUE!</v>
      </c>
      <c r="L424" s="310" t="e">
        <f>K424/'0a. Country information'!$R$11</f>
        <v>#VALUE!</v>
      </c>
      <c r="M424" s="311" t="str">
        <f>'0e. Support language'!$A$82</f>
        <v>Donor/Partner</v>
      </c>
      <c r="N424" s="351" t="s">
        <v>5</v>
      </c>
      <c r="O424" s="308"/>
    </row>
    <row r="425" spans="1:15" ht="15" x14ac:dyDescent="0.25">
      <c r="A425" s="309">
        <f>'1. General information'!$O$8</f>
        <v>0</v>
      </c>
      <c r="B425" s="309">
        <f>'1. General information'!$O$10</f>
        <v>0</v>
      </c>
      <c r="C425" s="309">
        <f>'1. General information'!$O$11</f>
        <v>0</v>
      </c>
      <c r="D425" s="353" t="s">
        <v>713</v>
      </c>
      <c r="E425" s="309" t="s">
        <v>652</v>
      </c>
      <c r="F425" s="309" t="s">
        <v>653</v>
      </c>
      <c r="G425" s="309" t="s">
        <v>5</v>
      </c>
      <c r="H425" s="309" t="s">
        <v>654</v>
      </c>
      <c r="I425" s="309" t="s">
        <v>599</v>
      </c>
      <c r="J425" s="309" t="s">
        <v>546</v>
      </c>
      <c r="K425" s="310" t="e" cm="1">
        <f t="array" ref="K425">SUMPRODUCT(--(After_staffFunding='0e. Support language'!$A$14),--(RegularVsSpecific='0e. Support language'!$A$78),'B. Intermediate calculations'!$K$143:$K$167,'B. Intermediate calculations'!$AD$143:$AD$167)*MenA_share</f>
        <v>#VALUE!</v>
      </c>
      <c r="L425" s="310" t="e">
        <f>K425/'0a. Country information'!$R$11</f>
        <v>#VALUE!</v>
      </c>
      <c r="M425" s="311" t="str">
        <f>'0e. Support language'!$A$82</f>
        <v>Donor/Partner</v>
      </c>
      <c r="N425" s="351" t="s">
        <v>5</v>
      </c>
      <c r="O425" s="308"/>
    </row>
    <row r="426" spans="1:15" ht="15" x14ac:dyDescent="0.25">
      <c r="A426" s="309">
        <f>'1. General information'!$O$8</f>
        <v>0</v>
      </c>
      <c r="B426" s="309">
        <f>'1. General information'!$O$10</f>
        <v>0</v>
      </c>
      <c r="C426" s="309">
        <f>'1. General information'!$O$11</f>
        <v>0</v>
      </c>
      <c r="D426" s="353" t="s">
        <v>713</v>
      </c>
      <c r="E426" s="309" t="s">
        <v>652</v>
      </c>
      <c r="F426" s="309" t="s">
        <v>653</v>
      </c>
      <c r="G426" s="309" t="s">
        <v>22</v>
      </c>
      <c r="H426" s="309" t="s">
        <v>654</v>
      </c>
      <c r="I426" s="309" t="s">
        <v>599</v>
      </c>
      <c r="J426" s="309" t="s">
        <v>350</v>
      </c>
      <c r="K426" s="310" t="e" cm="1">
        <f t="array" ref="K426">SUMPRODUCT(--(After_staffFunding='0e. Support language'!$A$14),--(RegularVsSpecific='0e. Support language'!$A$78),'B. Intermediate calculations'!$K$143:$K$167,'B. Intermediate calculations'!$AE$143:$AE$167)*YF_share</f>
        <v>#VALUE!</v>
      </c>
      <c r="L426" s="310" t="e">
        <f>K426/'0a. Country information'!$R$11</f>
        <v>#VALUE!</v>
      </c>
      <c r="M426" s="311" t="str">
        <f>'0e. Support language'!$A$82</f>
        <v>Donor/Partner</v>
      </c>
      <c r="N426" s="351" t="s">
        <v>22</v>
      </c>
      <c r="O426" s="308"/>
    </row>
    <row r="427" spans="1:15" ht="15" x14ac:dyDescent="0.25">
      <c r="A427" s="309">
        <f>'1. General information'!$O$8</f>
        <v>0</v>
      </c>
      <c r="B427" s="309">
        <f>'1. General information'!$O$10</f>
        <v>0</v>
      </c>
      <c r="C427" s="309">
        <f>'1. General information'!$O$11</f>
        <v>0</v>
      </c>
      <c r="D427" s="353" t="s">
        <v>713</v>
      </c>
      <c r="E427" s="309" t="s">
        <v>652</v>
      </c>
      <c r="F427" s="309" t="s">
        <v>653</v>
      </c>
      <c r="G427" s="309" t="s">
        <v>22</v>
      </c>
      <c r="H427" s="309" t="s">
        <v>654</v>
      </c>
      <c r="I427" s="309" t="s">
        <v>599</v>
      </c>
      <c r="J427" s="309" t="s">
        <v>546</v>
      </c>
      <c r="K427" s="310" t="e" cm="1">
        <f t="array" ref="K427">SUMPRODUCT(--(After_staffFunding='0e. Support language'!$A$14),--(RegularVsSpecific='0e. Support language'!$A$78),'B. Intermediate calculations'!$K$143:$K$167,'B. Intermediate calculations'!$AE$143:$AE$167)*MenA_share</f>
        <v>#VALUE!</v>
      </c>
      <c r="L427" s="310" t="e">
        <f>K427/'0a. Country information'!$R$11</f>
        <v>#VALUE!</v>
      </c>
      <c r="M427" s="311" t="str">
        <f>'0e. Support language'!$A$82</f>
        <v>Donor/Partner</v>
      </c>
      <c r="N427" s="351" t="s">
        <v>22</v>
      </c>
      <c r="O427" s="308"/>
    </row>
    <row r="428" spans="1:15" ht="15" x14ac:dyDescent="0.25">
      <c r="A428" s="309">
        <f>'1. General information'!$O$8</f>
        <v>0</v>
      </c>
      <c r="B428" s="309">
        <f>'1. General information'!$O$10</f>
        <v>0</v>
      </c>
      <c r="C428" s="309">
        <f>'1. General information'!$O$11</f>
        <v>0</v>
      </c>
      <c r="D428" s="353" t="s">
        <v>713</v>
      </c>
      <c r="E428" s="309" t="s">
        <v>652</v>
      </c>
      <c r="F428" s="309" t="s">
        <v>653</v>
      </c>
      <c r="G428" s="309" t="s">
        <v>30</v>
      </c>
      <c r="H428" s="309" t="s">
        <v>654</v>
      </c>
      <c r="I428" s="309" t="s">
        <v>599</v>
      </c>
      <c r="J428" s="309" t="s">
        <v>350</v>
      </c>
      <c r="K428" s="310" t="e" cm="1">
        <f t="array" ref="K428">SUMPRODUCT(--(After_staffFunding='0e. Support language'!$A$14),--(RegularVsSpecific='0e. Support language'!$A$78),'B. Intermediate calculations'!$K$143:$K$167,'B. Intermediate calculations'!$AF$143:$AF$167)*YF_share</f>
        <v>#VALUE!</v>
      </c>
      <c r="L428" s="310" t="e">
        <f>K428/'0a. Country information'!$R$11</f>
        <v>#VALUE!</v>
      </c>
      <c r="M428" s="311" t="str">
        <f>'0e. Support language'!$A$82</f>
        <v>Donor/Partner</v>
      </c>
      <c r="N428" s="351" t="s">
        <v>30</v>
      </c>
      <c r="O428" s="308"/>
    </row>
    <row r="429" spans="1:15" ht="15" x14ac:dyDescent="0.25">
      <c r="A429" s="309">
        <f>'1. General information'!$O$8</f>
        <v>0</v>
      </c>
      <c r="B429" s="309">
        <f>'1. General information'!$O$10</f>
        <v>0</v>
      </c>
      <c r="C429" s="309">
        <f>'1. General information'!$O$11</f>
        <v>0</v>
      </c>
      <c r="D429" s="353" t="s">
        <v>713</v>
      </c>
      <c r="E429" s="309" t="s">
        <v>652</v>
      </c>
      <c r="F429" s="309" t="s">
        <v>653</v>
      </c>
      <c r="G429" s="309" t="s">
        <v>30</v>
      </c>
      <c r="H429" s="309" t="s">
        <v>654</v>
      </c>
      <c r="I429" s="309" t="s">
        <v>599</v>
      </c>
      <c r="J429" s="309" t="s">
        <v>546</v>
      </c>
      <c r="K429" s="310" t="e" cm="1">
        <f t="array" ref="K429">SUMPRODUCT(--(After_staffFunding='0e. Support language'!$A$14),--(RegularVsSpecific='0e. Support language'!$A$78),'B. Intermediate calculations'!$K$143:$K$167,'B. Intermediate calculations'!$AF$143:$AF$167)*MenA_share</f>
        <v>#VALUE!</v>
      </c>
      <c r="L429" s="310" t="e">
        <f>K429/'0a. Country information'!$R$11</f>
        <v>#VALUE!</v>
      </c>
      <c r="M429" s="311" t="str">
        <f>'0e. Support language'!$A$82</f>
        <v>Donor/Partner</v>
      </c>
      <c r="N429" s="351" t="s">
        <v>30</v>
      </c>
      <c r="O429" s="308"/>
    </row>
    <row r="430" spans="1:15" ht="15" x14ac:dyDescent="0.25">
      <c r="A430" s="309">
        <f>'1. General information'!$O$8</f>
        <v>0</v>
      </c>
      <c r="B430" s="309">
        <f>'1. General information'!$O$10</f>
        <v>0</v>
      </c>
      <c r="C430" s="309">
        <f>'1. General information'!$O$11</f>
        <v>0</v>
      </c>
      <c r="D430" s="353" t="s">
        <v>713</v>
      </c>
      <c r="E430" s="309" t="s">
        <v>652</v>
      </c>
      <c r="F430" s="309" t="s">
        <v>653</v>
      </c>
      <c r="G430" s="309" t="s">
        <v>97</v>
      </c>
      <c r="H430" s="309" t="s">
        <v>654</v>
      </c>
      <c r="I430" s="309" t="s">
        <v>599</v>
      </c>
      <c r="J430" s="309" t="s">
        <v>350</v>
      </c>
      <c r="K430" s="310" t="e" cm="1">
        <f t="array" ref="K430">SUMPRODUCT(--(After_staffFunding='0e. Support language'!$A$14),--(RegularVsSpecific='0e. Support language'!$A$78),'B. Intermediate calculations'!$K$143:$K$167,'B. Intermediate calculations'!$AG$143:$AG$167)*YF_share</f>
        <v>#VALUE!</v>
      </c>
      <c r="L430" s="310" t="e">
        <f>K430/'0a. Country information'!$R$11</f>
        <v>#VALUE!</v>
      </c>
      <c r="M430" s="311" t="str">
        <f>'0e. Support language'!$A$82</f>
        <v>Donor/Partner</v>
      </c>
      <c r="N430" s="351" t="s">
        <v>97</v>
      </c>
      <c r="O430" s="308"/>
    </row>
    <row r="431" spans="1:15" ht="15" x14ac:dyDescent="0.25">
      <c r="A431" s="309">
        <f>'1. General information'!$O$8</f>
        <v>0</v>
      </c>
      <c r="B431" s="309">
        <f>'1. General information'!$O$10</f>
        <v>0</v>
      </c>
      <c r="C431" s="309">
        <f>'1. General information'!$O$11</f>
        <v>0</v>
      </c>
      <c r="D431" s="353" t="s">
        <v>713</v>
      </c>
      <c r="E431" s="309" t="s">
        <v>652</v>
      </c>
      <c r="F431" s="309" t="s">
        <v>653</v>
      </c>
      <c r="G431" s="309" t="s">
        <v>97</v>
      </c>
      <c r="H431" s="309" t="s">
        <v>654</v>
      </c>
      <c r="I431" s="309" t="s">
        <v>599</v>
      </c>
      <c r="J431" s="309" t="s">
        <v>546</v>
      </c>
      <c r="K431" s="310" t="e" cm="1">
        <f t="array" ref="K431">SUMPRODUCT(--(After_staffFunding='0e. Support language'!$A$14),--(RegularVsSpecific='0e. Support language'!$A$78),'B. Intermediate calculations'!$K$143:$K$167,'B. Intermediate calculations'!$AG$143:$AG$167)*MenA_share</f>
        <v>#VALUE!</v>
      </c>
      <c r="L431" s="310" t="e">
        <f>K431/'0a. Country information'!$R$11</f>
        <v>#VALUE!</v>
      </c>
      <c r="M431" s="311" t="str">
        <f>'0e. Support language'!$A$82</f>
        <v>Donor/Partner</v>
      </c>
      <c r="N431" s="351" t="s">
        <v>97</v>
      </c>
      <c r="O431" s="308"/>
    </row>
    <row r="432" spans="1:15" ht="15" x14ac:dyDescent="0.25">
      <c r="A432" s="309">
        <f>'1. General information'!$O$8</f>
        <v>0</v>
      </c>
      <c r="B432" s="309">
        <f>'1. General information'!$O$10</f>
        <v>0</v>
      </c>
      <c r="C432" s="309">
        <f>'1. General information'!$O$11</f>
        <v>0</v>
      </c>
      <c r="D432" s="353" t="s">
        <v>713</v>
      </c>
      <c r="E432" s="309" t="s">
        <v>652</v>
      </c>
      <c r="F432" s="309" t="s">
        <v>653</v>
      </c>
      <c r="G432" s="309" t="s">
        <v>28</v>
      </c>
      <c r="H432" s="309" t="s">
        <v>654</v>
      </c>
      <c r="I432" s="309" t="s">
        <v>599</v>
      </c>
      <c r="J432" s="309" t="s">
        <v>350</v>
      </c>
      <c r="K432" s="310" t="e" cm="1">
        <f t="array" ref="K432">SUMPRODUCT(--(After_staffFunding='0e. Support language'!$A$14),--(RegularVsSpecific='0e. Support language'!$A$78),'B. Intermediate calculations'!$K$143:$K$167,'B. Intermediate calculations'!$AH$143:$AH$167)*YF_share</f>
        <v>#VALUE!</v>
      </c>
      <c r="L432" s="310" t="e">
        <f>K432/'0a. Country information'!$R$11</f>
        <v>#VALUE!</v>
      </c>
      <c r="M432" s="311" t="str">
        <f>'0e. Support language'!$A$82</f>
        <v>Donor/Partner</v>
      </c>
      <c r="N432" s="351" t="s">
        <v>28</v>
      </c>
      <c r="O432" s="308"/>
    </row>
    <row r="433" spans="1:15" ht="15" x14ac:dyDescent="0.25">
      <c r="A433" s="309">
        <f>'1. General information'!$O$8</f>
        <v>0</v>
      </c>
      <c r="B433" s="309">
        <f>'1. General information'!$O$10</f>
        <v>0</v>
      </c>
      <c r="C433" s="309">
        <f>'1. General information'!$O$11</f>
        <v>0</v>
      </c>
      <c r="D433" s="353" t="s">
        <v>713</v>
      </c>
      <c r="E433" s="309" t="s">
        <v>652</v>
      </c>
      <c r="F433" s="309" t="s">
        <v>653</v>
      </c>
      <c r="G433" s="309" t="s">
        <v>28</v>
      </c>
      <c r="H433" s="309" t="s">
        <v>654</v>
      </c>
      <c r="I433" s="309" t="s">
        <v>599</v>
      </c>
      <c r="J433" s="309" t="s">
        <v>546</v>
      </c>
      <c r="K433" s="310" t="e" cm="1">
        <f t="array" ref="K433">SUMPRODUCT(--(After_staffFunding='0e. Support language'!$A$14),--(RegularVsSpecific='0e. Support language'!$A$78),'B. Intermediate calculations'!$K$143:$K$167,'B. Intermediate calculations'!$AH$143:$AH$167)*MenA_share</f>
        <v>#VALUE!</v>
      </c>
      <c r="L433" s="310" t="e">
        <f>K433/'0a. Country information'!$R$11</f>
        <v>#VALUE!</v>
      </c>
      <c r="M433" s="311" t="str">
        <f>'0e. Support language'!$A$82</f>
        <v>Donor/Partner</v>
      </c>
      <c r="N433" s="351" t="s">
        <v>28</v>
      </c>
      <c r="O433" s="308"/>
    </row>
    <row r="434" spans="1:15" ht="15" x14ac:dyDescent="0.25">
      <c r="A434" s="309">
        <f>'1. General information'!$O$8</f>
        <v>0</v>
      </c>
      <c r="B434" s="309">
        <f>'1. General information'!$O$10</f>
        <v>0</v>
      </c>
      <c r="C434" s="309">
        <f>'1. General information'!$O$11</f>
        <v>0</v>
      </c>
      <c r="D434" s="353" t="s">
        <v>713</v>
      </c>
      <c r="E434" s="309" t="s">
        <v>652</v>
      </c>
      <c r="F434" s="309" t="s">
        <v>653</v>
      </c>
      <c r="G434" s="309" t="s">
        <v>129</v>
      </c>
      <c r="H434" s="309" t="s">
        <v>654</v>
      </c>
      <c r="I434" s="309" t="s">
        <v>599</v>
      </c>
      <c r="J434" s="309" t="s">
        <v>350</v>
      </c>
      <c r="K434" s="310" t="e" cm="1">
        <f t="array" ref="K434">SUMPRODUCT(--(After_staffFunding='0e. Support language'!$A$14),--(RegularVsSpecific='0e. Support language'!$A$78),'B. Intermediate calculations'!$K$143:$K$167,'B. Intermediate calculations'!$AI$143:$AI$167)*YF_share</f>
        <v>#VALUE!</v>
      </c>
      <c r="L434" s="310" t="e">
        <f>K434/'0a. Country information'!$R$11</f>
        <v>#VALUE!</v>
      </c>
      <c r="M434" s="311" t="str">
        <f>'0e. Support language'!$A$82</f>
        <v>Donor/Partner</v>
      </c>
      <c r="N434" s="351" t="s">
        <v>129</v>
      </c>
      <c r="O434" s="308"/>
    </row>
    <row r="435" spans="1:15" ht="15" x14ac:dyDescent="0.25">
      <c r="A435" s="309">
        <f>'1. General information'!$O$8</f>
        <v>0</v>
      </c>
      <c r="B435" s="309">
        <f>'1. General information'!$O$10</f>
        <v>0</v>
      </c>
      <c r="C435" s="309">
        <f>'1. General information'!$O$11</f>
        <v>0</v>
      </c>
      <c r="D435" s="353" t="s">
        <v>713</v>
      </c>
      <c r="E435" s="309" t="s">
        <v>652</v>
      </c>
      <c r="F435" s="309" t="s">
        <v>653</v>
      </c>
      <c r="G435" s="309" t="s">
        <v>129</v>
      </c>
      <c r="H435" s="309" t="s">
        <v>654</v>
      </c>
      <c r="I435" s="309" t="s">
        <v>599</v>
      </c>
      <c r="J435" s="309" t="s">
        <v>546</v>
      </c>
      <c r="K435" s="310" t="e" cm="1">
        <f t="array" ref="K435">SUMPRODUCT(--(After_staffFunding='0e. Support language'!$A$14),--(RegularVsSpecific='0e. Support language'!$A$78),'B. Intermediate calculations'!$K$143:$K$167,'B. Intermediate calculations'!$AI$143:$AI$167)*MenA_share</f>
        <v>#VALUE!</v>
      </c>
      <c r="L435" s="310" t="e">
        <f>K435/'0a. Country information'!$R$11</f>
        <v>#VALUE!</v>
      </c>
      <c r="M435" s="311" t="str">
        <f>'0e. Support language'!$A$82</f>
        <v>Donor/Partner</v>
      </c>
      <c r="N435" s="351" t="s">
        <v>129</v>
      </c>
      <c r="O435" s="308"/>
    </row>
    <row r="436" spans="1:15" x14ac:dyDescent="0.2">
      <c r="A436" s="354">
        <f>'1. General information'!$O$8</f>
        <v>0</v>
      </c>
      <c r="B436" s="354">
        <f>'1. General information'!$O$10</f>
        <v>0</v>
      </c>
      <c r="C436" s="354">
        <f>'1. General information'!$O$11</f>
        <v>0</v>
      </c>
      <c r="D436" s="354" t="s">
        <v>714</v>
      </c>
      <c r="E436" s="354" t="s">
        <v>652</v>
      </c>
      <c r="F436" s="354" t="s">
        <v>653</v>
      </c>
      <c r="G436" s="354" t="s">
        <v>356</v>
      </c>
      <c r="H436" s="354" t="s">
        <v>654</v>
      </c>
      <c r="I436" s="354" t="s">
        <v>599</v>
      </c>
      <c r="J436" s="354" t="s">
        <v>350</v>
      </c>
      <c r="K436" s="355" t="e">
        <f>SUM('6. Staff time'!K109)*YF_share</f>
        <v>#VALUE!</v>
      </c>
      <c r="L436" s="355" t="e">
        <f>K436/'0a. Country information'!$R$11</f>
        <v>#VALUE!</v>
      </c>
      <c r="M436" s="356" t="str">
        <f>'0e. Support language'!$A$67</f>
        <v>District/MOH</v>
      </c>
      <c r="N436" s="357" t="s">
        <v>715</v>
      </c>
      <c r="O436" s="313" t="s">
        <v>716</v>
      </c>
    </row>
    <row r="437" spans="1:15" x14ac:dyDescent="0.2">
      <c r="A437" s="354">
        <f>'1. General information'!$O$8</f>
        <v>0</v>
      </c>
      <c r="B437" s="354">
        <f>'1. General information'!$O$10</f>
        <v>0</v>
      </c>
      <c r="C437" s="354">
        <f>'1. General information'!$O$11</f>
        <v>0</v>
      </c>
      <c r="D437" s="354" t="s">
        <v>714</v>
      </c>
      <c r="E437" s="354" t="s">
        <v>652</v>
      </c>
      <c r="F437" s="354" t="s">
        <v>653</v>
      </c>
      <c r="G437" s="354" t="s">
        <v>356</v>
      </c>
      <c r="H437" s="354" t="s">
        <v>654</v>
      </c>
      <c r="I437" s="354" t="s">
        <v>599</v>
      </c>
      <c r="J437" s="354" t="s">
        <v>546</v>
      </c>
      <c r="K437" s="355" t="e">
        <f>SUM('6. Staff time'!K109)*MenA_share</f>
        <v>#VALUE!</v>
      </c>
      <c r="L437" s="355" t="e">
        <f>K437/'0a. Country information'!$R$11</f>
        <v>#VALUE!</v>
      </c>
      <c r="M437" s="356" t="str">
        <f>'0e. Support language'!$A$67</f>
        <v>District/MOH</v>
      </c>
      <c r="N437" s="357" t="s">
        <v>715</v>
      </c>
      <c r="O437" s="308"/>
    </row>
    <row r="438" spans="1:15" x14ac:dyDescent="0.2">
      <c r="A438" s="354">
        <f>'1. General information'!$O$8</f>
        <v>0</v>
      </c>
      <c r="B438" s="354">
        <f>'1. General information'!$O$10</f>
        <v>0</v>
      </c>
      <c r="C438" s="354">
        <f>'1. General information'!$O$11</f>
        <v>0</v>
      </c>
      <c r="D438" s="354" t="s">
        <v>714</v>
      </c>
      <c r="E438" s="354" t="s">
        <v>652</v>
      </c>
      <c r="F438" s="354" t="s">
        <v>653</v>
      </c>
      <c r="G438" s="354" t="s">
        <v>29</v>
      </c>
      <c r="H438" s="354" t="s">
        <v>654</v>
      </c>
      <c r="I438" s="354" t="s">
        <v>599</v>
      </c>
      <c r="J438" s="354" t="s">
        <v>350</v>
      </c>
      <c r="K438" s="355" t="e">
        <f>SUM('6. Staff time'!N109)*YF_share</f>
        <v>#VALUE!</v>
      </c>
      <c r="L438" s="355" t="e">
        <f>K438/'0a. Country information'!$R$11</f>
        <v>#VALUE!</v>
      </c>
      <c r="M438" s="356" t="str">
        <f>'0e. Support language'!$A$67</f>
        <v>District/MOH</v>
      </c>
      <c r="N438" s="358" t="s">
        <v>29</v>
      </c>
      <c r="O438" s="308"/>
    </row>
    <row r="439" spans="1:15" x14ac:dyDescent="0.2">
      <c r="A439" s="354">
        <f>'1. General information'!$O$8</f>
        <v>0</v>
      </c>
      <c r="B439" s="354">
        <f>'1. General information'!$O$10</f>
        <v>0</v>
      </c>
      <c r="C439" s="354">
        <f>'1. General information'!$O$11</f>
        <v>0</v>
      </c>
      <c r="D439" s="354" t="s">
        <v>714</v>
      </c>
      <c r="E439" s="354" t="s">
        <v>652</v>
      </c>
      <c r="F439" s="354" t="s">
        <v>653</v>
      </c>
      <c r="G439" s="354" t="s">
        <v>29</v>
      </c>
      <c r="H439" s="354" t="s">
        <v>654</v>
      </c>
      <c r="I439" s="354" t="s">
        <v>599</v>
      </c>
      <c r="J439" s="354" t="s">
        <v>546</v>
      </c>
      <c r="K439" s="355" t="e">
        <f>SUM('6. Staff time'!N109)*MenA_share</f>
        <v>#VALUE!</v>
      </c>
      <c r="L439" s="355" t="e">
        <f>K439/'0a. Country information'!$R$11</f>
        <v>#VALUE!</v>
      </c>
      <c r="M439" s="356" t="str">
        <f>'0e. Support language'!$A$67</f>
        <v>District/MOH</v>
      </c>
      <c r="N439" s="358" t="s">
        <v>29</v>
      </c>
      <c r="O439" s="308"/>
    </row>
    <row r="440" spans="1:15" x14ac:dyDescent="0.2">
      <c r="A440" s="354">
        <f>'1. General information'!$O$8</f>
        <v>0</v>
      </c>
      <c r="B440" s="354">
        <f>'1. General information'!$O$10</f>
        <v>0</v>
      </c>
      <c r="C440" s="354">
        <f>'1. General information'!$O$11</f>
        <v>0</v>
      </c>
      <c r="D440" s="354" t="s">
        <v>714</v>
      </c>
      <c r="E440" s="354" t="s">
        <v>652</v>
      </c>
      <c r="F440" s="354" t="s">
        <v>653</v>
      </c>
      <c r="G440" s="354" t="s">
        <v>96</v>
      </c>
      <c r="H440" s="354" t="s">
        <v>654</v>
      </c>
      <c r="I440" s="354" t="s">
        <v>599</v>
      </c>
      <c r="J440" s="354" t="s">
        <v>350</v>
      </c>
      <c r="K440" s="355" t="e">
        <f>SUM('6. Staff time'!P109)*YF_share</f>
        <v>#VALUE!</v>
      </c>
      <c r="L440" s="355" t="e">
        <f>K440/'0a. Country information'!$R$11</f>
        <v>#VALUE!</v>
      </c>
      <c r="M440" s="356" t="str">
        <f>'0e. Support language'!$A$67</f>
        <v>District/MOH</v>
      </c>
      <c r="N440" s="358" t="s">
        <v>96</v>
      </c>
      <c r="O440" s="308"/>
    </row>
    <row r="441" spans="1:15" x14ac:dyDescent="0.2">
      <c r="A441" s="354">
        <f>'1. General information'!$O$8</f>
        <v>0</v>
      </c>
      <c r="B441" s="354">
        <f>'1. General information'!$O$10</f>
        <v>0</v>
      </c>
      <c r="C441" s="354">
        <f>'1. General information'!$O$11</f>
        <v>0</v>
      </c>
      <c r="D441" s="354" t="s">
        <v>714</v>
      </c>
      <c r="E441" s="354" t="s">
        <v>652</v>
      </c>
      <c r="F441" s="354" t="s">
        <v>653</v>
      </c>
      <c r="G441" s="354" t="s">
        <v>96</v>
      </c>
      <c r="H441" s="354" t="s">
        <v>654</v>
      </c>
      <c r="I441" s="354" t="s">
        <v>599</v>
      </c>
      <c r="J441" s="354" t="s">
        <v>546</v>
      </c>
      <c r="K441" s="355" t="e">
        <f>SUM('6. Staff time'!P109)*MenA_share</f>
        <v>#VALUE!</v>
      </c>
      <c r="L441" s="355" t="e">
        <f>K441/'0a. Country information'!$R$11</f>
        <v>#VALUE!</v>
      </c>
      <c r="M441" s="356" t="str">
        <f>'0e. Support language'!$A$67</f>
        <v>District/MOH</v>
      </c>
      <c r="N441" s="358" t="s">
        <v>96</v>
      </c>
      <c r="O441" s="308"/>
    </row>
    <row r="442" spans="1:15" x14ac:dyDescent="0.2">
      <c r="A442" s="354">
        <f>'1. General information'!$O$8</f>
        <v>0</v>
      </c>
      <c r="B442" s="354">
        <f>'1. General information'!$O$10</f>
        <v>0</v>
      </c>
      <c r="C442" s="354">
        <f>'1. General information'!$O$11</f>
        <v>0</v>
      </c>
      <c r="D442" s="354" t="s">
        <v>714</v>
      </c>
      <c r="E442" s="354" t="s">
        <v>652</v>
      </c>
      <c r="F442" s="354" t="s">
        <v>653</v>
      </c>
      <c r="G442" s="354" t="s">
        <v>5</v>
      </c>
      <c r="H442" s="354" t="s">
        <v>654</v>
      </c>
      <c r="I442" s="354" t="s">
        <v>599</v>
      </c>
      <c r="J442" s="354" t="s">
        <v>350</v>
      </c>
      <c r="K442" s="355" t="e">
        <f>SUM('6. Staff time'!R109)*YF_share</f>
        <v>#VALUE!</v>
      </c>
      <c r="L442" s="355" t="e">
        <f>K442/'0a. Country information'!$R$11</f>
        <v>#VALUE!</v>
      </c>
      <c r="M442" s="356" t="str">
        <f>'0e. Support language'!$A$67</f>
        <v>District/MOH</v>
      </c>
      <c r="N442" s="358" t="s">
        <v>5</v>
      </c>
      <c r="O442" s="308"/>
    </row>
    <row r="443" spans="1:15" x14ac:dyDescent="0.2">
      <c r="A443" s="354">
        <f>'1. General information'!$O$8</f>
        <v>0</v>
      </c>
      <c r="B443" s="354">
        <f>'1. General information'!$O$10</f>
        <v>0</v>
      </c>
      <c r="C443" s="354">
        <f>'1. General information'!$O$11</f>
        <v>0</v>
      </c>
      <c r="D443" s="354" t="s">
        <v>714</v>
      </c>
      <c r="E443" s="354" t="s">
        <v>652</v>
      </c>
      <c r="F443" s="354" t="s">
        <v>653</v>
      </c>
      <c r="G443" s="354" t="s">
        <v>5</v>
      </c>
      <c r="H443" s="354" t="s">
        <v>654</v>
      </c>
      <c r="I443" s="354" t="s">
        <v>599</v>
      </c>
      <c r="J443" s="354" t="s">
        <v>546</v>
      </c>
      <c r="K443" s="355" t="e">
        <f>SUM('6. Staff time'!R109)*MenA_share</f>
        <v>#VALUE!</v>
      </c>
      <c r="L443" s="355" t="e">
        <f>K443/'0a. Country information'!$R$11</f>
        <v>#VALUE!</v>
      </c>
      <c r="M443" s="356" t="str">
        <f>'0e. Support language'!$A$67</f>
        <v>District/MOH</v>
      </c>
      <c r="N443" s="358" t="s">
        <v>5</v>
      </c>
      <c r="O443" s="308"/>
    </row>
    <row r="444" spans="1:15" x14ac:dyDescent="0.2">
      <c r="A444" s="354">
        <f>'1. General information'!$O$8</f>
        <v>0</v>
      </c>
      <c r="B444" s="354">
        <f>'1. General information'!$O$10</f>
        <v>0</v>
      </c>
      <c r="C444" s="354">
        <f>'1. General information'!$O$11</f>
        <v>0</v>
      </c>
      <c r="D444" s="354" t="s">
        <v>714</v>
      </c>
      <c r="E444" s="354" t="s">
        <v>652</v>
      </c>
      <c r="F444" s="354" t="s">
        <v>653</v>
      </c>
      <c r="G444" s="354" t="s">
        <v>22</v>
      </c>
      <c r="H444" s="354" t="s">
        <v>654</v>
      </c>
      <c r="I444" s="354" t="s">
        <v>599</v>
      </c>
      <c r="J444" s="354" t="s">
        <v>350</v>
      </c>
      <c r="K444" s="355" t="e">
        <f>SUM('6. Staff time'!T109)*YF_share</f>
        <v>#VALUE!</v>
      </c>
      <c r="L444" s="355" t="e">
        <f>K444/'0a. Country information'!$R$11</f>
        <v>#VALUE!</v>
      </c>
      <c r="M444" s="356" t="str">
        <f>'0e. Support language'!$A$67</f>
        <v>District/MOH</v>
      </c>
      <c r="N444" s="358" t="s">
        <v>22</v>
      </c>
      <c r="O444" s="308"/>
    </row>
    <row r="445" spans="1:15" x14ac:dyDescent="0.2">
      <c r="A445" s="354">
        <f>'1. General information'!$O$8</f>
        <v>0</v>
      </c>
      <c r="B445" s="354">
        <f>'1. General information'!$O$10</f>
        <v>0</v>
      </c>
      <c r="C445" s="354">
        <f>'1. General information'!$O$11</f>
        <v>0</v>
      </c>
      <c r="D445" s="354" t="s">
        <v>714</v>
      </c>
      <c r="E445" s="354" t="s">
        <v>652</v>
      </c>
      <c r="F445" s="354" t="s">
        <v>653</v>
      </c>
      <c r="G445" s="354" t="s">
        <v>22</v>
      </c>
      <c r="H445" s="354" t="s">
        <v>654</v>
      </c>
      <c r="I445" s="354" t="s">
        <v>599</v>
      </c>
      <c r="J445" s="354" t="s">
        <v>546</v>
      </c>
      <c r="K445" s="355" t="e">
        <f>SUM('6. Staff time'!T109)*MenA_share</f>
        <v>#VALUE!</v>
      </c>
      <c r="L445" s="355" t="e">
        <f>K445/'0a. Country information'!$R$11</f>
        <v>#VALUE!</v>
      </c>
      <c r="M445" s="356" t="str">
        <f>'0e. Support language'!$A$67</f>
        <v>District/MOH</v>
      </c>
      <c r="N445" s="358" t="s">
        <v>22</v>
      </c>
      <c r="O445" s="308"/>
    </row>
    <row r="446" spans="1:15" x14ac:dyDescent="0.2">
      <c r="A446" s="354">
        <f>'1. General information'!$O$8</f>
        <v>0</v>
      </c>
      <c r="B446" s="354">
        <f>'1. General information'!$O$10</f>
        <v>0</v>
      </c>
      <c r="C446" s="354">
        <f>'1. General information'!$O$11</f>
        <v>0</v>
      </c>
      <c r="D446" s="354" t="s">
        <v>714</v>
      </c>
      <c r="E446" s="354" t="s">
        <v>652</v>
      </c>
      <c r="F446" s="354" t="s">
        <v>653</v>
      </c>
      <c r="G446" s="354" t="s">
        <v>30</v>
      </c>
      <c r="H446" s="354" t="s">
        <v>654</v>
      </c>
      <c r="I446" s="354" t="s">
        <v>599</v>
      </c>
      <c r="J446" s="354" t="s">
        <v>350</v>
      </c>
      <c r="K446" s="355" t="e">
        <f>SUM('6. Staff time'!V109)*YF_share</f>
        <v>#VALUE!</v>
      </c>
      <c r="L446" s="355" t="e">
        <f>K446/'0a. Country information'!$R$11</f>
        <v>#VALUE!</v>
      </c>
      <c r="M446" s="356" t="str">
        <f>'0e. Support language'!$A$67</f>
        <v>District/MOH</v>
      </c>
      <c r="N446" s="358" t="s">
        <v>30</v>
      </c>
      <c r="O446" s="308"/>
    </row>
    <row r="447" spans="1:15" x14ac:dyDescent="0.2">
      <c r="A447" s="354">
        <f>'1. General information'!$O$8</f>
        <v>0</v>
      </c>
      <c r="B447" s="354">
        <f>'1. General information'!$O$10</f>
        <v>0</v>
      </c>
      <c r="C447" s="354">
        <f>'1. General information'!$O$11</f>
        <v>0</v>
      </c>
      <c r="D447" s="354" t="s">
        <v>714</v>
      </c>
      <c r="E447" s="354" t="s">
        <v>652</v>
      </c>
      <c r="F447" s="354" t="s">
        <v>653</v>
      </c>
      <c r="G447" s="354" t="s">
        <v>30</v>
      </c>
      <c r="H447" s="354" t="s">
        <v>654</v>
      </c>
      <c r="I447" s="354" t="s">
        <v>599</v>
      </c>
      <c r="J447" s="354" t="s">
        <v>546</v>
      </c>
      <c r="K447" s="355" t="e">
        <f>SUM('6. Staff time'!V109)*MenA_share</f>
        <v>#VALUE!</v>
      </c>
      <c r="L447" s="355" t="e">
        <f>K447/'0a. Country information'!$R$11</f>
        <v>#VALUE!</v>
      </c>
      <c r="M447" s="356" t="str">
        <f>'0e. Support language'!$A$67</f>
        <v>District/MOH</v>
      </c>
      <c r="N447" s="358" t="s">
        <v>30</v>
      </c>
      <c r="O447" s="308"/>
    </row>
    <row r="448" spans="1:15" x14ac:dyDescent="0.2">
      <c r="A448" s="354">
        <f>'1. General information'!$O$8</f>
        <v>0</v>
      </c>
      <c r="B448" s="354">
        <f>'1. General information'!$O$10</f>
        <v>0</v>
      </c>
      <c r="C448" s="354">
        <f>'1. General information'!$O$11</f>
        <v>0</v>
      </c>
      <c r="D448" s="354" t="s">
        <v>714</v>
      </c>
      <c r="E448" s="354" t="s">
        <v>652</v>
      </c>
      <c r="F448" s="354" t="s">
        <v>653</v>
      </c>
      <c r="G448" s="354" t="s">
        <v>97</v>
      </c>
      <c r="H448" s="354" t="s">
        <v>654</v>
      </c>
      <c r="I448" s="354" t="s">
        <v>599</v>
      </c>
      <c r="J448" s="354" t="s">
        <v>350</v>
      </c>
      <c r="K448" s="355" t="e">
        <f>SUM('6. Staff time'!X109)*YF_share</f>
        <v>#VALUE!</v>
      </c>
      <c r="L448" s="355" t="e">
        <f>K448/'0a. Country information'!$R$11</f>
        <v>#VALUE!</v>
      </c>
      <c r="M448" s="356" t="str">
        <f>'0e. Support language'!$A$67</f>
        <v>District/MOH</v>
      </c>
      <c r="N448" s="358" t="s">
        <v>97</v>
      </c>
      <c r="O448" s="308"/>
    </row>
    <row r="449" spans="1:15" x14ac:dyDescent="0.2">
      <c r="A449" s="354">
        <f>'1. General information'!$O$8</f>
        <v>0</v>
      </c>
      <c r="B449" s="354">
        <f>'1. General information'!$O$10</f>
        <v>0</v>
      </c>
      <c r="C449" s="354">
        <f>'1. General information'!$O$11</f>
        <v>0</v>
      </c>
      <c r="D449" s="354" t="s">
        <v>714</v>
      </c>
      <c r="E449" s="354" t="s">
        <v>652</v>
      </c>
      <c r="F449" s="354" t="s">
        <v>653</v>
      </c>
      <c r="G449" s="354" t="s">
        <v>97</v>
      </c>
      <c r="H449" s="354" t="s">
        <v>654</v>
      </c>
      <c r="I449" s="354" t="s">
        <v>599</v>
      </c>
      <c r="J449" s="354" t="s">
        <v>546</v>
      </c>
      <c r="K449" s="355" t="e">
        <f>SUM('6. Staff time'!X109)*MenA_share</f>
        <v>#VALUE!</v>
      </c>
      <c r="L449" s="355" t="e">
        <f>K449/'0a. Country information'!$R$11</f>
        <v>#VALUE!</v>
      </c>
      <c r="M449" s="356" t="str">
        <f>'0e. Support language'!$A$67</f>
        <v>District/MOH</v>
      </c>
      <c r="N449" s="358" t="s">
        <v>97</v>
      </c>
      <c r="O449" s="308"/>
    </row>
    <row r="450" spans="1:15" x14ac:dyDescent="0.2">
      <c r="A450" s="354">
        <f>'1. General information'!$O$8</f>
        <v>0</v>
      </c>
      <c r="B450" s="354">
        <f>'1. General information'!$O$10</f>
        <v>0</v>
      </c>
      <c r="C450" s="354">
        <f>'1. General information'!$O$11</f>
        <v>0</v>
      </c>
      <c r="D450" s="354" t="s">
        <v>714</v>
      </c>
      <c r="E450" s="354" t="s">
        <v>652</v>
      </c>
      <c r="F450" s="354" t="s">
        <v>653</v>
      </c>
      <c r="G450" s="354" t="s">
        <v>28</v>
      </c>
      <c r="H450" s="354" t="s">
        <v>654</v>
      </c>
      <c r="I450" s="354" t="s">
        <v>599</v>
      </c>
      <c r="J450" s="354" t="s">
        <v>350</v>
      </c>
      <c r="K450" s="355" t="e">
        <f>SUM('6. Staff time'!Z109)*YF_share</f>
        <v>#VALUE!</v>
      </c>
      <c r="L450" s="355" t="e">
        <f>K450/'0a. Country information'!$R$11</f>
        <v>#VALUE!</v>
      </c>
      <c r="M450" s="356" t="str">
        <f>'0e. Support language'!$A$67</f>
        <v>District/MOH</v>
      </c>
      <c r="N450" s="358" t="s">
        <v>28</v>
      </c>
      <c r="O450" s="308"/>
    </row>
    <row r="451" spans="1:15" x14ac:dyDescent="0.2">
      <c r="A451" s="354">
        <f>'1. General information'!$O$8</f>
        <v>0</v>
      </c>
      <c r="B451" s="354">
        <f>'1. General information'!$O$10</f>
        <v>0</v>
      </c>
      <c r="C451" s="354">
        <f>'1. General information'!$O$11</f>
        <v>0</v>
      </c>
      <c r="D451" s="354" t="s">
        <v>714</v>
      </c>
      <c r="E451" s="354" t="s">
        <v>652</v>
      </c>
      <c r="F451" s="354" t="s">
        <v>653</v>
      </c>
      <c r="G451" s="354" t="s">
        <v>28</v>
      </c>
      <c r="H451" s="354" t="s">
        <v>654</v>
      </c>
      <c r="I451" s="354" t="s">
        <v>599</v>
      </c>
      <c r="J451" s="354" t="s">
        <v>546</v>
      </c>
      <c r="K451" s="355" t="e">
        <f>SUM('6. Staff time'!Z109)*MenA_share</f>
        <v>#VALUE!</v>
      </c>
      <c r="L451" s="355" t="e">
        <f>K451/'0a. Country information'!$R$11</f>
        <v>#VALUE!</v>
      </c>
      <c r="M451" s="356" t="str">
        <f>'0e. Support language'!$A$67</f>
        <v>District/MOH</v>
      </c>
      <c r="N451" s="358" t="s">
        <v>28</v>
      </c>
      <c r="O451" s="308"/>
    </row>
    <row r="452" spans="1:15" x14ac:dyDescent="0.2">
      <c r="A452" s="354">
        <f>'1. General information'!$O$8</f>
        <v>0</v>
      </c>
      <c r="B452" s="354">
        <f>'1. General information'!$O$10</f>
        <v>0</v>
      </c>
      <c r="C452" s="354">
        <f>'1. General information'!$O$11</f>
        <v>0</v>
      </c>
      <c r="D452" s="354" t="s">
        <v>714</v>
      </c>
      <c r="E452" s="354" t="s">
        <v>652</v>
      </c>
      <c r="F452" s="354" t="s">
        <v>653</v>
      </c>
      <c r="G452" s="354" t="s">
        <v>129</v>
      </c>
      <c r="H452" s="354" t="s">
        <v>654</v>
      </c>
      <c r="I452" s="354" t="s">
        <v>599</v>
      </c>
      <c r="J452" s="354" t="s">
        <v>350</v>
      </c>
      <c r="K452" s="355" t="e">
        <f>SUM('6. Staff time'!AA109)*YF_share</f>
        <v>#VALUE!</v>
      </c>
      <c r="L452" s="355" t="e">
        <f>K452/'0a. Country information'!$R$11</f>
        <v>#VALUE!</v>
      </c>
      <c r="M452" s="356" t="str">
        <f>'0e. Support language'!$A$67</f>
        <v>District/MOH</v>
      </c>
      <c r="N452" s="358" t="s">
        <v>129</v>
      </c>
      <c r="O452" s="308"/>
    </row>
    <row r="453" spans="1:15" x14ac:dyDescent="0.2">
      <c r="A453" s="354">
        <f>'1. General information'!$O$8</f>
        <v>0</v>
      </c>
      <c r="B453" s="354">
        <f>'1. General information'!$O$10</f>
        <v>0</v>
      </c>
      <c r="C453" s="354">
        <f>'1. General information'!$O$11</f>
        <v>0</v>
      </c>
      <c r="D453" s="354" t="s">
        <v>714</v>
      </c>
      <c r="E453" s="354" t="s">
        <v>652</v>
      </c>
      <c r="F453" s="354" t="s">
        <v>653</v>
      </c>
      <c r="G453" s="354" t="s">
        <v>129</v>
      </c>
      <c r="H453" s="354" t="s">
        <v>654</v>
      </c>
      <c r="I453" s="354" t="s">
        <v>599</v>
      </c>
      <c r="J453" s="354" t="s">
        <v>546</v>
      </c>
      <c r="K453" s="355" t="e">
        <f>SUM('6. Staff time'!AA109)*MenA_share</f>
        <v>#VALUE!</v>
      </c>
      <c r="L453" s="355" t="e">
        <f>K453/'0a. Country information'!$R$11</f>
        <v>#VALUE!</v>
      </c>
      <c r="M453" s="356" t="str">
        <f>'0e. Support language'!$A$67</f>
        <v>District/MOH</v>
      </c>
      <c r="N453" s="358" t="s">
        <v>129</v>
      </c>
      <c r="O453" s="308"/>
    </row>
    <row r="454" spans="1:15" x14ac:dyDescent="0.2">
      <c r="A454" s="359">
        <f>'1. General information'!$O$8</f>
        <v>0</v>
      </c>
      <c r="B454" s="359">
        <f>'1. General information'!$O$10</f>
        <v>0</v>
      </c>
      <c r="C454" s="359">
        <f>'1. General information'!$O$11</f>
        <v>0</v>
      </c>
      <c r="D454" s="359" t="s">
        <v>717</v>
      </c>
      <c r="E454" s="359" t="s">
        <v>652</v>
      </c>
      <c r="F454" s="359" t="s">
        <v>653</v>
      </c>
      <c r="G454" s="359" t="s">
        <v>33</v>
      </c>
      <c r="H454" s="359" t="s">
        <v>671</v>
      </c>
      <c r="I454" s="359" t="s">
        <v>627</v>
      </c>
      <c r="J454" s="359" t="s">
        <v>350</v>
      </c>
      <c r="K454" s="360" t="e">
        <f>'7. Vehicles and transport'!$J$15*'7. Vehicles and transport'!$J$25*YF_share</f>
        <v>#VALUE!</v>
      </c>
      <c r="L454" s="360" t="e">
        <f>K454/'0a. Country information'!$R$11</f>
        <v>#VALUE!</v>
      </c>
      <c r="M454" s="361" t="str">
        <f>IF('7. Vehicles and transport'!$J$14='0e. Support language'!$D$52,'0e. Support language'!$A$66,'0e. Support language'!$A$67)</f>
        <v>District/MOH</v>
      </c>
      <c r="N454" s="362" t="s">
        <v>718</v>
      </c>
      <c r="O454" s="313" t="s">
        <v>719</v>
      </c>
    </row>
    <row r="455" spans="1:15" x14ac:dyDescent="0.2">
      <c r="A455" s="359">
        <f>'1. General information'!$O$8</f>
        <v>0</v>
      </c>
      <c r="B455" s="359">
        <f>'1. General information'!$O$10</f>
        <v>0</v>
      </c>
      <c r="C455" s="359">
        <f>'1. General information'!$O$11</f>
        <v>0</v>
      </c>
      <c r="D455" s="359" t="s">
        <v>717</v>
      </c>
      <c r="E455" s="359" t="s">
        <v>652</v>
      </c>
      <c r="F455" s="359" t="s">
        <v>653</v>
      </c>
      <c r="G455" s="359" t="s">
        <v>33</v>
      </c>
      <c r="H455" s="359" t="s">
        <v>671</v>
      </c>
      <c r="I455" s="359" t="s">
        <v>627</v>
      </c>
      <c r="J455" s="359" t="s">
        <v>546</v>
      </c>
      <c r="K455" s="360" t="e">
        <f>'7. Vehicles and transport'!$J$15*'7. Vehicles and transport'!$J$25*MenA_share</f>
        <v>#VALUE!</v>
      </c>
      <c r="L455" s="360" t="e">
        <f>K455/'0a. Country information'!$R$11</f>
        <v>#VALUE!</v>
      </c>
      <c r="M455" s="361" t="str">
        <f>IF('7. Vehicles and transport'!$J$14='0e. Support language'!$D$52,'0e. Support language'!$A$66,'0e. Support language'!$A$67)</f>
        <v>District/MOH</v>
      </c>
      <c r="N455" s="362" t="s">
        <v>718</v>
      </c>
    </row>
    <row r="456" spans="1:15" x14ac:dyDescent="0.2">
      <c r="A456" s="359">
        <f>'1. General information'!$O$8</f>
        <v>0</v>
      </c>
      <c r="B456" s="359">
        <f>'1. General information'!$O$10</f>
        <v>0</v>
      </c>
      <c r="C456" s="359">
        <f>'1. General information'!$O$11</f>
        <v>0</v>
      </c>
      <c r="D456" s="359" t="s">
        <v>717</v>
      </c>
      <c r="E456" s="359" t="s">
        <v>652</v>
      </c>
      <c r="F456" s="359" t="s">
        <v>653</v>
      </c>
      <c r="G456" s="359" t="s">
        <v>356</v>
      </c>
      <c r="H456" s="359" t="s">
        <v>671</v>
      </c>
      <c r="I456" s="359" t="s">
        <v>627</v>
      </c>
      <c r="J456" s="359" t="s">
        <v>350</v>
      </c>
      <c r="K456" s="360" t="e">
        <f>'7. Vehicles and transport'!$J$15*'7. Vehicles and transport'!$J$26*YF_share</f>
        <v>#VALUE!</v>
      </c>
      <c r="L456" s="360" t="e">
        <f>K456/'0a. Country information'!$R$11</f>
        <v>#VALUE!</v>
      </c>
      <c r="M456" s="361" t="str">
        <f>IF('7. Vehicles and transport'!$J$14='0e. Support language'!$D$52,'0e. Support language'!$A$66,'0e. Support language'!$A$67)</f>
        <v>District/MOH</v>
      </c>
      <c r="N456" s="363" t="s">
        <v>356</v>
      </c>
    </row>
    <row r="457" spans="1:15" x14ac:dyDescent="0.2">
      <c r="A457" s="359">
        <f>'1. General information'!$O$8</f>
        <v>0</v>
      </c>
      <c r="B457" s="359">
        <f>'1. General information'!$O$10</f>
        <v>0</v>
      </c>
      <c r="C457" s="359">
        <f>'1. General information'!$O$11</f>
        <v>0</v>
      </c>
      <c r="D457" s="359" t="s">
        <v>717</v>
      </c>
      <c r="E457" s="359" t="s">
        <v>652</v>
      </c>
      <c r="F457" s="359" t="s">
        <v>653</v>
      </c>
      <c r="G457" s="359" t="s">
        <v>356</v>
      </c>
      <c r="H457" s="359" t="s">
        <v>671</v>
      </c>
      <c r="I457" s="359" t="s">
        <v>627</v>
      </c>
      <c r="J457" s="359" t="s">
        <v>546</v>
      </c>
      <c r="K457" s="360" t="e">
        <f>'7. Vehicles and transport'!$J$15*'7. Vehicles and transport'!$J$26*MenA_share</f>
        <v>#VALUE!</v>
      </c>
      <c r="L457" s="360" t="e">
        <f>K457/'0a. Country information'!$R$11</f>
        <v>#VALUE!</v>
      </c>
      <c r="M457" s="361" t="str">
        <f>IF('7. Vehicles and transport'!$J$14='0e. Support language'!$D$52,'0e. Support language'!$A$66,'0e. Support language'!$A$67)</f>
        <v>District/MOH</v>
      </c>
      <c r="N457" s="363" t="s">
        <v>356</v>
      </c>
    </row>
    <row r="458" spans="1:15" x14ac:dyDescent="0.2">
      <c r="A458" s="359">
        <f>'1. General information'!$O$8</f>
        <v>0</v>
      </c>
      <c r="B458" s="359">
        <f>'1. General information'!$O$10</f>
        <v>0</v>
      </c>
      <c r="C458" s="359">
        <f>'1. General information'!$O$11</f>
        <v>0</v>
      </c>
      <c r="D458" s="359" t="s">
        <v>717</v>
      </c>
      <c r="E458" s="359" t="s">
        <v>652</v>
      </c>
      <c r="F458" s="359" t="s">
        <v>653</v>
      </c>
      <c r="G458" s="359" t="s">
        <v>29</v>
      </c>
      <c r="H458" s="359" t="s">
        <v>671</v>
      </c>
      <c r="I458" s="359" t="s">
        <v>627</v>
      </c>
      <c r="J458" s="359" t="s">
        <v>350</v>
      </c>
      <c r="K458" s="360" t="e">
        <f>'7. Vehicles and transport'!$J$15*'7. Vehicles and transport'!$J$27*YF_share</f>
        <v>#VALUE!</v>
      </c>
      <c r="L458" s="360" t="e">
        <f>K458/'0a. Country information'!$R$11</f>
        <v>#VALUE!</v>
      </c>
      <c r="M458" s="361" t="str">
        <f>IF('7. Vehicles and transport'!$J$14='0e. Support language'!$D$52,'0e. Support language'!$A$66,'0e. Support language'!$A$67)</f>
        <v>District/MOH</v>
      </c>
      <c r="N458" s="363" t="s">
        <v>29</v>
      </c>
    </row>
    <row r="459" spans="1:15" x14ac:dyDescent="0.2">
      <c r="A459" s="359">
        <f>'1. General information'!$O$8</f>
        <v>0</v>
      </c>
      <c r="B459" s="359">
        <f>'1. General information'!$O$10</f>
        <v>0</v>
      </c>
      <c r="C459" s="359">
        <f>'1. General information'!$O$11</f>
        <v>0</v>
      </c>
      <c r="D459" s="359" t="s">
        <v>717</v>
      </c>
      <c r="E459" s="359" t="s">
        <v>652</v>
      </c>
      <c r="F459" s="359" t="s">
        <v>653</v>
      </c>
      <c r="G459" s="359" t="s">
        <v>29</v>
      </c>
      <c r="H459" s="359" t="s">
        <v>671</v>
      </c>
      <c r="I459" s="359" t="s">
        <v>627</v>
      </c>
      <c r="J459" s="359" t="s">
        <v>546</v>
      </c>
      <c r="K459" s="360" t="e">
        <f>'7. Vehicles and transport'!$J$15*'7. Vehicles and transport'!$J$27*MenA_share</f>
        <v>#VALUE!</v>
      </c>
      <c r="L459" s="360" t="e">
        <f>K459/'0a. Country information'!$R$11</f>
        <v>#VALUE!</v>
      </c>
      <c r="M459" s="361" t="str">
        <f>IF('7. Vehicles and transport'!$J$14='0e. Support language'!$D$52,'0e. Support language'!$A$66,'0e. Support language'!$A$67)</f>
        <v>District/MOH</v>
      </c>
      <c r="N459" s="363" t="s">
        <v>29</v>
      </c>
    </row>
    <row r="460" spans="1:15" x14ac:dyDescent="0.2">
      <c r="A460" s="359">
        <f>'1. General information'!$O$8</f>
        <v>0</v>
      </c>
      <c r="B460" s="359">
        <f>'1. General information'!$O$10</f>
        <v>0</v>
      </c>
      <c r="C460" s="359">
        <f>'1. General information'!$O$11</f>
        <v>0</v>
      </c>
      <c r="D460" s="359" t="s">
        <v>717</v>
      </c>
      <c r="E460" s="359" t="s">
        <v>652</v>
      </c>
      <c r="F460" s="359" t="s">
        <v>653</v>
      </c>
      <c r="G460" s="359" t="s">
        <v>96</v>
      </c>
      <c r="H460" s="359" t="s">
        <v>671</v>
      </c>
      <c r="I460" s="359" t="s">
        <v>627</v>
      </c>
      <c r="J460" s="359" t="s">
        <v>350</v>
      </c>
      <c r="K460" s="360" t="e">
        <f>'7. Vehicles and transport'!$J$15*'7. Vehicles and transport'!$J$28*YF_share</f>
        <v>#VALUE!</v>
      </c>
      <c r="L460" s="360" t="e">
        <f>K460/'0a. Country information'!$R$11</f>
        <v>#VALUE!</v>
      </c>
      <c r="M460" s="361" t="str">
        <f>IF('7. Vehicles and transport'!$J$14='0e. Support language'!$D$52,'0e. Support language'!$A$66,'0e. Support language'!$A$67)</f>
        <v>District/MOH</v>
      </c>
      <c r="N460" s="363" t="s">
        <v>96</v>
      </c>
    </row>
    <row r="461" spans="1:15" x14ac:dyDescent="0.2">
      <c r="A461" s="359">
        <f>'1. General information'!$O$8</f>
        <v>0</v>
      </c>
      <c r="B461" s="359">
        <f>'1. General information'!$O$10</f>
        <v>0</v>
      </c>
      <c r="C461" s="359">
        <f>'1. General information'!$O$11</f>
        <v>0</v>
      </c>
      <c r="D461" s="359" t="s">
        <v>717</v>
      </c>
      <c r="E461" s="359" t="s">
        <v>652</v>
      </c>
      <c r="F461" s="359" t="s">
        <v>653</v>
      </c>
      <c r="G461" s="359" t="s">
        <v>96</v>
      </c>
      <c r="H461" s="359" t="s">
        <v>671</v>
      </c>
      <c r="I461" s="359" t="s">
        <v>627</v>
      </c>
      <c r="J461" s="359" t="s">
        <v>546</v>
      </c>
      <c r="K461" s="360" t="e">
        <f>'7. Vehicles and transport'!$J$15*'7. Vehicles and transport'!$J$28*MenA_share</f>
        <v>#VALUE!</v>
      </c>
      <c r="L461" s="360" t="e">
        <f>K461/'0a. Country information'!$R$11</f>
        <v>#VALUE!</v>
      </c>
      <c r="M461" s="361" t="str">
        <f>IF('7. Vehicles and transport'!$J$14='0e. Support language'!$D$52,'0e. Support language'!$A$66,'0e. Support language'!$A$67)</f>
        <v>District/MOH</v>
      </c>
      <c r="N461" s="363" t="s">
        <v>96</v>
      </c>
    </row>
    <row r="462" spans="1:15" x14ac:dyDescent="0.2">
      <c r="A462" s="359">
        <f>'1. General information'!$O$8</f>
        <v>0</v>
      </c>
      <c r="B462" s="359">
        <f>'1. General information'!$O$10</f>
        <v>0</v>
      </c>
      <c r="C462" s="359">
        <f>'1. General information'!$O$11</f>
        <v>0</v>
      </c>
      <c r="D462" s="359" t="s">
        <v>717</v>
      </c>
      <c r="E462" s="359" t="s">
        <v>652</v>
      </c>
      <c r="F462" s="359" t="s">
        <v>653</v>
      </c>
      <c r="G462" s="359" t="s">
        <v>5</v>
      </c>
      <c r="H462" s="359" t="s">
        <v>671</v>
      </c>
      <c r="I462" s="359" t="s">
        <v>627</v>
      </c>
      <c r="J462" s="359" t="s">
        <v>350</v>
      </c>
      <c r="K462" s="360" t="e">
        <f>'7. Vehicles and transport'!$J$15*'7. Vehicles and transport'!$J$29*YF_share</f>
        <v>#VALUE!</v>
      </c>
      <c r="L462" s="360" t="e">
        <f>K462/'0a. Country information'!$R$11</f>
        <v>#VALUE!</v>
      </c>
      <c r="M462" s="361" t="str">
        <f>IF('7. Vehicles and transport'!$J$14='0e. Support language'!$D$52,'0e. Support language'!$A$66,'0e. Support language'!$A$67)</f>
        <v>District/MOH</v>
      </c>
      <c r="N462" s="363" t="s">
        <v>5</v>
      </c>
    </row>
    <row r="463" spans="1:15" x14ac:dyDescent="0.2">
      <c r="A463" s="359">
        <f>'1. General information'!$O$8</f>
        <v>0</v>
      </c>
      <c r="B463" s="359">
        <f>'1. General information'!$O$10</f>
        <v>0</v>
      </c>
      <c r="C463" s="359">
        <f>'1. General information'!$O$11</f>
        <v>0</v>
      </c>
      <c r="D463" s="359" t="s">
        <v>717</v>
      </c>
      <c r="E463" s="359" t="s">
        <v>652</v>
      </c>
      <c r="F463" s="359" t="s">
        <v>653</v>
      </c>
      <c r="G463" s="359" t="s">
        <v>5</v>
      </c>
      <c r="H463" s="359" t="s">
        <v>671</v>
      </c>
      <c r="I463" s="359" t="s">
        <v>627</v>
      </c>
      <c r="J463" s="359" t="s">
        <v>546</v>
      </c>
      <c r="K463" s="360" t="e">
        <f>'7. Vehicles and transport'!$J$15*'7. Vehicles and transport'!$J$29*MenA_share</f>
        <v>#VALUE!</v>
      </c>
      <c r="L463" s="360" t="e">
        <f>K463/'0a. Country information'!$R$11</f>
        <v>#VALUE!</v>
      </c>
      <c r="M463" s="361" t="str">
        <f>IF('7. Vehicles and transport'!$J$14='0e. Support language'!$D$52,'0e. Support language'!$A$66,'0e. Support language'!$A$67)</f>
        <v>District/MOH</v>
      </c>
      <c r="N463" s="363" t="s">
        <v>5</v>
      </c>
    </row>
    <row r="464" spans="1:15" x14ac:dyDescent="0.2">
      <c r="A464" s="359">
        <f>'1. General information'!$O$8</f>
        <v>0</v>
      </c>
      <c r="B464" s="359">
        <f>'1. General information'!$O$10</f>
        <v>0</v>
      </c>
      <c r="C464" s="359">
        <f>'1. General information'!$O$11</f>
        <v>0</v>
      </c>
      <c r="D464" s="359" t="s">
        <v>717</v>
      </c>
      <c r="E464" s="359" t="s">
        <v>652</v>
      </c>
      <c r="F464" s="359" t="s">
        <v>653</v>
      </c>
      <c r="G464" s="359" t="s">
        <v>22</v>
      </c>
      <c r="H464" s="359" t="s">
        <v>671</v>
      </c>
      <c r="I464" s="359" t="s">
        <v>627</v>
      </c>
      <c r="J464" s="359" t="s">
        <v>350</v>
      </c>
      <c r="K464" s="360" t="e">
        <f>'7. Vehicles and transport'!$J$15*'7. Vehicles and transport'!$J$30*YF_share</f>
        <v>#VALUE!</v>
      </c>
      <c r="L464" s="360" t="e">
        <f>K464/'0a. Country information'!$R$11</f>
        <v>#VALUE!</v>
      </c>
      <c r="M464" s="361" t="str">
        <f>IF('7. Vehicles and transport'!$J$14='0e. Support language'!$D$52,'0e. Support language'!$A$66,'0e. Support language'!$A$67)</f>
        <v>District/MOH</v>
      </c>
      <c r="N464" s="363" t="s">
        <v>22</v>
      </c>
    </row>
    <row r="465" spans="1:14" x14ac:dyDescent="0.2">
      <c r="A465" s="359">
        <f>'1. General information'!$O$8</f>
        <v>0</v>
      </c>
      <c r="B465" s="359">
        <f>'1. General information'!$O$10</f>
        <v>0</v>
      </c>
      <c r="C465" s="359">
        <f>'1. General information'!$O$11</f>
        <v>0</v>
      </c>
      <c r="D465" s="359" t="s">
        <v>717</v>
      </c>
      <c r="E465" s="359" t="s">
        <v>652</v>
      </c>
      <c r="F465" s="359" t="s">
        <v>653</v>
      </c>
      <c r="G465" s="359" t="s">
        <v>22</v>
      </c>
      <c r="H465" s="359" t="s">
        <v>671</v>
      </c>
      <c r="I465" s="359" t="s">
        <v>627</v>
      </c>
      <c r="J465" s="359" t="s">
        <v>546</v>
      </c>
      <c r="K465" s="360" t="e">
        <f>'7. Vehicles and transport'!$J$15*'7. Vehicles and transport'!$J$30*MenA_share</f>
        <v>#VALUE!</v>
      </c>
      <c r="L465" s="360" t="e">
        <f>K465/'0a. Country information'!$R$11</f>
        <v>#VALUE!</v>
      </c>
      <c r="M465" s="361" t="str">
        <f>IF('7. Vehicles and transport'!$J$14='0e. Support language'!$D$52,'0e. Support language'!$A$66,'0e. Support language'!$A$67)</f>
        <v>District/MOH</v>
      </c>
      <c r="N465" s="363" t="s">
        <v>22</v>
      </c>
    </row>
    <row r="466" spans="1:14" x14ac:dyDescent="0.2">
      <c r="A466" s="359">
        <f>'1. General information'!$O$8</f>
        <v>0</v>
      </c>
      <c r="B466" s="359">
        <f>'1. General information'!$O$10</f>
        <v>0</v>
      </c>
      <c r="C466" s="359">
        <f>'1. General information'!$O$11</f>
        <v>0</v>
      </c>
      <c r="D466" s="359" t="s">
        <v>717</v>
      </c>
      <c r="E466" s="359" t="s">
        <v>652</v>
      </c>
      <c r="F466" s="359" t="s">
        <v>653</v>
      </c>
      <c r="G466" s="359" t="s">
        <v>30</v>
      </c>
      <c r="H466" s="359" t="s">
        <v>671</v>
      </c>
      <c r="I466" s="359" t="s">
        <v>627</v>
      </c>
      <c r="J466" s="359" t="s">
        <v>350</v>
      </c>
      <c r="K466" s="360" t="e">
        <f>'7. Vehicles and transport'!$J$15*'7. Vehicles and transport'!$J$31*YF_share</f>
        <v>#VALUE!</v>
      </c>
      <c r="L466" s="360" t="e">
        <f>K466/'0a. Country information'!$R$11</f>
        <v>#VALUE!</v>
      </c>
      <c r="M466" s="361" t="str">
        <f>IF('7. Vehicles and transport'!$J$14='0e. Support language'!$D$52,'0e. Support language'!$A$66,'0e. Support language'!$A$67)</f>
        <v>District/MOH</v>
      </c>
      <c r="N466" s="363" t="s">
        <v>30</v>
      </c>
    </row>
    <row r="467" spans="1:14" x14ac:dyDescent="0.2">
      <c r="A467" s="359">
        <f>'1. General information'!$O$8</f>
        <v>0</v>
      </c>
      <c r="B467" s="359">
        <f>'1. General information'!$O$10</f>
        <v>0</v>
      </c>
      <c r="C467" s="359">
        <f>'1. General information'!$O$11</f>
        <v>0</v>
      </c>
      <c r="D467" s="359" t="s">
        <v>717</v>
      </c>
      <c r="E467" s="359" t="s">
        <v>652</v>
      </c>
      <c r="F467" s="359" t="s">
        <v>653</v>
      </c>
      <c r="G467" s="359" t="s">
        <v>30</v>
      </c>
      <c r="H467" s="359" t="s">
        <v>671</v>
      </c>
      <c r="I467" s="359" t="s">
        <v>627</v>
      </c>
      <c r="J467" s="359" t="s">
        <v>546</v>
      </c>
      <c r="K467" s="360" t="e">
        <f>'7. Vehicles and transport'!$J$15*'7. Vehicles and transport'!$J$31*MenA_share</f>
        <v>#VALUE!</v>
      </c>
      <c r="L467" s="360" t="e">
        <f>K467/'0a. Country information'!$R$11</f>
        <v>#VALUE!</v>
      </c>
      <c r="M467" s="361" t="str">
        <f>IF('7. Vehicles and transport'!$J$14='0e. Support language'!$D$52,'0e. Support language'!$A$66,'0e. Support language'!$A$67)</f>
        <v>District/MOH</v>
      </c>
      <c r="N467" s="363" t="s">
        <v>30</v>
      </c>
    </row>
    <row r="468" spans="1:14" x14ac:dyDescent="0.2">
      <c r="A468" s="359">
        <f>'1. General information'!$O$8</f>
        <v>0</v>
      </c>
      <c r="B468" s="359">
        <f>'1. General information'!$O$10</f>
        <v>0</v>
      </c>
      <c r="C468" s="359">
        <f>'1. General information'!$O$11</f>
        <v>0</v>
      </c>
      <c r="D468" s="359" t="s">
        <v>717</v>
      </c>
      <c r="E468" s="359" t="s">
        <v>652</v>
      </c>
      <c r="F468" s="359" t="s">
        <v>653</v>
      </c>
      <c r="G468" s="359" t="s">
        <v>97</v>
      </c>
      <c r="H468" s="359" t="s">
        <v>671</v>
      </c>
      <c r="I468" s="359" t="s">
        <v>627</v>
      </c>
      <c r="J468" s="359" t="s">
        <v>350</v>
      </c>
      <c r="K468" s="360" t="e">
        <f>'7. Vehicles and transport'!$J$15*'7. Vehicles and transport'!$J$32*YF_share</f>
        <v>#VALUE!</v>
      </c>
      <c r="L468" s="360" t="e">
        <f>K468/'0a. Country information'!$R$11</f>
        <v>#VALUE!</v>
      </c>
      <c r="M468" s="361" t="str">
        <f>IF('7. Vehicles and transport'!$J$14='0e. Support language'!$D$52,'0e. Support language'!$A$66,'0e. Support language'!$A$67)</f>
        <v>District/MOH</v>
      </c>
      <c r="N468" s="363" t="s">
        <v>97</v>
      </c>
    </row>
    <row r="469" spans="1:14" x14ac:dyDescent="0.2">
      <c r="A469" s="359">
        <f>'1. General information'!$O$8</f>
        <v>0</v>
      </c>
      <c r="B469" s="359">
        <f>'1. General information'!$O$10</f>
        <v>0</v>
      </c>
      <c r="C469" s="359">
        <f>'1. General information'!$O$11</f>
        <v>0</v>
      </c>
      <c r="D469" s="359" t="s">
        <v>717</v>
      </c>
      <c r="E469" s="359" t="s">
        <v>652</v>
      </c>
      <c r="F469" s="359" t="s">
        <v>653</v>
      </c>
      <c r="G469" s="359" t="s">
        <v>97</v>
      </c>
      <c r="H469" s="359" t="s">
        <v>671</v>
      </c>
      <c r="I469" s="359" t="s">
        <v>627</v>
      </c>
      <c r="J469" s="359" t="s">
        <v>546</v>
      </c>
      <c r="K469" s="360" t="e">
        <f>'7. Vehicles and transport'!$J$15*'7. Vehicles and transport'!$J$32*MenA_share</f>
        <v>#VALUE!</v>
      </c>
      <c r="L469" s="360" t="e">
        <f>K469/'0a. Country information'!$R$11</f>
        <v>#VALUE!</v>
      </c>
      <c r="M469" s="361" t="str">
        <f>IF('7. Vehicles and transport'!$J$14='0e. Support language'!$D$52,'0e. Support language'!$A$66,'0e. Support language'!$A$67)</f>
        <v>District/MOH</v>
      </c>
      <c r="N469" s="363" t="s">
        <v>97</v>
      </c>
    </row>
    <row r="470" spans="1:14" x14ac:dyDescent="0.2">
      <c r="A470" s="359">
        <f>'1. General information'!$O$8</f>
        <v>0</v>
      </c>
      <c r="B470" s="359">
        <f>'1. General information'!$O$10</f>
        <v>0</v>
      </c>
      <c r="C470" s="359">
        <f>'1. General information'!$O$11</f>
        <v>0</v>
      </c>
      <c r="D470" s="359" t="s">
        <v>717</v>
      </c>
      <c r="E470" s="359" t="s">
        <v>652</v>
      </c>
      <c r="F470" s="359" t="s">
        <v>653</v>
      </c>
      <c r="G470" s="359" t="s">
        <v>28</v>
      </c>
      <c r="H470" s="359" t="s">
        <v>671</v>
      </c>
      <c r="I470" s="359" t="s">
        <v>627</v>
      </c>
      <c r="J470" s="359" t="s">
        <v>350</v>
      </c>
      <c r="K470" s="360" t="e">
        <f>'7. Vehicles and transport'!$J$15*'7. Vehicles and transport'!$J$33*YF_share</f>
        <v>#VALUE!</v>
      </c>
      <c r="L470" s="360" t="e">
        <f>K470/'0a. Country information'!$R$11</f>
        <v>#VALUE!</v>
      </c>
      <c r="M470" s="361" t="str">
        <f>IF('7. Vehicles and transport'!$J$14='0e. Support language'!$D$52,'0e. Support language'!$A$66,'0e. Support language'!$A$67)</f>
        <v>District/MOH</v>
      </c>
      <c r="N470" s="363" t="s">
        <v>28</v>
      </c>
    </row>
    <row r="471" spans="1:14" x14ac:dyDescent="0.2">
      <c r="A471" s="359">
        <f>'1. General information'!$O$8</f>
        <v>0</v>
      </c>
      <c r="B471" s="359">
        <f>'1. General information'!$O$10</f>
        <v>0</v>
      </c>
      <c r="C471" s="359">
        <f>'1. General information'!$O$11</f>
        <v>0</v>
      </c>
      <c r="D471" s="359" t="s">
        <v>717</v>
      </c>
      <c r="E471" s="359" t="s">
        <v>652</v>
      </c>
      <c r="F471" s="359" t="s">
        <v>653</v>
      </c>
      <c r="G471" s="359" t="s">
        <v>28</v>
      </c>
      <c r="H471" s="359" t="s">
        <v>671</v>
      </c>
      <c r="I471" s="359" t="s">
        <v>627</v>
      </c>
      <c r="J471" s="359" t="s">
        <v>546</v>
      </c>
      <c r="K471" s="360" t="e">
        <f>'7. Vehicles and transport'!$J$15*'7. Vehicles and transport'!$J$33*MenA_share</f>
        <v>#VALUE!</v>
      </c>
      <c r="L471" s="360" t="e">
        <f>K471/'0a. Country information'!$R$11</f>
        <v>#VALUE!</v>
      </c>
      <c r="M471" s="361" t="str">
        <f>IF('7. Vehicles and transport'!$J$14='0e. Support language'!$D$52,'0e. Support language'!$A$66,'0e. Support language'!$A$67)</f>
        <v>District/MOH</v>
      </c>
      <c r="N471" s="363" t="s">
        <v>28</v>
      </c>
    </row>
    <row r="472" spans="1:14" x14ac:dyDescent="0.2">
      <c r="A472" s="359">
        <f>'1. General information'!$O$8</f>
        <v>0</v>
      </c>
      <c r="B472" s="359">
        <f>'1. General information'!$O$10</f>
        <v>0</v>
      </c>
      <c r="C472" s="359">
        <f>'1. General information'!$O$11</f>
        <v>0</v>
      </c>
      <c r="D472" s="359" t="s">
        <v>717</v>
      </c>
      <c r="E472" s="359" t="s">
        <v>652</v>
      </c>
      <c r="F472" s="359" t="s">
        <v>653</v>
      </c>
      <c r="G472" s="359" t="s">
        <v>129</v>
      </c>
      <c r="H472" s="359" t="s">
        <v>671</v>
      </c>
      <c r="I472" s="359" t="s">
        <v>627</v>
      </c>
      <c r="J472" s="359" t="s">
        <v>350</v>
      </c>
      <c r="K472" s="360" t="e">
        <f>'7. Vehicles and transport'!$J$15*'7. Vehicles and transport'!$J$34*YF_share</f>
        <v>#VALUE!</v>
      </c>
      <c r="L472" s="360" t="e">
        <f>K472/'0a. Country information'!$R$11</f>
        <v>#VALUE!</v>
      </c>
      <c r="M472" s="361" t="str">
        <f>IF('7. Vehicles and transport'!$J$14='0e. Support language'!$D$52,'0e. Support language'!$A$66,'0e. Support language'!$A$67)</f>
        <v>District/MOH</v>
      </c>
      <c r="N472" s="363" t="s">
        <v>619</v>
      </c>
    </row>
    <row r="473" spans="1:14" x14ac:dyDescent="0.2">
      <c r="A473" s="359">
        <f>'1. General information'!$O$8</f>
        <v>0</v>
      </c>
      <c r="B473" s="359">
        <f>'1. General information'!$O$10</f>
        <v>0</v>
      </c>
      <c r="C473" s="359">
        <f>'1. General information'!$O$11</f>
        <v>0</v>
      </c>
      <c r="D473" s="359" t="s">
        <v>717</v>
      </c>
      <c r="E473" s="359" t="s">
        <v>652</v>
      </c>
      <c r="F473" s="359" t="s">
        <v>653</v>
      </c>
      <c r="G473" s="359" t="s">
        <v>129</v>
      </c>
      <c r="H473" s="359" t="s">
        <v>671</v>
      </c>
      <c r="I473" s="359" t="s">
        <v>627</v>
      </c>
      <c r="J473" s="359" t="s">
        <v>546</v>
      </c>
      <c r="K473" s="360" t="e">
        <f>'7. Vehicles and transport'!$J$15*'7. Vehicles and transport'!$J$34*MenA_share</f>
        <v>#VALUE!</v>
      </c>
      <c r="L473" s="360" t="e">
        <f>K473/'0a. Country information'!$R$11</f>
        <v>#VALUE!</v>
      </c>
      <c r="M473" s="361" t="str">
        <f>IF('7. Vehicles and transport'!$J$14='0e. Support language'!$D$52,'0e. Support language'!$A$66,'0e. Support language'!$A$67)</f>
        <v>District/MOH</v>
      </c>
      <c r="N473" s="363" t="s">
        <v>619</v>
      </c>
    </row>
    <row r="474" spans="1:14" x14ac:dyDescent="0.2">
      <c r="A474" s="359">
        <f>'1. General information'!$O$8</f>
        <v>0</v>
      </c>
      <c r="B474" s="359">
        <f>'1. General information'!$O$10</f>
        <v>0</v>
      </c>
      <c r="C474" s="359">
        <f>'1. General information'!$O$11</f>
        <v>0</v>
      </c>
      <c r="D474" s="359" t="s">
        <v>720</v>
      </c>
      <c r="E474" s="359" t="s">
        <v>652</v>
      </c>
      <c r="F474" s="359" t="s">
        <v>653</v>
      </c>
      <c r="G474" s="359" t="s">
        <v>33</v>
      </c>
      <c r="H474" s="359" t="s">
        <v>671</v>
      </c>
      <c r="I474" s="359" t="s">
        <v>627</v>
      </c>
      <c r="J474" s="359" t="s">
        <v>350</v>
      </c>
      <c r="K474" s="360" t="e">
        <f>'7. Vehicles and transport'!$K$15*'7. Vehicles and transport'!$K$25*YF_share</f>
        <v>#VALUE!</v>
      </c>
      <c r="L474" s="360" t="e">
        <f>K474/'0a. Country information'!$R$11</f>
        <v>#VALUE!</v>
      </c>
      <c r="M474" s="361" t="str">
        <f>IF('7. Vehicles and transport'!$K$14='0e. Support language'!$D$52,'0e. Support language'!$A$66,'0e. Support language'!$A$67)</f>
        <v>District/MOH</v>
      </c>
      <c r="N474" s="362" t="s">
        <v>721</v>
      </c>
    </row>
    <row r="475" spans="1:14" x14ac:dyDescent="0.2">
      <c r="A475" s="359">
        <f>'1. General information'!$O$8</f>
        <v>0</v>
      </c>
      <c r="B475" s="359">
        <f>'1. General information'!$O$10</f>
        <v>0</v>
      </c>
      <c r="C475" s="359">
        <f>'1. General information'!$O$11</f>
        <v>0</v>
      </c>
      <c r="D475" s="359" t="s">
        <v>720</v>
      </c>
      <c r="E475" s="359" t="s">
        <v>652</v>
      </c>
      <c r="F475" s="359" t="s">
        <v>653</v>
      </c>
      <c r="G475" s="359" t="s">
        <v>33</v>
      </c>
      <c r="H475" s="359" t="s">
        <v>671</v>
      </c>
      <c r="I475" s="359" t="s">
        <v>627</v>
      </c>
      <c r="J475" s="359" t="s">
        <v>546</v>
      </c>
      <c r="K475" s="360" t="e">
        <f>'7. Vehicles and transport'!$K$15*'7. Vehicles and transport'!$K$25*MenA_share</f>
        <v>#VALUE!</v>
      </c>
      <c r="L475" s="360" t="e">
        <f>K475/'0a. Country information'!$R$11</f>
        <v>#VALUE!</v>
      </c>
      <c r="M475" s="361" t="str">
        <f>IF('7. Vehicles and transport'!$K$14='0e. Support language'!$D$52,'0e. Support language'!$A$66,'0e. Support language'!$A$67)</f>
        <v>District/MOH</v>
      </c>
      <c r="N475" s="362" t="s">
        <v>721</v>
      </c>
    </row>
    <row r="476" spans="1:14" x14ac:dyDescent="0.2">
      <c r="A476" s="359">
        <f>'1. General information'!$O$8</f>
        <v>0</v>
      </c>
      <c r="B476" s="359">
        <f>'1. General information'!$O$10</f>
        <v>0</v>
      </c>
      <c r="C476" s="359">
        <f>'1. General information'!$O$11</f>
        <v>0</v>
      </c>
      <c r="D476" s="359" t="s">
        <v>720</v>
      </c>
      <c r="E476" s="359" t="s">
        <v>652</v>
      </c>
      <c r="F476" s="359" t="s">
        <v>653</v>
      </c>
      <c r="G476" s="359" t="s">
        <v>356</v>
      </c>
      <c r="H476" s="359" t="s">
        <v>671</v>
      </c>
      <c r="I476" s="359" t="s">
        <v>627</v>
      </c>
      <c r="J476" s="359" t="s">
        <v>350</v>
      </c>
      <c r="K476" s="360" t="e">
        <f>'7. Vehicles and transport'!$K$15*'7. Vehicles and transport'!$K$26*YF_share</f>
        <v>#VALUE!</v>
      </c>
      <c r="L476" s="360" t="e">
        <f>K476/'0a. Country information'!$R$11</f>
        <v>#VALUE!</v>
      </c>
      <c r="M476" s="361" t="str">
        <f>IF('7. Vehicles and transport'!$K$14='0e. Support language'!$D$52,'0e. Support language'!$A$66,'0e. Support language'!$A$67)</f>
        <v>District/MOH</v>
      </c>
      <c r="N476" s="363" t="s">
        <v>356</v>
      </c>
    </row>
    <row r="477" spans="1:14" x14ac:dyDescent="0.2">
      <c r="A477" s="359">
        <f>'1. General information'!$O$8</f>
        <v>0</v>
      </c>
      <c r="B477" s="359">
        <f>'1. General information'!$O$10</f>
        <v>0</v>
      </c>
      <c r="C477" s="359">
        <f>'1. General information'!$O$11</f>
        <v>0</v>
      </c>
      <c r="D477" s="359" t="s">
        <v>720</v>
      </c>
      <c r="E477" s="359" t="s">
        <v>652</v>
      </c>
      <c r="F477" s="359" t="s">
        <v>653</v>
      </c>
      <c r="G477" s="359" t="s">
        <v>356</v>
      </c>
      <c r="H477" s="359" t="s">
        <v>671</v>
      </c>
      <c r="I477" s="359" t="s">
        <v>627</v>
      </c>
      <c r="J477" s="359" t="s">
        <v>546</v>
      </c>
      <c r="K477" s="360" t="e">
        <f>'7. Vehicles and transport'!$K$15*'7. Vehicles and transport'!$K$26*MenA_share</f>
        <v>#VALUE!</v>
      </c>
      <c r="L477" s="360" t="e">
        <f>K477/'0a. Country information'!$R$11</f>
        <v>#VALUE!</v>
      </c>
      <c r="M477" s="361" t="str">
        <f>IF('7. Vehicles and transport'!$K$14='0e. Support language'!$D$52,'0e. Support language'!$A$66,'0e. Support language'!$A$67)</f>
        <v>District/MOH</v>
      </c>
      <c r="N477" s="363" t="s">
        <v>356</v>
      </c>
    </row>
    <row r="478" spans="1:14" x14ac:dyDescent="0.2">
      <c r="A478" s="359">
        <f>'1. General information'!$O$8</f>
        <v>0</v>
      </c>
      <c r="B478" s="359">
        <f>'1. General information'!$O$10</f>
        <v>0</v>
      </c>
      <c r="C478" s="359">
        <f>'1. General information'!$O$11</f>
        <v>0</v>
      </c>
      <c r="D478" s="359" t="s">
        <v>720</v>
      </c>
      <c r="E478" s="359" t="s">
        <v>652</v>
      </c>
      <c r="F478" s="359" t="s">
        <v>653</v>
      </c>
      <c r="G478" s="359" t="s">
        <v>29</v>
      </c>
      <c r="H478" s="359" t="s">
        <v>671</v>
      </c>
      <c r="I478" s="359" t="s">
        <v>627</v>
      </c>
      <c r="J478" s="359" t="s">
        <v>350</v>
      </c>
      <c r="K478" s="360" t="e">
        <f>'7. Vehicles and transport'!$K$15*'7. Vehicles and transport'!$K$27*YF_share</f>
        <v>#VALUE!</v>
      </c>
      <c r="L478" s="360" t="e">
        <f>K478/'0a. Country information'!$R$11</f>
        <v>#VALUE!</v>
      </c>
      <c r="M478" s="361" t="str">
        <f>IF('7. Vehicles and transport'!$K$14='0e. Support language'!$D$52,'0e. Support language'!$A$66,'0e. Support language'!$A$67)</f>
        <v>District/MOH</v>
      </c>
      <c r="N478" s="363" t="s">
        <v>29</v>
      </c>
    </row>
    <row r="479" spans="1:14" x14ac:dyDescent="0.2">
      <c r="A479" s="359">
        <f>'1. General information'!$O$8</f>
        <v>0</v>
      </c>
      <c r="B479" s="359">
        <f>'1. General information'!$O$10</f>
        <v>0</v>
      </c>
      <c r="C479" s="359">
        <f>'1. General information'!$O$11</f>
        <v>0</v>
      </c>
      <c r="D479" s="359" t="s">
        <v>720</v>
      </c>
      <c r="E479" s="359" t="s">
        <v>652</v>
      </c>
      <c r="F479" s="359" t="s">
        <v>653</v>
      </c>
      <c r="G479" s="359" t="s">
        <v>29</v>
      </c>
      <c r="H479" s="359" t="s">
        <v>671</v>
      </c>
      <c r="I479" s="359" t="s">
        <v>627</v>
      </c>
      <c r="J479" s="359" t="s">
        <v>546</v>
      </c>
      <c r="K479" s="360" t="e">
        <f>'7. Vehicles and transport'!$K$15*'7. Vehicles and transport'!$K$27*MenA_share</f>
        <v>#VALUE!</v>
      </c>
      <c r="L479" s="360" t="e">
        <f>K479/'0a. Country information'!$R$11</f>
        <v>#VALUE!</v>
      </c>
      <c r="M479" s="361" t="str">
        <f>IF('7. Vehicles and transport'!$K$14='0e. Support language'!$D$52,'0e. Support language'!$A$66,'0e. Support language'!$A$67)</f>
        <v>District/MOH</v>
      </c>
      <c r="N479" s="363" t="s">
        <v>29</v>
      </c>
    </row>
    <row r="480" spans="1:14" x14ac:dyDescent="0.2">
      <c r="A480" s="359">
        <f>'1. General information'!$O$8</f>
        <v>0</v>
      </c>
      <c r="B480" s="359">
        <f>'1. General information'!$O$10</f>
        <v>0</v>
      </c>
      <c r="C480" s="359">
        <f>'1. General information'!$O$11</f>
        <v>0</v>
      </c>
      <c r="D480" s="359" t="s">
        <v>720</v>
      </c>
      <c r="E480" s="359" t="s">
        <v>652</v>
      </c>
      <c r="F480" s="359" t="s">
        <v>653</v>
      </c>
      <c r="G480" s="359" t="s">
        <v>96</v>
      </c>
      <c r="H480" s="359" t="s">
        <v>671</v>
      </c>
      <c r="I480" s="359" t="s">
        <v>627</v>
      </c>
      <c r="J480" s="359" t="s">
        <v>350</v>
      </c>
      <c r="K480" s="360" t="e">
        <f>'7. Vehicles and transport'!$K$15*'7. Vehicles and transport'!$K$28*YF_share</f>
        <v>#VALUE!</v>
      </c>
      <c r="L480" s="360" t="e">
        <f>K480/'0a. Country information'!$R$11</f>
        <v>#VALUE!</v>
      </c>
      <c r="M480" s="361" t="str">
        <f>IF('7. Vehicles and transport'!$K$14='0e. Support language'!$D$52,'0e. Support language'!$A$66,'0e. Support language'!$A$67)</f>
        <v>District/MOH</v>
      </c>
      <c r="N480" s="363" t="s">
        <v>96</v>
      </c>
    </row>
    <row r="481" spans="1:14" x14ac:dyDescent="0.2">
      <c r="A481" s="359">
        <f>'1. General information'!$O$8</f>
        <v>0</v>
      </c>
      <c r="B481" s="359">
        <f>'1. General information'!$O$10</f>
        <v>0</v>
      </c>
      <c r="C481" s="359">
        <f>'1. General information'!$O$11</f>
        <v>0</v>
      </c>
      <c r="D481" s="359" t="s">
        <v>720</v>
      </c>
      <c r="E481" s="359" t="s">
        <v>652</v>
      </c>
      <c r="F481" s="359" t="s">
        <v>653</v>
      </c>
      <c r="G481" s="359" t="s">
        <v>96</v>
      </c>
      <c r="H481" s="359" t="s">
        <v>671</v>
      </c>
      <c r="I481" s="359" t="s">
        <v>627</v>
      </c>
      <c r="J481" s="359" t="s">
        <v>546</v>
      </c>
      <c r="K481" s="360" t="e">
        <f>'7. Vehicles and transport'!$K$15*'7. Vehicles and transport'!$K$28*MenA_share</f>
        <v>#VALUE!</v>
      </c>
      <c r="L481" s="360" t="e">
        <f>K481/'0a. Country information'!$R$11</f>
        <v>#VALUE!</v>
      </c>
      <c r="M481" s="361" t="str">
        <f>IF('7. Vehicles and transport'!$K$14='0e. Support language'!$D$52,'0e. Support language'!$A$66,'0e. Support language'!$A$67)</f>
        <v>District/MOH</v>
      </c>
      <c r="N481" s="363" t="s">
        <v>96</v>
      </c>
    </row>
    <row r="482" spans="1:14" x14ac:dyDescent="0.2">
      <c r="A482" s="359">
        <f>'1. General information'!$O$8</f>
        <v>0</v>
      </c>
      <c r="B482" s="359">
        <f>'1. General information'!$O$10</f>
        <v>0</v>
      </c>
      <c r="C482" s="359">
        <f>'1. General information'!$O$11</f>
        <v>0</v>
      </c>
      <c r="D482" s="359" t="s">
        <v>720</v>
      </c>
      <c r="E482" s="359" t="s">
        <v>652</v>
      </c>
      <c r="F482" s="359" t="s">
        <v>653</v>
      </c>
      <c r="G482" s="359" t="s">
        <v>5</v>
      </c>
      <c r="H482" s="359" t="s">
        <v>671</v>
      </c>
      <c r="I482" s="359" t="s">
        <v>627</v>
      </c>
      <c r="J482" s="359" t="s">
        <v>350</v>
      </c>
      <c r="K482" s="360" t="e">
        <f>'7. Vehicles and transport'!$K$15*'7. Vehicles and transport'!$K$29*YF_share</f>
        <v>#VALUE!</v>
      </c>
      <c r="L482" s="360" t="e">
        <f>K482/'0a. Country information'!$R$11</f>
        <v>#VALUE!</v>
      </c>
      <c r="M482" s="361" t="str">
        <f>IF('7. Vehicles and transport'!$K$14='0e. Support language'!$D$52,'0e. Support language'!$A$66,'0e. Support language'!$A$67)</f>
        <v>District/MOH</v>
      </c>
      <c r="N482" s="363" t="s">
        <v>5</v>
      </c>
    </row>
    <row r="483" spans="1:14" x14ac:dyDescent="0.2">
      <c r="A483" s="359">
        <f>'1. General information'!$O$8</f>
        <v>0</v>
      </c>
      <c r="B483" s="359">
        <f>'1. General information'!$O$10</f>
        <v>0</v>
      </c>
      <c r="C483" s="359">
        <f>'1. General information'!$O$11</f>
        <v>0</v>
      </c>
      <c r="D483" s="359" t="s">
        <v>720</v>
      </c>
      <c r="E483" s="359" t="s">
        <v>652</v>
      </c>
      <c r="F483" s="359" t="s">
        <v>653</v>
      </c>
      <c r="G483" s="359" t="s">
        <v>5</v>
      </c>
      <c r="H483" s="359" t="s">
        <v>671</v>
      </c>
      <c r="I483" s="359" t="s">
        <v>627</v>
      </c>
      <c r="J483" s="359" t="s">
        <v>546</v>
      </c>
      <c r="K483" s="360" t="e">
        <f>'7. Vehicles and transport'!$K$15*'7. Vehicles and transport'!$K$29*MenA_share</f>
        <v>#VALUE!</v>
      </c>
      <c r="L483" s="360" t="e">
        <f>K483/'0a. Country information'!$R$11</f>
        <v>#VALUE!</v>
      </c>
      <c r="M483" s="361" t="str">
        <f>IF('7. Vehicles and transport'!$K$14='0e. Support language'!$D$52,'0e. Support language'!$A$66,'0e. Support language'!$A$67)</f>
        <v>District/MOH</v>
      </c>
      <c r="N483" s="363" t="s">
        <v>5</v>
      </c>
    </row>
    <row r="484" spans="1:14" x14ac:dyDescent="0.2">
      <c r="A484" s="359">
        <f>'1. General information'!$O$8</f>
        <v>0</v>
      </c>
      <c r="B484" s="359">
        <f>'1. General information'!$O$10</f>
        <v>0</v>
      </c>
      <c r="C484" s="359">
        <f>'1. General information'!$O$11</f>
        <v>0</v>
      </c>
      <c r="D484" s="359" t="s">
        <v>720</v>
      </c>
      <c r="E484" s="359" t="s">
        <v>652</v>
      </c>
      <c r="F484" s="359" t="s">
        <v>653</v>
      </c>
      <c r="G484" s="359" t="s">
        <v>22</v>
      </c>
      <c r="H484" s="359" t="s">
        <v>671</v>
      </c>
      <c r="I484" s="359" t="s">
        <v>627</v>
      </c>
      <c r="J484" s="359" t="s">
        <v>350</v>
      </c>
      <c r="K484" s="360" t="e">
        <f>'7. Vehicles and transport'!$K$15*'7. Vehicles and transport'!$K$30*YF_share</f>
        <v>#VALUE!</v>
      </c>
      <c r="L484" s="360" t="e">
        <f>K484/'0a. Country information'!$R$11</f>
        <v>#VALUE!</v>
      </c>
      <c r="M484" s="361" t="str">
        <f>IF('7. Vehicles and transport'!$K$14='0e. Support language'!$D$52,'0e. Support language'!$A$66,'0e. Support language'!$A$67)</f>
        <v>District/MOH</v>
      </c>
      <c r="N484" s="363" t="s">
        <v>22</v>
      </c>
    </row>
    <row r="485" spans="1:14" x14ac:dyDescent="0.2">
      <c r="A485" s="359">
        <f>'1. General information'!$O$8</f>
        <v>0</v>
      </c>
      <c r="B485" s="359">
        <f>'1. General information'!$O$10</f>
        <v>0</v>
      </c>
      <c r="C485" s="359">
        <f>'1. General information'!$O$11</f>
        <v>0</v>
      </c>
      <c r="D485" s="359" t="s">
        <v>720</v>
      </c>
      <c r="E485" s="359" t="s">
        <v>652</v>
      </c>
      <c r="F485" s="359" t="s">
        <v>653</v>
      </c>
      <c r="G485" s="359" t="s">
        <v>22</v>
      </c>
      <c r="H485" s="359" t="s">
        <v>671</v>
      </c>
      <c r="I485" s="359" t="s">
        <v>627</v>
      </c>
      <c r="J485" s="359" t="s">
        <v>546</v>
      </c>
      <c r="K485" s="360" t="e">
        <f>'7. Vehicles and transport'!$K$15*'7. Vehicles and transport'!$K$30*MenA_share</f>
        <v>#VALUE!</v>
      </c>
      <c r="L485" s="360" t="e">
        <f>K485/'0a. Country information'!$R$11</f>
        <v>#VALUE!</v>
      </c>
      <c r="M485" s="361" t="str">
        <f>IF('7. Vehicles and transport'!$K$14='0e. Support language'!$D$52,'0e. Support language'!$A$66,'0e. Support language'!$A$67)</f>
        <v>District/MOH</v>
      </c>
      <c r="N485" s="363" t="s">
        <v>22</v>
      </c>
    </row>
    <row r="486" spans="1:14" x14ac:dyDescent="0.2">
      <c r="A486" s="359">
        <f>'1. General information'!$O$8</f>
        <v>0</v>
      </c>
      <c r="B486" s="359">
        <f>'1. General information'!$O$10</f>
        <v>0</v>
      </c>
      <c r="C486" s="359">
        <f>'1. General information'!$O$11</f>
        <v>0</v>
      </c>
      <c r="D486" s="359" t="s">
        <v>720</v>
      </c>
      <c r="E486" s="359" t="s">
        <v>652</v>
      </c>
      <c r="F486" s="359" t="s">
        <v>653</v>
      </c>
      <c r="G486" s="359" t="s">
        <v>30</v>
      </c>
      <c r="H486" s="359" t="s">
        <v>671</v>
      </c>
      <c r="I486" s="359" t="s">
        <v>627</v>
      </c>
      <c r="J486" s="359" t="s">
        <v>350</v>
      </c>
      <c r="K486" s="360" t="e">
        <f>'7. Vehicles and transport'!$K$15*'7. Vehicles and transport'!$K$31*YF_share</f>
        <v>#VALUE!</v>
      </c>
      <c r="L486" s="360" t="e">
        <f>K486/'0a. Country information'!$R$11</f>
        <v>#VALUE!</v>
      </c>
      <c r="M486" s="361" t="str">
        <f>IF('7. Vehicles and transport'!$K$14='0e. Support language'!$D$52,'0e. Support language'!$A$66,'0e. Support language'!$A$67)</f>
        <v>District/MOH</v>
      </c>
      <c r="N486" s="363" t="s">
        <v>30</v>
      </c>
    </row>
    <row r="487" spans="1:14" x14ac:dyDescent="0.2">
      <c r="A487" s="359">
        <f>'1. General information'!$O$8</f>
        <v>0</v>
      </c>
      <c r="B487" s="359">
        <f>'1. General information'!$O$10</f>
        <v>0</v>
      </c>
      <c r="C487" s="359">
        <f>'1. General information'!$O$11</f>
        <v>0</v>
      </c>
      <c r="D487" s="359" t="s">
        <v>720</v>
      </c>
      <c r="E487" s="359" t="s">
        <v>652</v>
      </c>
      <c r="F487" s="359" t="s">
        <v>653</v>
      </c>
      <c r="G487" s="359" t="s">
        <v>30</v>
      </c>
      <c r="H487" s="359" t="s">
        <v>671</v>
      </c>
      <c r="I487" s="359" t="s">
        <v>627</v>
      </c>
      <c r="J487" s="359" t="s">
        <v>546</v>
      </c>
      <c r="K487" s="360" t="e">
        <f>'7. Vehicles and transport'!$K$15*'7. Vehicles and transport'!$K$31*MenA_share</f>
        <v>#VALUE!</v>
      </c>
      <c r="L487" s="360" t="e">
        <f>K487/'0a. Country information'!$R$11</f>
        <v>#VALUE!</v>
      </c>
      <c r="M487" s="361" t="str">
        <f>IF('7. Vehicles and transport'!$K$14='0e. Support language'!$D$52,'0e. Support language'!$A$66,'0e. Support language'!$A$67)</f>
        <v>District/MOH</v>
      </c>
      <c r="N487" s="363" t="s">
        <v>30</v>
      </c>
    </row>
    <row r="488" spans="1:14" x14ac:dyDescent="0.2">
      <c r="A488" s="359">
        <f>'1. General information'!$O$8</f>
        <v>0</v>
      </c>
      <c r="B488" s="359">
        <f>'1. General information'!$O$10</f>
        <v>0</v>
      </c>
      <c r="C488" s="359">
        <f>'1. General information'!$O$11</f>
        <v>0</v>
      </c>
      <c r="D488" s="359" t="s">
        <v>720</v>
      </c>
      <c r="E488" s="359" t="s">
        <v>652</v>
      </c>
      <c r="F488" s="359" t="s">
        <v>653</v>
      </c>
      <c r="G488" s="359" t="s">
        <v>97</v>
      </c>
      <c r="H488" s="359" t="s">
        <v>671</v>
      </c>
      <c r="I488" s="359" t="s">
        <v>627</v>
      </c>
      <c r="J488" s="359" t="s">
        <v>350</v>
      </c>
      <c r="K488" s="360" t="e">
        <f>'7. Vehicles and transport'!$K$15*'7. Vehicles and transport'!$K$32*YF_share</f>
        <v>#VALUE!</v>
      </c>
      <c r="L488" s="360" t="e">
        <f>K488/'0a. Country information'!$R$11</f>
        <v>#VALUE!</v>
      </c>
      <c r="M488" s="361" t="str">
        <f>IF('7. Vehicles and transport'!$K$14='0e. Support language'!$D$52,'0e. Support language'!$A$66,'0e. Support language'!$A$67)</f>
        <v>District/MOH</v>
      </c>
      <c r="N488" s="363" t="s">
        <v>97</v>
      </c>
    </row>
    <row r="489" spans="1:14" x14ac:dyDescent="0.2">
      <c r="A489" s="359">
        <f>'1. General information'!$O$8</f>
        <v>0</v>
      </c>
      <c r="B489" s="359">
        <f>'1. General information'!$O$10</f>
        <v>0</v>
      </c>
      <c r="C489" s="359">
        <f>'1. General information'!$O$11</f>
        <v>0</v>
      </c>
      <c r="D489" s="359" t="s">
        <v>720</v>
      </c>
      <c r="E489" s="359" t="s">
        <v>652</v>
      </c>
      <c r="F489" s="359" t="s">
        <v>653</v>
      </c>
      <c r="G489" s="359" t="s">
        <v>97</v>
      </c>
      <c r="H489" s="359" t="s">
        <v>671</v>
      </c>
      <c r="I489" s="359" t="s">
        <v>627</v>
      </c>
      <c r="J489" s="359" t="s">
        <v>546</v>
      </c>
      <c r="K489" s="360" t="e">
        <f>'7. Vehicles and transport'!$K$15*'7. Vehicles and transport'!$K$32*MenA_share</f>
        <v>#VALUE!</v>
      </c>
      <c r="L489" s="360" t="e">
        <f>K489/'0a. Country information'!$R$11</f>
        <v>#VALUE!</v>
      </c>
      <c r="M489" s="361" t="str">
        <f>IF('7. Vehicles and transport'!$K$14='0e. Support language'!$D$52,'0e. Support language'!$A$66,'0e. Support language'!$A$67)</f>
        <v>District/MOH</v>
      </c>
      <c r="N489" s="363" t="s">
        <v>97</v>
      </c>
    </row>
    <row r="490" spans="1:14" x14ac:dyDescent="0.2">
      <c r="A490" s="359">
        <f>'1. General information'!$O$8</f>
        <v>0</v>
      </c>
      <c r="B490" s="359">
        <f>'1. General information'!$O$10</f>
        <v>0</v>
      </c>
      <c r="C490" s="359">
        <f>'1. General information'!$O$11</f>
        <v>0</v>
      </c>
      <c r="D490" s="359" t="s">
        <v>720</v>
      </c>
      <c r="E490" s="359" t="s">
        <v>652</v>
      </c>
      <c r="F490" s="359" t="s">
        <v>653</v>
      </c>
      <c r="G490" s="359" t="s">
        <v>28</v>
      </c>
      <c r="H490" s="359" t="s">
        <v>671</v>
      </c>
      <c r="I490" s="359" t="s">
        <v>627</v>
      </c>
      <c r="J490" s="359" t="s">
        <v>350</v>
      </c>
      <c r="K490" s="360" t="e">
        <f>'7. Vehicles and transport'!$K$15*'7. Vehicles and transport'!$K$33*YF_share</f>
        <v>#VALUE!</v>
      </c>
      <c r="L490" s="360" t="e">
        <f>K490/'0a. Country information'!$R$11</f>
        <v>#VALUE!</v>
      </c>
      <c r="M490" s="361" t="str">
        <f>IF('7. Vehicles and transport'!$K$14='0e. Support language'!$D$52,'0e. Support language'!$A$66,'0e. Support language'!$A$67)</f>
        <v>District/MOH</v>
      </c>
      <c r="N490" s="363" t="s">
        <v>28</v>
      </c>
    </row>
    <row r="491" spans="1:14" x14ac:dyDescent="0.2">
      <c r="A491" s="359">
        <f>'1. General information'!$O$8</f>
        <v>0</v>
      </c>
      <c r="B491" s="359">
        <f>'1. General information'!$O$10</f>
        <v>0</v>
      </c>
      <c r="C491" s="359">
        <f>'1. General information'!$O$11</f>
        <v>0</v>
      </c>
      <c r="D491" s="359" t="s">
        <v>720</v>
      </c>
      <c r="E491" s="359" t="s">
        <v>652</v>
      </c>
      <c r="F491" s="359" t="s">
        <v>653</v>
      </c>
      <c r="G491" s="359" t="s">
        <v>28</v>
      </c>
      <c r="H491" s="359" t="s">
        <v>671</v>
      </c>
      <c r="I491" s="359" t="s">
        <v>627</v>
      </c>
      <c r="J491" s="359" t="s">
        <v>546</v>
      </c>
      <c r="K491" s="360" t="e">
        <f>'7. Vehicles and transport'!$K$15*'7. Vehicles and transport'!$K$33*MenA_share</f>
        <v>#VALUE!</v>
      </c>
      <c r="L491" s="360" t="e">
        <f>K491/'0a. Country information'!$R$11</f>
        <v>#VALUE!</v>
      </c>
      <c r="M491" s="361" t="str">
        <f>IF('7. Vehicles and transport'!$K$14='0e. Support language'!$D$52,'0e. Support language'!$A$66,'0e. Support language'!$A$67)</f>
        <v>District/MOH</v>
      </c>
      <c r="N491" s="363" t="s">
        <v>28</v>
      </c>
    </row>
    <row r="492" spans="1:14" x14ac:dyDescent="0.2">
      <c r="A492" s="359">
        <f>'1. General information'!$O$8</f>
        <v>0</v>
      </c>
      <c r="B492" s="359">
        <f>'1. General information'!$O$10</f>
        <v>0</v>
      </c>
      <c r="C492" s="359">
        <f>'1. General information'!$O$11</f>
        <v>0</v>
      </c>
      <c r="D492" s="359" t="s">
        <v>720</v>
      </c>
      <c r="E492" s="359" t="s">
        <v>652</v>
      </c>
      <c r="F492" s="359" t="s">
        <v>653</v>
      </c>
      <c r="G492" s="359" t="s">
        <v>129</v>
      </c>
      <c r="H492" s="359" t="s">
        <v>671</v>
      </c>
      <c r="I492" s="359" t="s">
        <v>627</v>
      </c>
      <c r="J492" s="359" t="s">
        <v>350</v>
      </c>
      <c r="K492" s="360" t="e">
        <f>'7. Vehicles and transport'!$K$15*'7. Vehicles and transport'!$K$34*YF_share</f>
        <v>#VALUE!</v>
      </c>
      <c r="L492" s="360" t="e">
        <f>K492/'0a. Country information'!$R$11</f>
        <v>#VALUE!</v>
      </c>
      <c r="M492" s="361" t="str">
        <f>IF('7. Vehicles and transport'!$K$14='0e. Support language'!$D$52,'0e. Support language'!$A$66,'0e. Support language'!$A$67)</f>
        <v>District/MOH</v>
      </c>
      <c r="N492" s="363" t="s">
        <v>619</v>
      </c>
    </row>
    <row r="493" spans="1:14" x14ac:dyDescent="0.2">
      <c r="A493" s="359">
        <f>'1. General information'!$O$8</f>
        <v>0</v>
      </c>
      <c r="B493" s="359">
        <f>'1. General information'!$O$10</f>
        <v>0</v>
      </c>
      <c r="C493" s="359">
        <f>'1. General information'!$O$11</f>
        <v>0</v>
      </c>
      <c r="D493" s="359" t="s">
        <v>720</v>
      </c>
      <c r="E493" s="359" t="s">
        <v>652</v>
      </c>
      <c r="F493" s="359" t="s">
        <v>653</v>
      </c>
      <c r="G493" s="359" t="s">
        <v>129</v>
      </c>
      <c r="H493" s="359" t="s">
        <v>671</v>
      </c>
      <c r="I493" s="359" t="s">
        <v>627</v>
      </c>
      <c r="J493" s="359" t="s">
        <v>546</v>
      </c>
      <c r="K493" s="360" t="e">
        <f>'7. Vehicles and transport'!$K$15*'7. Vehicles and transport'!$K$34*MenA_share</f>
        <v>#VALUE!</v>
      </c>
      <c r="L493" s="360" t="e">
        <f>K493/'0a. Country information'!$R$11</f>
        <v>#VALUE!</v>
      </c>
      <c r="M493" s="361" t="str">
        <f>IF('7. Vehicles and transport'!$K$14='0e. Support language'!$D$52,'0e. Support language'!$A$66,'0e. Support language'!$A$67)</f>
        <v>District/MOH</v>
      </c>
      <c r="N493" s="363" t="s">
        <v>619</v>
      </c>
    </row>
    <row r="494" spans="1:14" x14ac:dyDescent="0.2">
      <c r="A494" s="359">
        <f>'1. General information'!$O$8</f>
        <v>0</v>
      </c>
      <c r="B494" s="359">
        <f>'1. General information'!$O$10</f>
        <v>0</v>
      </c>
      <c r="C494" s="359">
        <f>'1. General information'!$O$11</f>
        <v>0</v>
      </c>
      <c r="D494" s="359" t="s">
        <v>722</v>
      </c>
      <c r="E494" s="359" t="s">
        <v>652</v>
      </c>
      <c r="F494" s="359" t="s">
        <v>653</v>
      </c>
      <c r="G494" s="359" t="s">
        <v>33</v>
      </c>
      <c r="H494" s="359" t="s">
        <v>671</v>
      </c>
      <c r="I494" s="359" t="s">
        <v>627</v>
      </c>
      <c r="J494" s="359" t="s">
        <v>350</v>
      </c>
      <c r="K494" s="360" t="e">
        <f>'7. Vehicles and transport'!$L$15*'7. Vehicles and transport'!$L$25*YF_share</f>
        <v>#VALUE!</v>
      </c>
      <c r="L494" s="360" t="e">
        <f>K494/'0a. Country information'!$R$11</f>
        <v>#VALUE!</v>
      </c>
      <c r="M494" s="361" t="str">
        <f>IF('7. Vehicles and transport'!$L$14='0e. Support language'!$D$52,'0e. Support language'!$A$66,'0e. Support language'!$A$67)</f>
        <v>District/MOH</v>
      </c>
      <c r="N494" s="362" t="s">
        <v>723</v>
      </c>
    </row>
    <row r="495" spans="1:14" x14ac:dyDescent="0.2">
      <c r="A495" s="359">
        <f>'1. General information'!$O$8</f>
        <v>0</v>
      </c>
      <c r="B495" s="359">
        <f>'1. General information'!$O$10</f>
        <v>0</v>
      </c>
      <c r="C495" s="359">
        <f>'1. General information'!$O$11</f>
        <v>0</v>
      </c>
      <c r="D495" s="359" t="s">
        <v>722</v>
      </c>
      <c r="E495" s="359" t="s">
        <v>652</v>
      </c>
      <c r="F495" s="359" t="s">
        <v>653</v>
      </c>
      <c r="G495" s="359" t="s">
        <v>33</v>
      </c>
      <c r="H495" s="359" t="s">
        <v>671</v>
      </c>
      <c r="I495" s="359" t="s">
        <v>627</v>
      </c>
      <c r="J495" s="359" t="s">
        <v>546</v>
      </c>
      <c r="K495" s="360" t="e">
        <f>'7. Vehicles and transport'!$L$15*'7. Vehicles and transport'!$L$25*MenA_share</f>
        <v>#VALUE!</v>
      </c>
      <c r="L495" s="360" t="e">
        <f>K495/'0a. Country information'!$R$11</f>
        <v>#VALUE!</v>
      </c>
      <c r="M495" s="361" t="str">
        <f>IF('7. Vehicles and transport'!$L$14='0e. Support language'!$D$52,'0e. Support language'!$A$66,'0e. Support language'!$A$67)</f>
        <v>District/MOH</v>
      </c>
      <c r="N495" s="362" t="s">
        <v>723</v>
      </c>
    </row>
    <row r="496" spans="1:14" x14ac:dyDescent="0.2">
      <c r="A496" s="359">
        <f>'1. General information'!$O$8</f>
        <v>0</v>
      </c>
      <c r="B496" s="359">
        <f>'1. General information'!$O$10</f>
        <v>0</v>
      </c>
      <c r="C496" s="359">
        <f>'1. General information'!$O$11</f>
        <v>0</v>
      </c>
      <c r="D496" s="359" t="s">
        <v>722</v>
      </c>
      <c r="E496" s="359" t="s">
        <v>652</v>
      </c>
      <c r="F496" s="359" t="s">
        <v>653</v>
      </c>
      <c r="G496" s="359" t="s">
        <v>356</v>
      </c>
      <c r="H496" s="359" t="s">
        <v>671</v>
      </c>
      <c r="I496" s="359" t="s">
        <v>627</v>
      </c>
      <c r="J496" s="359" t="s">
        <v>350</v>
      </c>
      <c r="K496" s="360" t="e">
        <f>'7. Vehicles and transport'!$L$15*'7. Vehicles and transport'!$L$26*YF_share</f>
        <v>#VALUE!</v>
      </c>
      <c r="L496" s="360" t="e">
        <f>K496/'0a. Country information'!$R$11</f>
        <v>#VALUE!</v>
      </c>
      <c r="M496" s="361" t="str">
        <f>IF('7. Vehicles and transport'!$L$14='0e. Support language'!$D$52,'0e. Support language'!$A$66,'0e. Support language'!$A$67)</f>
        <v>District/MOH</v>
      </c>
      <c r="N496" s="363" t="s">
        <v>356</v>
      </c>
    </row>
    <row r="497" spans="1:14" x14ac:dyDescent="0.2">
      <c r="A497" s="359">
        <f>'1. General information'!$O$8</f>
        <v>0</v>
      </c>
      <c r="B497" s="359">
        <f>'1. General information'!$O$10</f>
        <v>0</v>
      </c>
      <c r="C497" s="359">
        <f>'1. General information'!$O$11</f>
        <v>0</v>
      </c>
      <c r="D497" s="359" t="s">
        <v>722</v>
      </c>
      <c r="E497" s="359" t="s">
        <v>652</v>
      </c>
      <c r="F497" s="359" t="s">
        <v>653</v>
      </c>
      <c r="G497" s="359" t="s">
        <v>356</v>
      </c>
      <c r="H497" s="359" t="s">
        <v>671</v>
      </c>
      <c r="I497" s="359" t="s">
        <v>627</v>
      </c>
      <c r="J497" s="359" t="s">
        <v>546</v>
      </c>
      <c r="K497" s="360" t="e">
        <f>'7. Vehicles and transport'!$L$15*'7. Vehicles and transport'!$L$26*MenA_share</f>
        <v>#VALUE!</v>
      </c>
      <c r="L497" s="360" t="e">
        <f>K497/'0a. Country information'!$R$11</f>
        <v>#VALUE!</v>
      </c>
      <c r="M497" s="361" t="str">
        <f>IF('7. Vehicles and transport'!$L$14='0e. Support language'!$D$52,'0e. Support language'!$A$66,'0e. Support language'!$A$67)</f>
        <v>District/MOH</v>
      </c>
      <c r="N497" s="363" t="s">
        <v>356</v>
      </c>
    </row>
    <row r="498" spans="1:14" x14ac:dyDescent="0.2">
      <c r="A498" s="359">
        <f>'1. General information'!$O$8</f>
        <v>0</v>
      </c>
      <c r="B498" s="359">
        <f>'1. General information'!$O$10</f>
        <v>0</v>
      </c>
      <c r="C498" s="359">
        <f>'1. General information'!$O$11</f>
        <v>0</v>
      </c>
      <c r="D498" s="359" t="s">
        <v>722</v>
      </c>
      <c r="E498" s="359" t="s">
        <v>652</v>
      </c>
      <c r="F498" s="359" t="s">
        <v>653</v>
      </c>
      <c r="G498" s="359" t="s">
        <v>29</v>
      </c>
      <c r="H498" s="359" t="s">
        <v>671</v>
      </c>
      <c r="I498" s="359" t="s">
        <v>627</v>
      </c>
      <c r="J498" s="359" t="s">
        <v>350</v>
      </c>
      <c r="K498" s="360" t="e">
        <f>'7. Vehicles and transport'!$L$15*'7. Vehicles and transport'!$L$27*YF_share</f>
        <v>#VALUE!</v>
      </c>
      <c r="L498" s="360" t="e">
        <f>K498/'0a. Country information'!$R$11</f>
        <v>#VALUE!</v>
      </c>
      <c r="M498" s="361" t="str">
        <f>IF('7. Vehicles and transport'!$L$14='0e. Support language'!$D$52,'0e. Support language'!$A$66,'0e. Support language'!$A$67)</f>
        <v>District/MOH</v>
      </c>
      <c r="N498" s="363" t="s">
        <v>29</v>
      </c>
    </row>
    <row r="499" spans="1:14" x14ac:dyDescent="0.2">
      <c r="A499" s="359">
        <f>'1. General information'!$O$8</f>
        <v>0</v>
      </c>
      <c r="B499" s="359">
        <f>'1. General information'!$O$10</f>
        <v>0</v>
      </c>
      <c r="C499" s="359">
        <f>'1. General information'!$O$11</f>
        <v>0</v>
      </c>
      <c r="D499" s="359" t="s">
        <v>722</v>
      </c>
      <c r="E499" s="359" t="s">
        <v>652</v>
      </c>
      <c r="F499" s="359" t="s">
        <v>653</v>
      </c>
      <c r="G499" s="359" t="s">
        <v>29</v>
      </c>
      <c r="H499" s="359" t="s">
        <v>671</v>
      </c>
      <c r="I499" s="359" t="s">
        <v>627</v>
      </c>
      <c r="J499" s="359" t="s">
        <v>546</v>
      </c>
      <c r="K499" s="360" t="e">
        <f>'7. Vehicles and transport'!$L$15*'7. Vehicles and transport'!$L$27*MenA_share</f>
        <v>#VALUE!</v>
      </c>
      <c r="L499" s="360" t="e">
        <f>K499/'0a. Country information'!$R$11</f>
        <v>#VALUE!</v>
      </c>
      <c r="M499" s="361" t="str">
        <f>IF('7. Vehicles and transport'!$L$14='0e. Support language'!$D$52,'0e. Support language'!$A$66,'0e. Support language'!$A$67)</f>
        <v>District/MOH</v>
      </c>
      <c r="N499" s="363" t="s">
        <v>29</v>
      </c>
    </row>
    <row r="500" spans="1:14" x14ac:dyDescent="0.2">
      <c r="A500" s="359">
        <f>'1. General information'!$O$8</f>
        <v>0</v>
      </c>
      <c r="B500" s="359">
        <f>'1. General information'!$O$10</f>
        <v>0</v>
      </c>
      <c r="C500" s="359">
        <f>'1. General information'!$O$11</f>
        <v>0</v>
      </c>
      <c r="D500" s="359" t="s">
        <v>722</v>
      </c>
      <c r="E500" s="359" t="s">
        <v>652</v>
      </c>
      <c r="F500" s="359" t="s">
        <v>653</v>
      </c>
      <c r="G500" s="359" t="s">
        <v>96</v>
      </c>
      <c r="H500" s="359" t="s">
        <v>671</v>
      </c>
      <c r="I500" s="359" t="s">
        <v>627</v>
      </c>
      <c r="J500" s="359" t="s">
        <v>350</v>
      </c>
      <c r="K500" s="360" t="e">
        <f>'7. Vehicles and transport'!$L$15*'7. Vehicles and transport'!$L$28*YF_share</f>
        <v>#VALUE!</v>
      </c>
      <c r="L500" s="360" t="e">
        <f>K500/'0a. Country information'!$R$11</f>
        <v>#VALUE!</v>
      </c>
      <c r="M500" s="361" t="str">
        <f>IF('7. Vehicles and transport'!$L$14='0e. Support language'!$D$52,'0e. Support language'!$A$66,'0e. Support language'!$A$67)</f>
        <v>District/MOH</v>
      </c>
      <c r="N500" s="363" t="s">
        <v>96</v>
      </c>
    </row>
    <row r="501" spans="1:14" x14ac:dyDescent="0.2">
      <c r="A501" s="359">
        <f>'1. General information'!$O$8</f>
        <v>0</v>
      </c>
      <c r="B501" s="359">
        <f>'1. General information'!$O$10</f>
        <v>0</v>
      </c>
      <c r="C501" s="359">
        <f>'1. General information'!$O$11</f>
        <v>0</v>
      </c>
      <c r="D501" s="359" t="s">
        <v>722</v>
      </c>
      <c r="E501" s="359" t="s">
        <v>652</v>
      </c>
      <c r="F501" s="359" t="s">
        <v>653</v>
      </c>
      <c r="G501" s="359" t="s">
        <v>96</v>
      </c>
      <c r="H501" s="359" t="s">
        <v>671</v>
      </c>
      <c r="I501" s="359" t="s">
        <v>627</v>
      </c>
      <c r="J501" s="359" t="s">
        <v>546</v>
      </c>
      <c r="K501" s="360" t="e">
        <f>'7. Vehicles and transport'!$L$15*'7. Vehicles and transport'!$L$28*MenA_share</f>
        <v>#VALUE!</v>
      </c>
      <c r="L501" s="360" t="e">
        <f>K501/'0a. Country information'!$R$11</f>
        <v>#VALUE!</v>
      </c>
      <c r="M501" s="361" t="str">
        <f>IF('7. Vehicles and transport'!$L$14='0e. Support language'!$D$52,'0e. Support language'!$A$66,'0e. Support language'!$A$67)</f>
        <v>District/MOH</v>
      </c>
      <c r="N501" s="363" t="s">
        <v>96</v>
      </c>
    </row>
    <row r="502" spans="1:14" x14ac:dyDescent="0.2">
      <c r="A502" s="359">
        <f>'1. General information'!$O$8</f>
        <v>0</v>
      </c>
      <c r="B502" s="359">
        <f>'1. General information'!$O$10</f>
        <v>0</v>
      </c>
      <c r="C502" s="359">
        <f>'1. General information'!$O$11</f>
        <v>0</v>
      </c>
      <c r="D502" s="359" t="s">
        <v>722</v>
      </c>
      <c r="E502" s="359" t="s">
        <v>652</v>
      </c>
      <c r="F502" s="359" t="s">
        <v>653</v>
      </c>
      <c r="G502" s="359" t="s">
        <v>5</v>
      </c>
      <c r="H502" s="359" t="s">
        <v>671</v>
      </c>
      <c r="I502" s="359" t="s">
        <v>627</v>
      </c>
      <c r="J502" s="359" t="s">
        <v>350</v>
      </c>
      <c r="K502" s="360" t="e">
        <f>'7. Vehicles and transport'!$L$15*'7. Vehicles and transport'!$L$29*YF_share</f>
        <v>#VALUE!</v>
      </c>
      <c r="L502" s="360" t="e">
        <f>K502/'0a. Country information'!$R$11</f>
        <v>#VALUE!</v>
      </c>
      <c r="M502" s="361" t="str">
        <f>IF('7. Vehicles and transport'!$L$14='0e. Support language'!$D$52,'0e. Support language'!$A$66,'0e. Support language'!$A$67)</f>
        <v>District/MOH</v>
      </c>
      <c r="N502" s="363" t="s">
        <v>5</v>
      </c>
    </row>
    <row r="503" spans="1:14" x14ac:dyDescent="0.2">
      <c r="A503" s="359">
        <f>'1. General information'!$O$8</f>
        <v>0</v>
      </c>
      <c r="B503" s="359">
        <f>'1. General information'!$O$10</f>
        <v>0</v>
      </c>
      <c r="C503" s="359">
        <f>'1. General information'!$O$11</f>
        <v>0</v>
      </c>
      <c r="D503" s="359" t="s">
        <v>722</v>
      </c>
      <c r="E503" s="359" t="s">
        <v>652</v>
      </c>
      <c r="F503" s="359" t="s">
        <v>653</v>
      </c>
      <c r="G503" s="359" t="s">
        <v>5</v>
      </c>
      <c r="H503" s="359" t="s">
        <v>671</v>
      </c>
      <c r="I503" s="359" t="s">
        <v>627</v>
      </c>
      <c r="J503" s="359" t="s">
        <v>546</v>
      </c>
      <c r="K503" s="360" t="e">
        <f>'7. Vehicles and transport'!$L$15*'7. Vehicles and transport'!$L$29*MenA_share</f>
        <v>#VALUE!</v>
      </c>
      <c r="L503" s="360" t="e">
        <f>K503/'0a. Country information'!$R$11</f>
        <v>#VALUE!</v>
      </c>
      <c r="M503" s="361" t="str">
        <f>IF('7. Vehicles and transport'!$L$14='0e. Support language'!$D$52,'0e. Support language'!$A$66,'0e. Support language'!$A$67)</f>
        <v>District/MOH</v>
      </c>
      <c r="N503" s="363" t="s">
        <v>5</v>
      </c>
    </row>
    <row r="504" spans="1:14" x14ac:dyDescent="0.2">
      <c r="A504" s="359">
        <f>'1. General information'!$O$8</f>
        <v>0</v>
      </c>
      <c r="B504" s="359">
        <f>'1. General information'!$O$10</f>
        <v>0</v>
      </c>
      <c r="C504" s="359">
        <f>'1. General information'!$O$11</f>
        <v>0</v>
      </c>
      <c r="D504" s="359" t="s">
        <v>722</v>
      </c>
      <c r="E504" s="359" t="s">
        <v>652</v>
      </c>
      <c r="F504" s="359" t="s">
        <v>653</v>
      </c>
      <c r="G504" s="359" t="s">
        <v>22</v>
      </c>
      <c r="H504" s="359" t="s">
        <v>671</v>
      </c>
      <c r="I504" s="359" t="s">
        <v>627</v>
      </c>
      <c r="J504" s="359" t="s">
        <v>350</v>
      </c>
      <c r="K504" s="360" t="e">
        <f>'7. Vehicles and transport'!$L$15*'7. Vehicles and transport'!$L$30*YF_share</f>
        <v>#VALUE!</v>
      </c>
      <c r="L504" s="360" t="e">
        <f>K504/'0a. Country information'!$R$11</f>
        <v>#VALUE!</v>
      </c>
      <c r="M504" s="361" t="str">
        <f>IF('7. Vehicles and transport'!$L$14='0e. Support language'!$D$52,'0e. Support language'!$A$66,'0e. Support language'!$A$67)</f>
        <v>District/MOH</v>
      </c>
      <c r="N504" s="363" t="s">
        <v>22</v>
      </c>
    </row>
    <row r="505" spans="1:14" x14ac:dyDescent="0.2">
      <c r="A505" s="359">
        <f>'1. General information'!$O$8</f>
        <v>0</v>
      </c>
      <c r="B505" s="359">
        <f>'1. General information'!$O$10</f>
        <v>0</v>
      </c>
      <c r="C505" s="359">
        <f>'1. General information'!$O$11</f>
        <v>0</v>
      </c>
      <c r="D505" s="359" t="s">
        <v>722</v>
      </c>
      <c r="E505" s="359" t="s">
        <v>652</v>
      </c>
      <c r="F505" s="359" t="s">
        <v>653</v>
      </c>
      <c r="G505" s="359" t="s">
        <v>22</v>
      </c>
      <c r="H505" s="359" t="s">
        <v>671</v>
      </c>
      <c r="I505" s="359" t="s">
        <v>627</v>
      </c>
      <c r="J505" s="359" t="s">
        <v>546</v>
      </c>
      <c r="K505" s="360" t="e">
        <f>'7. Vehicles and transport'!$L$15*'7. Vehicles and transport'!$L$30*MenA_share</f>
        <v>#VALUE!</v>
      </c>
      <c r="L505" s="360" t="e">
        <f>K505/'0a. Country information'!$R$11</f>
        <v>#VALUE!</v>
      </c>
      <c r="M505" s="361" t="str">
        <f>IF('7. Vehicles and transport'!$L$14='0e. Support language'!$D$52,'0e. Support language'!$A$66,'0e. Support language'!$A$67)</f>
        <v>District/MOH</v>
      </c>
      <c r="N505" s="363" t="s">
        <v>22</v>
      </c>
    </row>
    <row r="506" spans="1:14" x14ac:dyDescent="0.2">
      <c r="A506" s="359">
        <f>'1. General information'!$O$8</f>
        <v>0</v>
      </c>
      <c r="B506" s="359">
        <f>'1. General information'!$O$10</f>
        <v>0</v>
      </c>
      <c r="C506" s="359">
        <f>'1. General information'!$O$11</f>
        <v>0</v>
      </c>
      <c r="D506" s="359" t="s">
        <v>722</v>
      </c>
      <c r="E506" s="359" t="s">
        <v>652</v>
      </c>
      <c r="F506" s="359" t="s">
        <v>653</v>
      </c>
      <c r="G506" s="359" t="s">
        <v>30</v>
      </c>
      <c r="H506" s="359" t="s">
        <v>671</v>
      </c>
      <c r="I506" s="359" t="s">
        <v>627</v>
      </c>
      <c r="J506" s="359" t="s">
        <v>350</v>
      </c>
      <c r="K506" s="360" t="e">
        <f>'7. Vehicles and transport'!$L$15*'7. Vehicles and transport'!$L$31*YF_share</f>
        <v>#VALUE!</v>
      </c>
      <c r="L506" s="360" t="e">
        <f>K506/'0a. Country information'!$R$11</f>
        <v>#VALUE!</v>
      </c>
      <c r="M506" s="361" t="str">
        <f>IF('7. Vehicles and transport'!$L$14='0e. Support language'!$D$52,'0e. Support language'!$A$66,'0e. Support language'!$A$67)</f>
        <v>District/MOH</v>
      </c>
      <c r="N506" s="363" t="s">
        <v>30</v>
      </c>
    </row>
    <row r="507" spans="1:14" x14ac:dyDescent="0.2">
      <c r="A507" s="359">
        <f>'1. General information'!$O$8</f>
        <v>0</v>
      </c>
      <c r="B507" s="359">
        <f>'1. General information'!$O$10</f>
        <v>0</v>
      </c>
      <c r="C507" s="359">
        <f>'1. General information'!$O$11</f>
        <v>0</v>
      </c>
      <c r="D507" s="359" t="s">
        <v>722</v>
      </c>
      <c r="E507" s="359" t="s">
        <v>652</v>
      </c>
      <c r="F507" s="359" t="s">
        <v>653</v>
      </c>
      <c r="G507" s="359" t="s">
        <v>30</v>
      </c>
      <c r="H507" s="359" t="s">
        <v>671</v>
      </c>
      <c r="I507" s="359" t="s">
        <v>627</v>
      </c>
      <c r="J507" s="359" t="s">
        <v>546</v>
      </c>
      <c r="K507" s="360" t="e">
        <f>'7. Vehicles and transport'!$L$15*'7. Vehicles and transport'!$L$31*MenA_share</f>
        <v>#VALUE!</v>
      </c>
      <c r="L507" s="360" t="e">
        <f>K507/'0a. Country information'!$R$11</f>
        <v>#VALUE!</v>
      </c>
      <c r="M507" s="361" t="str">
        <f>IF('7. Vehicles and transport'!$L$14='0e. Support language'!$D$52,'0e. Support language'!$A$66,'0e. Support language'!$A$67)</f>
        <v>District/MOH</v>
      </c>
      <c r="N507" s="363" t="s">
        <v>30</v>
      </c>
    </row>
    <row r="508" spans="1:14" x14ac:dyDescent="0.2">
      <c r="A508" s="359">
        <f>'1. General information'!$O$8</f>
        <v>0</v>
      </c>
      <c r="B508" s="359">
        <f>'1. General information'!$O$10</f>
        <v>0</v>
      </c>
      <c r="C508" s="359">
        <f>'1. General information'!$O$11</f>
        <v>0</v>
      </c>
      <c r="D508" s="359" t="s">
        <v>722</v>
      </c>
      <c r="E508" s="359" t="s">
        <v>652</v>
      </c>
      <c r="F508" s="359" t="s">
        <v>653</v>
      </c>
      <c r="G508" s="359" t="s">
        <v>97</v>
      </c>
      <c r="H508" s="359" t="s">
        <v>671</v>
      </c>
      <c r="I508" s="359" t="s">
        <v>627</v>
      </c>
      <c r="J508" s="359" t="s">
        <v>350</v>
      </c>
      <c r="K508" s="360" t="e">
        <f>'7. Vehicles and transport'!$L$15*'7. Vehicles and transport'!$L$32*YF_share</f>
        <v>#VALUE!</v>
      </c>
      <c r="L508" s="360" t="e">
        <f>K508/'0a. Country information'!$R$11</f>
        <v>#VALUE!</v>
      </c>
      <c r="M508" s="361" t="str">
        <f>IF('7. Vehicles and transport'!$L$14='0e. Support language'!$D$52,'0e. Support language'!$A$66,'0e. Support language'!$A$67)</f>
        <v>District/MOH</v>
      </c>
      <c r="N508" s="363" t="s">
        <v>97</v>
      </c>
    </row>
    <row r="509" spans="1:14" x14ac:dyDescent="0.2">
      <c r="A509" s="359">
        <f>'1. General information'!$O$8</f>
        <v>0</v>
      </c>
      <c r="B509" s="359">
        <f>'1. General information'!$O$10</f>
        <v>0</v>
      </c>
      <c r="C509" s="359">
        <f>'1. General information'!$O$11</f>
        <v>0</v>
      </c>
      <c r="D509" s="359" t="s">
        <v>722</v>
      </c>
      <c r="E509" s="359" t="s">
        <v>652</v>
      </c>
      <c r="F509" s="359" t="s">
        <v>653</v>
      </c>
      <c r="G509" s="359" t="s">
        <v>97</v>
      </c>
      <c r="H509" s="359" t="s">
        <v>671</v>
      </c>
      <c r="I509" s="359" t="s">
        <v>627</v>
      </c>
      <c r="J509" s="359" t="s">
        <v>546</v>
      </c>
      <c r="K509" s="360" t="e">
        <f>'7. Vehicles and transport'!$L$15*'7. Vehicles and transport'!$L$32*MenA_share</f>
        <v>#VALUE!</v>
      </c>
      <c r="L509" s="360" t="e">
        <f>K509/'0a. Country information'!$R$11</f>
        <v>#VALUE!</v>
      </c>
      <c r="M509" s="361" t="str">
        <f>IF('7. Vehicles and transport'!$L$14='0e. Support language'!$D$52,'0e. Support language'!$A$66,'0e. Support language'!$A$67)</f>
        <v>District/MOH</v>
      </c>
      <c r="N509" s="363" t="s">
        <v>97</v>
      </c>
    </row>
    <row r="510" spans="1:14" x14ac:dyDescent="0.2">
      <c r="A510" s="359">
        <f>'1. General information'!$O$8</f>
        <v>0</v>
      </c>
      <c r="B510" s="359">
        <f>'1. General information'!$O$10</f>
        <v>0</v>
      </c>
      <c r="C510" s="359">
        <f>'1. General information'!$O$11</f>
        <v>0</v>
      </c>
      <c r="D510" s="359" t="s">
        <v>722</v>
      </c>
      <c r="E510" s="359" t="s">
        <v>652</v>
      </c>
      <c r="F510" s="359" t="s">
        <v>653</v>
      </c>
      <c r="G510" s="359" t="s">
        <v>28</v>
      </c>
      <c r="H510" s="359" t="s">
        <v>671</v>
      </c>
      <c r="I510" s="359" t="s">
        <v>627</v>
      </c>
      <c r="J510" s="359" t="s">
        <v>350</v>
      </c>
      <c r="K510" s="360" t="e">
        <f>'7. Vehicles and transport'!$L$15*'7. Vehicles and transport'!$L$33*YF_share</f>
        <v>#VALUE!</v>
      </c>
      <c r="L510" s="360" t="e">
        <f>K510/'0a. Country information'!$R$11</f>
        <v>#VALUE!</v>
      </c>
      <c r="M510" s="361" t="str">
        <f>IF('7. Vehicles and transport'!$L$14='0e. Support language'!$D$52,'0e. Support language'!$A$66,'0e. Support language'!$A$67)</f>
        <v>District/MOH</v>
      </c>
      <c r="N510" s="363" t="s">
        <v>28</v>
      </c>
    </row>
    <row r="511" spans="1:14" x14ac:dyDescent="0.2">
      <c r="A511" s="359">
        <f>'1. General information'!$O$8</f>
        <v>0</v>
      </c>
      <c r="B511" s="359">
        <f>'1. General information'!$O$10</f>
        <v>0</v>
      </c>
      <c r="C511" s="359">
        <f>'1. General information'!$O$11</f>
        <v>0</v>
      </c>
      <c r="D511" s="359" t="s">
        <v>722</v>
      </c>
      <c r="E511" s="359" t="s">
        <v>652</v>
      </c>
      <c r="F511" s="359" t="s">
        <v>653</v>
      </c>
      <c r="G511" s="359" t="s">
        <v>28</v>
      </c>
      <c r="H511" s="359" t="s">
        <v>671</v>
      </c>
      <c r="I511" s="359" t="s">
        <v>627</v>
      </c>
      <c r="J511" s="359" t="s">
        <v>546</v>
      </c>
      <c r="K511" s="360" t="e">
        <f>'7. Vehicles and transport'!$L$15*'7. Vehicles and transport'!$L$33*MenA_share</f>
        <v>#VALUE!</v>
      </c>
      <c r="L511" s="360" t="e">
        <f>K511/'0a. Country information'!$R$11</f>
        <v>#VALUE!</v>
      </c>
      <c r="M511" s="361" t="str">
        <f>IF('7. Vehicles and transport'!$L$14='0e. Support language'!$D$52,'0e. Support language'!$A$66,'0e. Support language'!$A$67)</f>
        <v>District/MOH</v>
      </c>
      <c r="N511" s="363" t="s">
        <v>28</v>
      </c>
    </row>
    <row r="512" spans="1:14" x14ac:dyDescent="0.2">
      <c r="A512" s="359">
        <f>'1. General information'!$O$8</f>
        <v>0</v>
      </c>
      <c r="B512" s="359">
        <f>'1. General information'!$O$10</f>
        <v>0</v>
      </c>
      <c r="C512" s="359">
        <f>'1. General information'!$O$11</f>
        <v>0</v>
      </c>
      <c r="D512" s="359" t="s">
        <v>722</v>
      </c>
      <c r="E512" s="359" t="s">
        <v>652</v>
      </c>
      <c r="F512" s="359" t="s">
        <v>653</v>
      </c>
      <c r="G512" s="359" t="s">
        <v>129</v>
      </c>
      <c r="H512" s="359" t="s">
        <v>671</v>
      </c>
      <c r="I512" s="359" t="s">
        <v>627</v>
      </c>
      <c r="J512" s="359" t="s">
        <v>350</v>
      </c>
      <c r="K512" s="360" t="e">
        <f>'7. Vehicles and transport'!$L$15*'7. Vehicles and transport'!$L$34*YF_share</f>
        <v>#VALUE!</v>
      </c>
      <c r="L512" s="360" t="e">
        <f>K512/'0a. Country information'!$R$11</f>
        <v>#VALUE!</v>
      </c>
      <c r="M512" s="361" t="str">
        <f>IF('7. Vehicles and transport'!$L$14='0e. Support language'!$D$52,'0e. Support language'!$A$66,'0e. Support language'!$A$67)</f>
        <v>District/MOH</v>
      </c>
      <c r="N512" s="363" t="s">
        <v>619</v>
      </c>
    </row>
    <row r="513" spans="1:14" x14ac:dyDescent="0.2">
      <c r="A513" s="359">
        <f>'1. General information'!$O$8</f>
        <v>0</v>
      </c>
      <c r="B513" s="359">
        <f>'1. General information'!$O$10</f>
        <v>0</v>
      </c>
      <c r="C513" s="359">
        <f>'1. General information'!$O$11</f>
        <v>0</v>
      </c>
      <c r="D513" s="359" t="s">
        <v>722</v>
      </c>
      <c r="E513" s="359" t="s">
        <v>652</v>
      </c>
      <c r="F513" s="359" t="s">
        <v>653</v>
      </c>
      <c r="G513" s="359" t="s">
        <v>129</v>
      </c>
      <c r="H513" s="359" t="s">
        <v>671</v>
      </c>
      <c r="I513" s="359" t="s">
        <v>627</v>
      </c>
      <c r="J513" s="359" t="s">
        <v>546</v>
      </c>
      <c r="K513" s="360" t="e">
        <f>'7. Vehicles and transport'!$L$15*'7. Vehicles and transport'!$L$34*MenA_share</f>
        <v>#VALUE!</v>
      </c>
      <c r="L513" s="360" t="e">
        <f>K513/'0a. Country information'!$R$11</f>
        <v>#VALUE!</v>
      </c>
      <c r="M513" s="361" t="str">
        <f>IF('7. Vehicles and transport'!$L$14='0e. Support language'!$D$52,'0e. Support language'!$A$66,'0e. Support language'!$A$67)</f>
        <v>District/MOH</v>
      </c>
      <c r="N513" s="363" t="s">
        <v>619</v>
      </c>
    </row>
    <row r="514" spans="1:14" x14ac:dyDescent="0.2">
      <c r="A514" s="359">
        <f>'1. General information'!$O$8</f>
        <v>0</v>
      </c>
      <c r="B514" s="359">
        <f>'1. General information'!$O$10</f>
        <v>0</v>
      </c>
      <c r="C514" s="359">
        <f>'1. General information'!$O$11</f>
        <v>0</v>
      </c>
      <c r="D514" s="359" t="s">
        <v>724</v>
      </c>
      <c r="E514" s="359" t="s">
        <v>652</v>
      </c>
      <c r="F514" s="359" t="s">
        <v>653</v>
      </c>
      <c r="G514" s="359" t="s">
        <v>33</v>
      </c>
      <c r="H514" s="359" t="s">
        <v>671</v>
      </c>
      <c r="I514" s="359" t="s">
        <v>627</v>
      </c>
      <c r="J514" s="359" t="s">
        <v>350</v>
      </c>
      <c r="K514" s="360" t="e">
        <f>'7. Vehicles and transport'!$M$15*'7. Vehicles and transport'!$M$25*YF_share</f>
        <v>#VALUE!</v>
      </c>
      <c r="L514" s="360" t="e">
        <f>K514/'0a. Country information'!$R$11</f>
        <v>#VALUE!</v>
      </c>
      <c r="M514" s="361" t="str">
        <f>IF('7. Vehicles and transport'!$M$14='0e. Support language'!$D$52,'0e. Support language'!$A$66,'0e. Support language'!$A$67)</f>
        <v>District/MOH</v>
      </c>
      <c r="N514" s="362" t="s">
        <v>725</v>
      </c>
    </row>
    <row r="515" spans="1:14" x14ac:dyDescent="0.2">
      <c r="A515" s="359">
        <f>'1. General information'!$O$8</f>
        <v>0</v>
      </c>
      <c r="B515" s="359">
        <f>'1. General information'!$O$10</f>
        <v>0</v>
      </c>
      <c r="C515" s="359">
        <f>'1. General information'!$O$11</f>
        <v>0</v>
      </c>
      <c r="D515" s="359" t="s">
        <v>724</v>
      </c>
      <c r="E515" s="359" t="s">
        <v>652</v>
      </c>
      <c r="F515" s="359" t="s">
        <v>653</v>
      </c>
      <c r="G515" s="359" t="s">
        <v>33</v>
      </c>
      <c r="H515" s="359" t="s">
        <v>671</v>
      </c>
      <c r="I515" s="359" t="s">
        <v>627</v>
      </c>
      <c r="J515" s="359" t="s">
        <v>546</v>
      </c>
      <c r="K515" s="360" t="e">
        <f>'7. Vehicles and transport'!$M$15*'7. Vehicles and transport'!$M$25*MenA_share</f>
        <v>#VALUE!</v>
      </c>
      <c r="L515" s="360" t="e">
        <f>K515/'0a. Country information'!$R$11</f>
        <v>#VALUE!</v>
      </c>
      <c r="M515" s="361" t="str">
        <f>IF('7. Vehicles and transport'!$M$14='0e. Support language'!$D$52,'0e. Support language'!$A$66,'0e. Support language'!$A$67)</f>
        <v>District/MOH</v>
      </c>
      <c r="N515" s="362" t="s">
        <v>725</v>
      </c>
    </row>
    <row r="516" spans="1:14" x14ac:dyDescent="0.2">
      <c r="A516" s="359">
        <f>'1. General information'!$O$8</f>
        <v>0</v>
      </c>
      <c r="B516" s="359">
        <f>'1. General information'!$O$10</f>
        <v>0</v>
      </c>
      <c r="C516" s="359">
        <f>'1. General information'!$O$11</f>
        <v>0</v>
      </c>
      <c r="D516" s="359" t="s">
        <v>724</v>
      </c>
      <c r="E516" s="359" t="s">
        <v>652</v>
      </c>
      <c r="F516" s="359" t="s">
        <v>653</v>
      </c>
      <c r="G516" s="359" t="s">
        <v>356</v>
      </c>
      <c r="H516" s="359" t="s">
        <v>671</v>
      </c>
      <c r="I516" s="359" t="s">
        <v>627</v>
      </c>
      <c r="J516" s="359" t="s">
        <v>350</v>
      </c>
      <c r="K516" s="360" t="e">
        <f>'7. Vehicles and transport'!$M$15*'7. Vehicles and transport'!$M$26*YF_share</f>
        <v>#VALUE!</v>
      </c>
      <c r="L516" s="360" t="e">
        <f>K516/'0a. Country information'!$R$11</f>
        <v>#VALUE!</v>
      </c>
      <c r="M516" s="361" t="str">
        <f>IF('7. Vehicles and transport'!$M$14='0e. Support language'!$D$52,'0e. Support language'!$A$66,'0e. Support language'!$A$67)</f>
        <v>District/MOH</v>
      </c>
      <c r="N516" s="363" t="s">
        <v>356</v>
      </c>
    </row>
    <row r="517" spans="1:14" x14ac:dyDescent="0.2">
      <c r="A517" s="359">
        <f>'1. General information'!$O$8</f>
        <v>0</v>
      </c>
      <c r="B517" s="359">
        <f>'1. General information'!$O$10</f>
        <v>0</v>
      </c>
      <c r="C517" s="359">
        <f>'1. General information'!$O$11</f>
        <v>0</v>
      </c>
      <c r="D517" s="359" t="s">
        <v>724</v>
      </c>
      <c r="E517" s="359" t="s">
        <v>652</v>
      </c>
      <c r="F517" s="359" t="s">
        <v>653</v>
      </c>
      <c r="G517" s="359" t="s">
        <v>356</v>
      </c>
      <c r="H517" s="359" t="s">
        <v>671</v>
      </c>
      <c r="I517" s="359" t="s">
        <v>627</v>
      </c>
      <c r="J517" s="359" t="s">
        <v>546</v>
      </c>
      <c r="K517" s="360" t="e">
        <f>'7. Vehicles and transport'!$M$15*'7. Vehicles and transport'!$M$26*MenA_share</f>
        <v>#VALUE!</v>
      </c>
      <c r="L517" s="360" t="e">
        <f>K517/'0a. Country information'!$R$11</f>
        <v>#VALUE!</v>
      </c>
      <c r="M517" s="361" t="str">
        <f>IF('7. Vehicles and transport'!$M$14='0e. Support language'!$D$52,'0e. Support language'!$A$66,'0e. Support language'!$A$67)</f>
        <v>District/MOH</v>
      </c>
      <c r="N517" s="363" t="s">
        <v>356</v>
      </c>
    </row>
    <row r="518" spans="1:14" x14ac:dyDescent="0.2">
      <c r="A518" s="359">
        <f>'1. General information'!$O$8</f>
        <v>0</v>
      </c>
      <c r="B518" s="359">
        <f>'1. General information'!$O$10</f>
        <v>0</v>
      </c>
      <c r="C518" s="359">
        <f>'1. General information'!$O$11</f>
        <v>0</v>
      </c>
      <c r="D518" s="359" t="s">
        <v>724</v>
      </c>
      <c r="E518" s="359" t="s">
        <v>652</v>
      </c>
      <c r="F518" s="359" t="s">
        <v>653</v>
      </c>
      <c r="G518" s="359" t="s">
        <v>29</v>
      </c>
      <c r="H518" s="359" t="s">
        <v>671</v>
      </c>
      <c r="I518" s="359" t="s">
        <v>627</v>
      </c>
      <c r="J518" s="359" t="s">
        <v>350</v>
      </c>
      <c r="K518" s="360" t="e">
        <f>'7. Vehicles and transport'!$M$15*'7. Vehicles and transport'!$M$27*YF_share</f>
        <v>#VALUE!</v>
      </c>
      <c r="L518" s="360" t="e">
        <f>K518/'0a. Country information'!$R$11</f>
        <v>#VALUE!</v>
      </c>
      <c r="M518" s="361" t="str">
        <f>IF('7. Vehicles and transport'!$M$14='0e. Support language'!$D$52,'0e. Support language'!$A$66,'0e. Support language'!$A$67)</f>
        <v>District/MOH</v>
      </c>
      <c r="N518" s="363" t="s">
        <v>29</v>
      </c>
    </row>
    <row r="519" spans="1:14" x14ac:dyDescent="0.2">
      <c r="A519" s="359">
        <f>'1. General information'!$O$8</f>
        <v>0</v>
      </c>
      <c r="B519" s="359">
        <f>'1. General information'!$O$10</f>
        <v>0</v>
      </c>
      <c r="C519" s="359">
        <f>'1. General information'!$O$11</f>
        <v>0</v>
      </c>
      <c r="D519" s="359" t="s">
        <v>724</v>
      </c>
      <c r="E519" s="359" t="s">
        <v>652</v>
      </c>
      <c r="F519" s="359" t="s">
        <v>653</v>
      </c>
      <c r="G519" s="359" t="s">
        <v>29</v>
      </c>
      <c r="H519" s="359" t="s">
        <v>671</v>
      </c>
      <c r="I519" s="359" t="s">
        <v>627</v>
      </c>
      <c r="J519" s="359" t="s">
        <v>546</v>
      </c>
      <c r="K519" s="360" t="e">
        <f>'7. Vehicles and transport'!$M$15*'7. Vehicles and transport'!$M$27*MenA_share</f>
        <v>#VALUE!</v>
      </c>
      <c r="L519" s="360" t="e">
        <f>K519/'0a. Country information'!$R$11</f>
        <v>#VALUE!</v>
      </c>
      <c r="M519" s="361" t="str">
        <f>IF('7. Vehicles and transport'!$M$14='0e. Support language'!$D$52,'0e. Support language'!$A$66,'0e. Support language'!$A$67)</f>
        <v>District/MOH</v>
      </c>
      <c r="N519" s="363" t="s">
        <v>29</v>
      </c>
    </row>
    <row r="520" spans="1:14" x14ac:dyDescent="0.2">
      <c r="A520" s="359">
        <f>'1. General information'!$O$8</f>
        <v>0</v>
      </c>
      <c r="B520" s="359">
        <f>'1. General information'!$O$10</f>
        <v>0</v>
      </c>
      <c r="C520" s="359">
        <f>'1. General information'!$O$11</f>
        <v>0</v>
      </c>
      <c r="D520" s="359" t="s">
        <v>724</v>
      </c>
      <c r="E520" s="359" t="s">
        <v>652</v>
      </c>
      <c r="F520" s="359" t="s">
        <v>653</v>
      </c>
      <c r="G520" s="359" t="s">
        <v>96</v>
      </c>
      <c r="H520" s="359" t="s">
        <v>671</v>
      </c>
      <c r="I520" s="359" t="s">
        <v>627</v>
      </c>
      <c r="J520" s="359" t="s">
        <v>350</v>
      </c>
      <c r="K520" s="360" t="e">
        <f>'7. Vehicles and transport'!$M$15*'7. Vehicles and transport'!$M$28*YF_share</f>
        <v>#VALUE!</v>
      </c>
      <c r="L520" s="360" t="e">
        <f>K520/'0a. Country information'!$R$11</f>
        <v>#VALUE!</v>
      </c>
      <c r="M520" s="361" t="str">
        <f>IF('7. Vehicles and transport'!$M$14='0e. Support language'!$D$52,'0e. Support language'!$A$66,'0e. Support language'!$A$67)</f>
        <v>District/MOH</v>
      </c>
      <c r="N520" s="363" t="s">
        <v>96</v>
      </c>
    </row>
    <row r="521" spans="1:14" x14ac:dyDescent="0.2">
      <c r="A521" s="359">
        <f>'1. General information'!$O$8</f>
        <v>0</v>
      </c>
      <c r="B521" s="359">
        <f>'1. General information'!$O$10</f>
        <v>0</v>
      </c>
      <c r="C521" s="359">
        <f>'1. General information'!$O$11</f>
        <v>0</v>
      </c>
      <c r="D521" s="359" t="s">
        <v>724</v>
      </c>
      <c r="E521" s="359" t="s">
        <v>652</v>
      </c>
      <c r="F521" s="359" t="s">
        <v>653</v>
      </c>
      <c r="G521" s="359" t="s">
        <v>96</v>
      </c>
      <c r="H521" s="359" t="s">
        <v>671</v>
      </c>
      <c r="I521" s="359" t="s">
        <v>627</v>
      </c>
      <c r="J521" s="359" t="s">
        <v>546</v>
      </c>
      <c r="K521" s="360" t="e">
        <f>'7. Vehicles and transport'!$M$15*'7. Vehicles and transport'!$M$28*MenA_share</f>
        <v>#VALUE!</v>
      </c>
      <c r="L521" s="360" t="e">
        <f>K521/'0a. Country information'!$R$11</f>
        <v>#VALUE!</v>
      </c>
      <c r="M521" s="361" t="str">
        <f>IF('7. Vehicles and transport'!$M$14='0e. Support language'!$D$52,'0e. Support language'!$A$66,'0e. Support language'!$A$67)</f>
        <v>District/MOH</v>
      </c>
      <c r="N521" s="363" t="s">
        <v>96</v>
      </c>
    </row>
    <row r="522" spans="1:14" x14ac:dyDescent="0.2">
      <c r="A522" s="359">
        <f>'1. General information'!$O$8</f>
        <v>0</v>
      </c>
      <c r="B522" s="359">
        <f>'1. General information'!$O$10</f>
        <v>0</v>
      </c>
      <c r="C522" s="359">
        <f>'1. General information'!$O$11</f>
        <v>0</v>
      </c>
      <c r="D522" s="359" t="s">
        <v>724</v>
      </c>
      <c r="E522" s="359" t="s">
        <v>652</v>
      </c>
      <c r="F522" s="359" t="s">
        <v>653</v>
      </c>
      <c r="G522" s="359" t="s">
        <v>5</v>
      </c>
      <c r="H522" s="359" t="s">
        <v>671</v>
      </c>
      <c r="I522" s="359" t="s">
        <v>627</v>
      </c>
      <c r="J522" s="359" t="s">
        <v>350</v>
      </c>
      <c r="K522" s="360" t="e">
        <f>'7. Vehicles and transport'!$M$15*'7. Vehicles and transport'!$M$29*YF_share</f>
        <v>#VALUE!</v>
      </c>
      <c r="L522" s="360" t="e">
        <f>K522/'0a. Country information'!$R$11</f>
        <v>#VALUE!</v>
      </c>
      <c r="M522" s="361" t="str">
        <f>IF('7. Vehicles and transport'!$M$14='0e. Support language'!$D$52,'0e. Support language'!$A$66,'0e. Support language'!$A$67)</f>
        <v>District/MOH</v>
      </c>
      <c r="N522" s="363" t="s">
        <v>5</v>
      </c>
    </row>
    <row r="523" spans="1:14" x14ac:dyDescent="0.2">
      <c r="A523" s="359">
        <f>'1. General information'!$O$8</f>
        <v>0</v>
      </c>
      <c r="B523" s="359">
        <f>'1. General information'!$O$10</f>
        <v>0</v>
      </c>
      <c r="C523" s="359">
        <f>'1. General information'!$O$11</f>
        <v>0</v>
      </c>
      <c r="D523" s="359" t="s">
        <v>724</v>
      </c>
      <c r="E523" s="359" t="s">
        <v>652</v>
      </c>
      <c r="F523" s="359" t="s">
        <v>653</v>
      </c>
      <c r="G523" s="359" t="s">
        <v>5</v>
      </c>
      <c r="H523" s="359" t="s">
        <v>671</v>
      </c>
      <c r="I523" s="359" t="s">
        <v>627</v>
      </c>
      <c r="J523" s="359" t="s">
        <v>546</v>
      </c>
      <c r="K523" s="360" t="e">
        <f>'7. Vehicles and transport'!$M$15*'7. Vehicles and transport'!$M$29*MenA_share</f>
        <v>#VALUE!</v>
      </c>
      <c r="L523" s="360" t="e">
        <f>K523/'0a. Country information'!$R$11</f>
        <v>#VALUE!</v>
      </c>
      <c r="M523" s="361" t="str">
        <f>IF('7. Vehicles and transport'!$M$14='0e. Support language'!$D$52,'0e. Support language'!$A$66,'0e. Support language'!$A$67)</f>
        <v>District/MOH</v>
      </c>
      <c r="N523" s="363" t="s">
        <v>5</v>
      </c>
    </row>
    <row r="524" spans="1:14" x14ac:dyDescent="0.2">
      <c r="A524" s="359">
        <f>'1. General information'!$O$8</f>
        <v>0</v>
      </c>
      <c r="B524" s="359">
        <f>'1. General information'!$O$10</f>
        <v>0</v>
      </c>
      <c r="C524" s="359">
        <f>'1. General information'!$O$11</f>
        <v>0</v>
      </c>
      <c r="D524" s="359" t="s">
        <v>724</v>
      </c>
      <c r="E524" s="359" t="s">
        <v>652</v>
      </c>
      <c r="F524" s="359" t="s">
        <v>653</v>
      </c>
      <c r="G524" s="359" t="s">
        <v>22</v>
      </c>
      <c r="H524" s="359" t="s">
        <v>671</v>
      </c>
      <c r="I524" s="359" t="s">
        <v>627</v>
      </c>
      <c r="J524" s="359" t="s">
        <v>350</v>
      </c>
      <c r="K524" s="360" t="e">
        <f>'7. Vehicles and transport'!$M$15*'7. Vehicles and transport'!$M$30*YF_share</f>
        <v>#VALUE!</v>
      </c>
      <c r="L524" s="360" t="e">
        <f>K524/'0a. Country information'!$R$11</f>
        <v>#VALUE!</v>
      </c>
      <c r="M524" s="361" t="str">
        <f>IF('7. Vehicles and transport'!$M$14='0e. Support language'!$D$52,'0e. Support language'!$A$66,'0e. Support language'!$A$67)</f>
        <v>District/MOH</v>
      </c>
      <c r="N524" s="363" t="s">
        <v>22</v>
      </c>
    </row>
    <row r="525" spans="1:14" x14ac:dyDescent="0.2">
      <c r="A525" s="359">
        <f>'1. General information'!$O$8</f>
        <v>0</v>
      </c>
      <c r="B525" s="359">
        <f>'1. General information'!$O$10</f>
        <v>0</v>
      </c>
      <c r="C525" s="359">
        <f>'1. General information'!$O$11</f>
        <v>0</v>
      </c>
      <c r="D525" s="359" t="s">
        <v>724</v>
      </c>
      <c r="E525" s="359" t="s">
        <v>652</v>
      </c>
      <c r="F525" s="359" t="s">
        <v>653</v>
      </c>
      <c r="G525" s="359" t="s">
        <v>22</v>
      </c>
      <c r="H525" s="359" t="s">
        <v>671</v>
      </c>
      <c r="I525" s="359" t="s">
        <v>627</v>
      </c>
      <c r="J525" s="359" t="s">
        <v>546</v>
      </c>
      <c r="K525" s="360" t="e">
        <f>'7. Vehicles and transport'!$M$15*'7. Vehicles and transport'!$M$30*MenA_share</f>
        <v>#VALUE!</v>
      </c>
      <c r="L525" s="360" t="e">
        <f>K525/'0a. Country information'!$R$11</f>
        <v>#VALUE!</v>
      </c>
      <c r="M525" s="361" t="str">
        <f>IF('7. Vehicles and transport'!$M$14='0e. Support language'!$D$52,'0e. Support language'!$A$66,'0e. Support language'!$A$67)</f>
        <v>District/MOH</v>
      </c>
      <c r="N525" s="363" t="s">
        <v>22</v>
      </c>
    </row>
    <row r="526" spans="1:14" x14ac:dyDescent="0.2">
      <c r="A526" s="359">
        <f>'1. General information'!$O$8</f>
        <v>0</v>
      </c>
      <c r="B526" s="359">
        <f>'1. General information'!$O$10</f>
        <v>0</v>
      </c>
      <c r="C526" s="359">
        <f>'1. General information'!$O$11</f>
        <v>0</v>
      </c>
      <c r="D526" s="359" t="s">
        <v>724</v>
      </c>
      <c r="E526" s="359" t="s">
        <v>652</v>
      </c>
      <c r="F526" s="359" t="s">
        <v>653</v>
      </c>
      <c r="G526" s="359" t="s">
        <v>30</v>
      </c>
      <c r="H526" s="359" t="s">
        <v>671</v>
      </c>
      <c r="I526" s="359" t="s">
        <v>627</v>
      </c>
      <c r="J526" s="359" t="s">
        <v>350</v>
      </c>
      <c r="K526" s="360" t="e">
        <f>'7. Vehicles and transport'!$M$15*'7. Vehicles and transport'!$M$31*YF_share</f>
        <v>#VALUE!</v>
      </c>
      <c r="L526" s="360" t="e">
        <f>K526/'0a. Country information'!$R$11</f>
        <v>#VALUE!</v>
      </c>
      <c r="M526" s="361" t="str">
        <f>IF('7. Vehicles and transport'!$M$14='0e. Support language'!$D$52,'0e. Support language'!$A$66,'0e. Support language'!$A$67)</f>
        <v>District/MOH</v>
      </c>
      <c r="N526" s="363" t="s">
        <v>30</v>
      </c>
    </row>
    <row r="527" spans="1:14" x14ac:dyDescent="0.2">
      <c r="A527" s="359">
        <f>'1. General information'!$O$8</f>
        <v>0</v>
      </c>
      <c r="B527" s="359">
        <f>'1. General information'!$O$10</f>
        <v>0</v>
      </c>
      <c r="C527" s="359">
        <f>'1. General information'!$O$11</f>
        <v>0</v>
      </c>
      <c r="D527" s="359" t="s">
        <v>724</v>
      </c>
      <c r="E527" s="359" t="s">
        <v>652</v>
      </c>
      <c r="F527" s="359" t="s">
        <v>653</v>
      </c>
      <c r="G527" s="359" t="s">
        <v>30</v>
      </c>
      <c r="H527" s="359" t="s">
        <v>671</v>
      </c>
      <c r="I527" s="359" t="s">
        <v>627</v>
      </c>
      <c r="J527" s="359" t="s">
        <v>546</v>
      </c>
      <c r="K527" s="360" t="e">
        <f>'7. Vehicles and transport'!$M$15*'7. Vehicles and transport'!$M$31*MenA_share</f>
        <v>#VALUE!</v>
      </c>
      <c r="L527" s="360" t="e">
        <f>K527/'0a. Country information'!$R$11</f>
        <v>#VALUE!</v>
      </c>
      <c r="M527" s="361" t="str">
        <f>IF('7. Vehicles and transport'!$M$14='0e. Support language'!$D$52,'0e. Support language'!$A$66,'0e. Support language'!$A$67)</f>
        <v>District/MOH</v>
      </c>
      <c r="N527" s="363" t="s">
        <v>30</v>
      </c>
    </row>
    <row r="528" spans="1:14" x14ac:dyDescent="0.2">
      <c r="A528" s="359">
        <f>'1. General information'!$O$8</f>
        <v>0</v>
      </c>
      <c r="B528" s="359">
        <f>'1. General information'!$O$10</f>
        <v>0</v>
      </c>
      <c r="C528" s="359">
        <f>'1. General information'!$O$11</f>
        <v>0</v>
      </c>
      <c r="D528" s="359" t="s">
        <v>724</v>
      </c>
      <c r="E528" s="359" t="s">
        <v>652</v>
      </c>
      <c r="F528" s="359" t="s">
        <v>653</v>
      </c>
      <c r="G528" s="359" t="s">
        <v>97</v>
      </c>
      <c r="H528" s="359" t="s">
        <v>671</v>
      </c>
      <c r="I528" s="359" t="s">
        <v>627</v>
      </c>
      <c r="J528" s="359" t="s">
        <v>350</v>
      </c>
      <c r="K528" s="360" t="e">
        <f>'7. Vehicles and transport'!$M$15*'7. Vehicles and transport'!$M$32*YF_share</f>
        <v>#VALUE!</v>
      </c>
      <c r="L528" s="360" t="e">
        <f>K528/'0a. Country information'!$R$11</f>
        <v>#VALUE!</v>
      </c>
      <c r="M528" s="361" t="str">
        <f>IF('7. Vehicles and transport'!$M$14='0e. Support language'!$D$52,'0e. Support language'!$A$66,'0e. Support language'!$A$67)</f>
        <v>District/MOH</v>
      </c>
      <c r="N528" s="363" t="s">
        <v>97</v>
      </c>
    </row>
    <row r="529" spans="1:14" x14ac:dyDescent="0.2">
      <c r="A529" s="359">
        <f>'1. General information'!$O$8</f>
        <v>0</v>
      </c>
      <c r="B529" s="359">
        <f>'1. General information'!$O$10</f>
        <v>0</v>
      </c>
      <c r="C529" s="359">
        <f>'1. General information'!$O$11</f>
        <v>0</v>
      </c>
      <c r="D529" s="359" t="s">
        <v>724</v>
      </c>
      <c r="E529" s="359" t="s">
        <v>652</v>
      </c>
      <c r="F529" s="359" t="s">
        <v>653</v>
      </c>
      <c r="G529" s="359" t="s">
        <v>97</v>
      </c>
      <c r="H529" s="359" t="s">
        <v>671</v>
      </c>
      <c r="I529" s="359" t="s">
        <v>627</v>
      </c>
      <c r="J529" s="359" t="s">
        <v>546</v>
      </c>
      <c r="K529" s="360" t="e">
        <f>'7. Vehicles and transport'!$M$15*'7. Vehicles and transport'!$M$32*MenA_share</f>
        <v>#VALUE!</v>
      </c>
      <c r="L529" s="360" t="e">
        <f>K529/'0a. Country information'!$R$11</f>
        <v>#VALUE!</v>
      </c>
      <c r="M529" s="361" t="str">
        <f>IF('7. Vehicles and transport'!$M$14='0e. Support language'!$D$52,'0e. Support language'!$A$66,'0e. Support language'!$A$67)</f>
        <v>District/MOH</v>
      </c>
      <c r="N529" s="363" t="s">
        <v>97</v>
      </c>
    </row>
    <row r="530" spans="1:14" x14ac:dyDescent="0.2">
      <c r="A530" s="359">
        <f>'1. General information'!$O$8</f>
        <v>0</v>
      </c>
      <c r="B530" s="359">
        <f>'1. General information'!$O$10</f>
        <v>0</v>
      </c>
      <c r="C530" s="359">
        <f>'1. General information'!$O$11</f>
        <v>0</v>
      </c>
      <c r="D530" s="359" t="s">
        <v>724</v>
      </c>
      <c r="E530" s="359" t="s">
        <v>652</v>
      </c>
      <c r="F530" s="359" t="s">
        <v>653</v>
      </c>
      <c r="G530" s="359" t="s">
        <v>28</v>
      </c>
      <c r="H530" s="359" t="s">
        <v>671</v>
      </c>
      <c r="I530" s="359" t="s">
        <v>627</v>
      </c>
      <c r="J530" s="359" t="s">
        <v>350</v>
      </c>
      <c r="K530" s="360" t="e">
        <f>'7. Vehicles and transport'!$M$15*'7. Vehicles and transport'!$M$33*YF_share</f>
        <v>#VALUE!</v>
      </c>
      <c r="L530" s="360" t="e">
        <f>K530/'0a. Country information'!$R$11</f>
        <v>#VALUE!</v>
      </c>
      <c r="M530" s="361" t="str">
        <f>IF('7. Vehicles and transport'!$M$14='0e. Support language'!$D$52,'0e. Support language'!$A$66,'0e. Support language'!$A$67)</f>
        <v>District/MOH</v>
      </c>
      <c r="N530" s="363" t="s">
        <v>28</v>
      </c>
    </row>
    <row r="531" spans="1:14" x14ac:dyDescent="0.2">
      <c r="A531" s="359">
        <f>'1. General information'!$O$8</f>
        <v>0</v>
      </c>
      <c r="B531" s="359">
        <f>'1. General information'!$O$10</f>
        <v>0</v>
      </c>
      <c r="C531" s="359">
        <f>'1. General information'!$O$11</f>
        <v>0</v>
      </c>
      <c r="D531" s="359" t="s">
        <v>724</v>
      </c>
      <c r="E531" s="359" t="s">
        <v>652</v>
      </c>
      <c r="F531" s="359" t="s">
        <v>653</v>
      </c>
      <c r="G531" s="359" t="s">
        <v>28</v>
      </c>
      <c r="H531" s="359" t="s">
        <v>671</v>
      </c>
      <c r="I531" s="359" t="s">
        <v>627</v>
      </c>
      <c r="J531" s="359" t="s">
        <v>546</v>
      </c>
      <c r="K531" s="360" t="e">
        <f>'7. Vehicles and transport'!$M$15*'7. Vehicles and transport'!$M$33*MenA_share</f>
        <v>#VALUE!</v>
      </c>
      <c r="L531" s="360" t="e">
        <f>K531/'0a. Country information'!$R$11</f>
        <v>#VALUE!</v>
      </c>
      <c r="M531" s="361" t="str">
        <f>IF('7. Vehicles and transport'!$M$14='0e. Support language'!$D$52,'0e. Support language'!$A$66,'0e. Support language'!$A$67)</f>
        <v>District/MOH</v>
      </c>
      <c r="N531" s="363" t="s">
        <v>28</v>
      </c>
    </row>
    <row r="532" spans="1:14" x14ac:dyDescent="0.2">
      <c r="A532" s="359">
        <f>'1. General information'!$O$8</f>
        <v>0</v>
      </c>
      <c r="B532" s="359">
        <f>'1. General information'!$O$10</f>
        <v>0</v>
      </c>
      <c r="C532" s="359">
        <f>'1. General information'!$O$11</f>
        <v>0</v>
      </c>
      <c r="D532" s="359" t="s">
        <v>724</v>
      </c>
      <c r="E532" s="359" t="s">
        <v>652</v>
      </c>
      <c r="F532" s="359" t="s">
        <v>653</v>
      </c>
      <c r="G532" s="359" t="s">
        <v>129</v>
      </c>
      <c r="H532" s="359" t="s">
        <v>671</v>
      </c>
      <c r="I532" s="359" t="s">
        <v>627</v>
      </c>
      <c r="J532" s="359" t="s">
        <v>350</v>
      </c>
      <c r="K532" s="360" t="e">
        <f>'7. Vehicles and transport'!$M$15*'7. Vehicles and transport'!$M$34*YF_share</f>
        <v>#VALUE!</v>
      </c>
      <c r="L532" s="360" t="e">
        <f>K532/'0a. Country information'!$R$11</f>
        <v>#VALUE!</v>
      </c>
      <c r="M532" s="361" t="str">
        <f>IF('7. Vehicles and transport'!$M$14='0e. Support language'!$D$52,'0e. Support language'!$A$66,'0e. Support language'!$A$67)</f>
        <v>District/MOH</v>
      </c>
      <c r="N532" s="363" t="s">
        <v>619</v>
      </c>
    </row>
    <row r="533" spans="1:14" x14ac:dyDescent="0.2">
      <c r="A533" s="359">
        <f>'1. General information'!$O$8</f>
        <v>0</v>
      </c>
      <c r="B533" s="359">
        <f>'1. General information'!$O$10</f>
        <v>0</v>
      </c>
      <c r="C533" s="359">
        <f>'1. General information'!$O$11</f>
        <v>0</v>
      </c>
      <c r="D533" s="359" t="s">
        <v>724</v>
      </c>
      <c r="E533" s="359" t="s">
        <v>652</v>
      </c>
      <c r="F533" s="359" t="s">
        <v>653</v>
      </c>
      <c r="G533" s="359" t="s">
        <v>129</v>
      </c>
      <c r="H533" s="359" t="s">
        <v>671</v>
      </c>
      <c r="I533" s="359" t="s">
        <v>627</v>
      </c>
      <c r="J533" s="359" t="s">
        <v>546</v>
      </c>
      <c r="K533" s="360" t="e">
        <f>'7. Vehicles and transport'!$M$15*'7. Vehicles and transport'!$M$34*MenA_share</f>
        <v>#VALUE!</v>
      </c>
      <c r="L533" s="360" t="e">
        <f>K533/'0a. Country information'!$R$11</f>
        <v>#VALUE!</v>
      </c>
      <c r="M533" s="361" t="str">
        <f>IF('7. Vehicles and transport'!$M$14='0e. Support language'!$D$52,'0e. Support language'!$A$66,'0e. Support language'!$A$67)</f>
        <v>District/MOH</v>
      </c>
      <c r="N533" s="363" t="s">
        <v>619</v>
      </c>
    </row>
    <row r="534" spans="1:14" x14ac:dyDescent="0.2">
      <c r="A534" s="359">
        <f>'1. General information'!$O$8</f>
        <v>0</v>
      </c>
      <c r="B534" s="359">
        <f>'1. General information'!$O$10</f>
        <v>0</v>
      </c>
      <c r="C534" s="359">
        <f>'1. General information'!$O$11</f>
        <v>0</v>
      </c>
      <c r="D534" s="359" t="s">
        <v>726</v>
      </c>
      <c r="E534" s="359" t="s">
        <v>652</v>
      </c>
      <c r="F534" s="359" t="s">
        <v>653</v>
      </c>
      <c r="G534" s="359" t="s">
        <v>33</v>
      </c>
      <c r="H534" s="359" t="s">
        <v>671</v>
      </c>
      <c r="I534" s="359" t="s">
        <v>627</v>
      </c>
      <c r="J534" s="359" t="s">
        <v>350</v>
      </c>
      <c r="K534" s="360" t="e">
        <f>'7. Vehicles and transport'!$N$15*'7. Vehicles and transport'!$N$25*YF_share</f>
        <v>#VALUE!</v>
      </c>
      <c r="L534" s="360" t="e">
        <f>K534/'0a. Country information'!$R$11</f>
        <v>#VALUE!</v>
      </c>
      <c r="M534" s="361" t="str">
        <f>IF('7. Vehicles and transport'!$N$14='0e. Support language'!$D$52,'0e. Support language'!$A$66,'0e. Support language'!$A$67)</f>
        <v>District/MOH</v>
      </c>
      <c r="N534" s="362" t="s">
        <v>727</v>
      </c>
    </row>
    <row r="535" spans="1:14" x14ac:dyDescent="0.2">
      <c r="A535" s="359">
        <f>'1. General information'!$O$8</f>
        <v>0</v>
      </c>
      <c r="B535" s="359">
        <f>'1. General information'!$O$10</f>
        <v>0</v>
      </c>
      <c r="C535" s="359">
        <f>'1. General information'!$O$11</f>
        <v>0</v>
      </c>
      <c r="D535" s="359" t="s">
        <v>726</v>
      </c>
      <c r="E535" s="359" t="s">
        <v>652</v>
      </c>
      <c r="F535" s="359" t="s">
        <v>653</v>
      </c>
      <c r="G535" s="359" t="s">
        <v>33</v>
      </c>
      <c r="H535" s="359" t="s">
        <v>671</v>
      </c>
      <c r="I535" s="359" t="s">
        <v>627</v>
      </c>
      <c r="J535" s="359" t="s">
        <v>546</v>
      </c>
      <c r="K535" s="360" t="e">
        <f>'7. Vehicles and transport'!$N$15*'7. Vehicles and transport'!$N$25*MenA_share</f>
        <v>#VALUE!</v>
      </c>
      <c r="L535" s="360" t="e">
        <f>K535/'0a. Country information'!$R$11</f>
        <v>#VALUE!</v>
      </c>
      <c r="M535" s="361" t="str">
        <f>IF('7. Vehicles and transport'!$N$14='0e. Support language'!$D$52,'0e. Support language'!$A$66,'0e. Support language'!$A$67)</f>
        <v>District/MOH</v>
      </c>
      <c r="N535" s="362" t="s">
        <v>727</v>
      </c>
    </row>
    <row r="536" spans="1:14" x14ac:dyDescent="0.2">
      <c r="A536" s="359">
        <f>'1. General information'!$O$8</f>
        <v>0</v>
      </c>
      <c r="B536" s="359">
        <f>'1. General information'!$O$10</f>
        <v>0</v>
      </c>
      <c r="C536" s="359">
        <f>'1. General information'!$O$11</f>
        <v>0</v>
      </c>
      <c r="D536" s="359" t="s">
        <v>726</v>
      </c>
      <c r="E536" s="359" t="s">
        <v>652</v>
      </c>
      <c r="F536" s="359" t="s">
        <v>653</v>
      </c>
      <c r="G536" s="359" t="s">
        <v>356</v>
      </c>
      <c r="H536" s="359" t="s">
        <v>671</v>
      </c>
      <c r="I536" s="359" t="s">
        <v>627</v>
      </c>
      <c r="J536" s="359" t="s">
        <v>350</v>
      </c>
      <c r="K536" s="360" t="e">
        <f>'7. Vehicles and transport'!$N$15*'7. Vehicles and transport'!$N$26*YF_share</f>
        <v>#VALUE!</v>
      </c>
      <c r="L536" s="360" t="e">
        <f>K536/'0a. Country information'!$R$11</f>
        <v>#VALUE!</v>
      </c>
      <c r="M536" s="361" t="str">
        <f>IF('7. Vehicles and transport'!$N$14='0e. Support language'!$D$52,'0e. Support language'!$A$66,'0e. Support language'!$A$67)</f>
        <v>District/MOH</v>
      </c>
      <c r="N536" s="363" t="s">
        <v>356</v>
      </c>
    </row>
    <row r="537" spans="1:14" x14ac:dyDescent="0.2">
      <c r="A537" s="359">
        <f>'1. General information'!$O$8</f>
        <v>0</v>
      </c>
      <c r="B537" s="359">
        <f>'1. General information'!$O$10</f>
        <v>0</v>
      </c>
      <c r="C537" s="359">
        <f>'1. General information'!$O$11</f>
        <v>0</v>
      </c>
      <c r="D537" s="359" t="s">
        <v>726</v>
      </c>
      <c r="E537" s="359" t="s">
        <v>652</v>
      </c>
      <c r="F537" s="359" t="s">
        <v>653</v>
      </c>
      <c r="G537" s="359" t="s">
        <v>356</v>
      </c>
      <c r="H537" s="359" t="s">
        <v>671</v>
      </c>
      <c r="I537" s="359" t="s">
        <v>627</v>
      </c>
      <c r="J537" s="359" t="s">
        <v>546</v>
      </c>
      <c r="K537" s="360" t="e">
        <f>'7. Vehicles and transport'!$N$15*'7. Vehicles and transport'!$N$26*MenA_share</f>
        <v>#VALUE!</v>
      </c>
      <c r="L537" s="360" t="e">
        <f>K537/'0a. Country information'!$R$11</f>
        <v>#VALUE!</v>
      </c>
      <c r="M537" s="361" t="str">
        <f>IF('7. Vehicles and transport'!$N$14='0e. Support language'!$D$52,'0e. Support language'!$A$66,'0e. Support language'!$A$67)</f>
        <v>District/MOH</v>
      </c>
      <c r="N537" s="363" t="s">
        <v>356</v>
      </c>
    </row>
    <row r="538" spans="1:14" x14ac:dyDescent="0.2">
      <c r="A538" s="359">
        <f>'1. General information'!$O$8</f>
        <v>0</v>
      </c>
      <c r="B538" s="359">
        <f>'1. General information'!$O$10</f>
        <v>0</v>
      </c>
      <c r="C538" s="359">
        <f>'1. General information'!$O$11</f>
        <v>0</v>
      </c>
      <c r="D538" s="359" t="s">
        <v>726</v>
      </c>
      <c r="E538" s="359" t="s">
        <v>652</v>
      </c>
      <c r="F538" s="359" t="s">
        <v>653</v>
      </c>
      <c r="G538" s="359" t="s">
        <v>29</v>
      </c>
      <c r="H538" s="359" t="s">
        <v>671</v>
      </c>
      <c r="I538" s="359" t="s">
        <v>627</v>
      </c>
      <c r="J538" s="359" t="s">
        <v>350</v>
      </c>
      <c r="K538" s="360" t="e">
        <f>'7. Vehicles and transport'!$N$15*'7. Vehicles and transport'!$N$27*YF_share</f>
        <v>#VALUE!</v>
      </c>
      <c r="L538" s="360" t="e">
        <f>K538/'0a. Country information'!$R$11</f>
        <v>#VALUE!</v>
      </c>
      <c r="M538" s="361" t="str">
        <f>IF('7. Vehicles and transport'!$N$14='0e. Support language'!$D$52,'0e. Support language'!$A$66,'0e. Support language'!$A$67)</f>
        <v>District/MOH</v>
      </c>
      <c r="N538" s="363" t="s">
        <v>29</v>
      </c>
    </row>
    <row r="539" spans="1:14" x14ac:dyDescent="0.2">
      <c r="A539" s="359">
        <f>'1. General information'!$O$8</f>
        <v>0</v>
      </c>
      <c r="B539" s="359">
        <f>'1. General information'!$O$10</f>
        <v>0</v>
      </c>
      <c r="C539" s="359">
        <f>'1. General information'!$O$11</f>
        <v>0</v>
      </c>
      <c r="D539" s="359" t="s">
        <v>726</v>
      </c>
      <c r="E539" s="359" t="s">
        <v>652</v>
      </c>
      <c r="F539" s="359" t="s">
        <v>653</v>
      </c>
      <c r="G539" s="359" t="s">
        <v>29</v>
      </c>
      <c r="H539" s="359" t="s">
        <v>671</v>
      </c>
      <c r="I539" s="359" t="s">
        <v>627</v>
      </c>
      <c r="J539" s="359" t="s">
        <v>546</v>
      </c>
      <c r="K539" s="360" t="e">
        <f>'7. Vehicles and transport'!$N$15*'7. Vehicles and transport'!$N$27*MenA_share</f>
        <v>#VALUE!</v>
      </c>
      <c r="L539" s="360" t="e">
        <f>K539/'0a. Country information'!$R$11</f>
        <v>#VALUE!</v>
      </c>
      <c r="M539" s="361" t="str">
        <f>IF('7. Vehicles and transport'!$N$14='0e. Support language'!$D$52,'0e. Support language'!$A$66,'0e. Support language'!$A$67)</f>
        <v>District/MOH</v>
      </c>
      <c r="N539" s="363" t="s">
        <v>29</v>
      </c>
    </row>
    <row r="540" spans="1:14" x14ac:dyDescent="0.2">
      <c r="A540" s="359">
        <f>'1. General information'!$O$8</f>
        <v>0</v>
      </c>
      <c r="B540" s="359">
        <f>'1. General information'!$O$10</f>
        <v>0</v>
      </c>
      <c r="C540" s="359">
        <f>'1. General information'!$O$11</f>
        <v>0</v>
      </c>
      <c r="D540" s="359" t="s">
        <v>726</v>
      </c>
      <c r="E540" s="359" t="s">
        <v>652</v>
      </c>
      <c r="F540" s="359" t="s">
        <v>653</v>
      </c>
      <c r="G540" s="359" t="s">
        <v>96</v>
      </c>
      <c r="H540" s="359" t="s">
        <v>671</v>
      </c>
      <c r="I540" s="359" t="s">
        <v>627</v>
      </c>
      <c r="J540" s="359" t="s">
        <v>350</v>
      </c>
      <c r="K540" s="360" t="e">
        <f>'7. Vehicles and transport'!$N$15*'7. Vehicles and transport'!$N$28*YF_share</f>
        <v>#VALUE!</v>
      </c>
      <c r="L540" s="360" t="e">
        <f>K540/'0a. Country information'!$R$11</f>
        <v>#VALUE!</v>
      </c>
      <c r="M540" s="361" t="str">
        <f>IF('7. Vehicles and transport'!$N$14='0e. Support language'!$D$52,'0e. Support language'!$A$66,'0e. Support language'!$A$67)</f>
        <v>District/MOH</v>
      </c>
      <c r="N540" s="363" t="s">
        <v>96</v>
      </c>
    </row>
    <row r="541" spans="1:14" x14ac:dyDescent="0.2">
      <c r="A541" s="359">
        <f>'1. General information'!$O$8</f>
        <v>0</v>
      </c>
      <c r="B541" s="359">
        <f>'1. General information'!$O$10</f>
        <v>0</v>
      </c>
      <c r="C541" s="359">
        <f>'1. General information'!$O$11</f>
        <v>0</v>
      </c>
      <c r="D541" s="359" t="s">
        <v>726</v>
      </c>
      <c r="E541" s="359" t="s">
        <v>652</v>
      </c>
      <c r="F541" s="359" t="s">
        <v>653</v>
      </c>
      <c r="G541" s="359" t="s">
        <v>96</v>
      </c>
      <c r="H541" s="359" t="s">
        <v>671</v>
      </c>
      <c r="I541" s="359" t="s">
        <v>627</v>
      </c>
      <c r="J541" s="359" t="s">
        <v>546</v>
      </c>
      <c r="K541" s="360" t="e">
        <f>'7. Vehicles and transport'!$N$15*'7. Vehicles and transport'!$N$28*MenA_share</f>
        <v>#VALUE!</v>
      </c>
      <c r="L541" s="360" t="e">
        <f>K541/'0a. Country information'!$R$11</f>
        <v>#VALUE!</v>
      </c>
      <c r="M541" s="361" t="str">
        <f>IF('7. Vehicles and transport'!$N$14='0e. Support language'!$D$52,'0e. Support language'!$A$66,'0e. Support language'!$A$67)</f>
        <v>District/MOH</v>
      </c>
      <c r="N541" s="363" t="s">
        <v>96</v>
      </c>
    </row>
    <row r="542" spans="1:14" x14ac:dyDescent="0.2">
      <c r="A542" s="359">
        <f>'1. General information'!$O$8</f>
        <v>0</v>
      </c>
      <c r="B542" s="359">
        <f>'1. General information'!$O$10</f>
        <v>0</v>
      </c>
      <c r="C542" s="359">
        <f>'1. General information'!$O$11</f>
        <v>0</v>
      </c>
      <c r="D542" s="359" t="s">
        <v>726</v>
      </c>
      <c r="E542" s="359" t="s">
        <v>652</v>
      </c>
      <c r="F542" s="359" t="s">
        <v>653</v>
      </c>
      <c r="G542" s="359" t="s">
        <v>5</v>
      </c>
      <c r="H542" s="359" t="s">
        <v>671</v>
      </c>
      <c r="I542" s="359" t="s">
        <v>627</v>
      </c>
      <c r="J542" s="359" t="s">
        <v>350</v>
      </c>
      <c r="K542" s="360" t="e">
        <f>'7. Vehicles and transport'!$N$15*'7. Vehicles and transport'!$N$29*YF_share</f>
        <v>#VALUE!</v>
      </c>
      <c r="L542" s="360" t="e">
        <f>K542/'0a. Country information'!$R$11</f>
        <v>#VALUE!</v>
      </c>
      <c r="M542" s="361" t="str">
        <f>IF('7. Vehicles and transport'!$N$14='0e. Support language'!$D$52,'0e. Support language'!$A$66,'0e. Support language'!$A$67)</f>
        <v>District/MOH</v>
      </c>
      <c r="N542" s="363" t="s">
        <v>5</v>
      </c>
    </row>
    <row r="543" spans="1:14" x14ac:dyDescent="0.2">
      <c r="A543" s="359">
        <f>'1. General information'!$O$8</f>
        <v>0</v>
      </c>
      <c r="B543" s="359">
        <f>'1. General information'!$O$10</f>
        <v>0</v>
      </c>
      <c r="C543" s="359">
        <f>'1. General information'!$O$11</f>
        <v>0</v>
      </c>
      <c r="D543" s="359" t="s">
        <v>726</v>
      </c>
      <c r="E543" s="359" t="s">
        <v>652</v>
      </c>
      <c r="F543" s="359" t="s">
        <v>653</v>
      </c>
      <c r="G543" s="359" t="s">
        <v>5</v>
      </c>
      <c r="H543" s="359" t="s">
        <v>671</v>
      </c>
      <c r="I543" s="359" t="s">
        <v>627</v>
      </c>
      <c r="J543" s="359" t="s">
        <v>546</v>
      </c>
      <c r="K543" s="360" t="e">
        <f>'7. Vehicles and transport'!$N$15*'7. Vehicles and transport'!$N$29*MenA_share</f>
        <v>#VALUE!</v>
      </c>
      <c r="L543" s="360" t="e">
        <f>K543/'0a. Country information'!$R$11</f>
        <v>#VALUE!</v>
      </c>
      <c r="M543" s="361" t="str">
        <f>IF('7. Vehicles and transport'!$N$14='0e. Support language'!$D$52,'0e. Support language'!$A$66,'0e. Support language'!$A$67)</f>
        <v>District/MOH</v>
      </c>
      <c r="N543" s="363" t="s">
        <v>5</v>
      </c>
    </row>
    <row r="544" spans="1:14" x14ac:dyDescent="0.2">
      <c r="A544" s="359">
        <f>'1. General information'!$O$8</f>
        <v>0</v>
      </c>
      <c r="B544" s="359">
        <f>'1. General information'!$O$10</f>
        <v>0</v>
      </c>
      <c r="C544" s="359">
        <f>'1. General information'!$O$11</f>
        <v>0</v>
      </c>
      <c r="D544" s="359" t="s">
        <v>726</v>
      </c>
      <c r="E544" s="359" t="s">
        <v>652</v>
      </c>
      <c r="F544" s="359" t="s">
        <v>653</v>
      </c>
      <c r="G544" s="359" t="s">
        <v>22</v>
      </c>
      <c r="H544" s="359" t="s">
        <v>671</v>
      </c>
      <c r="I544" s="359" t="s">
        <v>627</v>
      </c>
      <c r="J544" s="359" t="s">
        <v>350</v>
      </c>
      <c r="K544" s="360" t="e">
        <f>'7. Vehicles and transport'!$N$15*'7. Vehicles and transport'!$N$30*YF_share</f>
        <v>#VALUE!</v>
      </c>
      <c r="L544" s="360" t="e">
        <f>K544/'0a. Country information'!$R$11</f>
        <v>#VALUE!</v>
      </c>
      <c r="M544" s="361" t="str">
        <f>IF('7. Vehicles and transport'!$N$14='0e. Support language'!$D$52,'0e. Support language'!$A$66,'0e. Support language'!$A$67)</f>
        <v>District/MOH</v>
      </c>
      <c r="N544" s="363" t="s">
        <v>22</v>
      </c>
    </row>
    <row r="545" spans="1:14" x14ac:dyDescent="0.2">
      <c r="A545" s="359">
        <f>'1. General information'!$O$8</f>
        <v>0</v>
      </c>
      <c r="B545" s="359">
        <f>'1. General information'!$O$10</f>
        <v>0</v>
      </c>
      <c r="C545" s="359">
        <f>'1. General information'!$O$11</f>
        <v>0</v>
      </c>
      <c r="D545" s="359" t="s">
        <v>726</v>
      </c>
      <c r="E545" s="359" t="s">
        <v>652</v>
      </c>
      <c r="F545" s="359" t="s">
        <v>653</v>
      </c>
      <c r="G545" s="359" t="s">
        <v>22</v>
      </c>
      <c r="H545" s="359" t="s">
        <v>671</v>
      </c>
      <c r="I545" s="359" t="s">
        <v>627</v>
      </c>
      <c r="J545" s="359" t="s">
        <v>546</v>
      </c>
      <c r="K545" s="360" t="e">
        <f>'7. Vehicles and transport'!$N$15*'7. Vehicles and transport'!$N$30*MenA_share</f>
        <v>#VALUE!</v>
      </c>
      <c r="L545" s="360" t="e">
        <f>K545/'0a. Country information'!$R$11</f>
        <v>#VALUE!</v>
      </c>
      <c r="M545" s="361" t="str">
        <f>IF('7. Vehicles and transport'!$N$14='0e. Support language'!$D$52,'0e. Support language'!$A$66,'0e. Support language'!$A$67)</f>
        <v>District/MOH</v>
      </c>
      <c r="N545" s="363" t="s">
        <v>22</v>
      </c>
    </row>
    <row r="546" spans="1:14" x14ac:dyDescent="0.2">
      <c r="A546" s="359">
        <f>'1. General information'!$O$8</f>
        <v>0</v>
      </c>
      <c r="B546" s="359">
        <f>'1. General information'!$O$10</f>
        <v>0</v>
      </c>
      <c r="C546" s="359">
        <f>'1. General information'!$O$11</f>
        <v>0</v>
      </c>
      <c r="D546" s="359" t="s">
        <v>726</v>
      </c>
      <c r="E546" s="359" t="s">
        <v>652</v>
      </c>
      <c r="F546" s="359" t="s">
        <v>653</v>
      </c>
      <c r="G546" s="359" t="s">
        <v>30</v>
      </c>
      <c r="H546" s="359" t="s">
        <v>671</v>
      </c>
      <c r="I546" s="359" t="s">
        <v>627</v>
      </c>
      <c r="J546" s="359" t="s">
        <v>350</v>
      </c>
      <c r="K546" s="360" t="e">
        <f>'7. Vehicles and transport'!$N$15*'7. Vehicles and transport'!$N$31*YF_share</f>
        <v>#VALUE!</v>
      </c>
      <c r="L546" s="360" t="e">
        <f>K546/'0a. Country information'!$R$11</f>
        <v>#VALUE!</v>
      </c>
      <c r="M546" s="361" t="str">
        <f>IF('7. Vehicles and transport'!$N$14='0e. Support language'!$D$52,'0e. Support language'!$A$66,'0e. Support language'!$A$67)</f>
        <v>District/MOH</v>
      </c>
      <c r="N546" s="363" t="s">
        <v>30</v>
      </c>
    </row>
    <row r="547" spans="1:14" x14ac:dyDescent="0.2">
      <c r="A547" s="359">
        <f>'1. General information'!$O$8</f>
        <v>0</v>
      </c>
      <c r="B547" s="359">
        <f>'1. General information'!$O$10</f>
        <v>0</v>
      </c>
      <c r="C547" s="359">
        <f>'1. General information'!$O$11</f>
        <v>0</v>
      </c>
      <c r="D547" s="359" t="s">
        <v>726</v>
      </c>
      <c r="E547" s="359" t="s">
        <v>652</v>
      </c>
      <c r="F547" s="359" t="s">
        <v>653</v>
      </c>
      <c r="G547" s="359" t="s">
        <v>30</v>
      </c>
      <c r="H547" s="359" t="s">
        <v>671</v>
      </c>
      <c r="I547" s="359" t="s">
        <v>627</v>
      </c>
      <c r="J547" s="359" t="s">
        <v>546</v>
      </c>
      <c r="K547" s="360" t="e">
        <f>'7. Vehicles and transport'!$N$15*'7. Vehicles and transport'!$N$31*MenA_share</f>
        <v>#VALUE!</v>
      </c>
      <c r="L547" s="360" t="e">
        <f>K547/'0a. Country information'!$R$11</f>
        <v>#VALUE!</v>
      </c>
      <c r="M547" s="361" t="str">
        <f>IF('7. Vehicles and transport'!$N$14='0e. Support language'!$D$52,'0e. Support language'!$A$66,'0e. Support language'!$A$67)</f>
        <v>District/MOH</v>
      </c>
      <c r="N547" s="363" t="s">
        <v>30</v>
      </c>
    </row>
    <row r="548" spans="1:14" x14ac:dyDescent="0.2">
      <c r="A548" s="359">
        <f>'1. General information'!$O$8</f>
        <v>0</v>
      </c>
      <c r="B548" s="359">
        <f>'1. General information'!$O$10</f>
        <v>0</v>
      </c>
      <c r="C548" s="359">
        <f>'1. General information'!$O$11</f>
        <v>0</v>
      </c>
      <c r="D548" s="359" t="s">
        <v>726</v>
      </c>
      <c r="E548" s="359" t="s">
        <v>652</v>
      </c>
      <c r="F548" s="359" t="s">
        <v>653</v>
      </c>
      <c r="G548" s="359" t="s">
        <v>97</v>
      </c>
      <c r="H548" s="359" t="s">
        <v>671</v>
      </c>
      <c r="I548" s="359" t="s">
        <v>627</v>
      </c>
      <c r="J548" s="359" t="s">
        <v>350</v>
      </c>
      <c r="K548" s="360" t="e">
        <f>'7. Vehicles and transport'!$N$15*'7. Vehicles and transport'!$N$32*YF_share</f>
        <v>#VALUE!</v>
      </c>
      <c r="L548" s="360" t="e">
        <f>K548/'0a. Country information'!$R$11</f>
        <v>#VALUE!</v>
      </c>
      <c r="M548" s="361" t="str">
        <f>IF('7. Vehicles and transport'!$N$14='0e. Support language'!$D$52,'0e. Support language'!$A$66,'0e. Support language'!$A$67)</f>
        <v>District/MOH</v>
      </c>
      <c r="N548" s="363" t="s">
        <v>97</v>
      </c>
    </row>
    <row r="549" spans="1:14" x14ac:dyDescent="0.2">
      <c r="A549" s="359">
        <f>'1. General information'!$O$8</f>
        <v>0</v>
      </c>
      <c r="B549" s="359">
        <f>'1. General information'!$O$10</f>
        <v>0</v>
      </c>
      <c r="C549" s="359">
        <f>'1. General information'!$O$11</f>
        <v>0</v>
      </c>
      <c r="D549" s="359" t="s">
        <v>726</v>
      </c>
      <c r="E549" s="359" t="s">
        <v>652</v>
      </c>
      <c r="F549" s="359" t="s">
        <v>653</v>
      </c>
      <c r="G549" s="359" t="s">
        <v>97</v>
      </c>
      <c r="H549" s="359" t="s">
        <v>671</v>
      </c>
      <c r="I549" s="359" t="s">
        <v>627</v>
      </c>
      <c r="J549" s="359" t="s">
        <v>546</v>
      </c>
      <c r="K549" s="360" t="e">
        <f>'7. Vehicles and transport'!$N$15*'7. Vehicles and transport'!$N$32*MenA_share</f>
        <v>#VALUE!</v>
      </c>
      <c r="L549" s="360" t="e">
        <f>K549/'0a. Country information'!$R$11</f>
        <v>#VALUE!</v>
      </c>
      <c r="M549" s="361" t="str">
        <f>IF('7. Vehicles and transport'!$N$14='0e. Support language'!$D$52,'0e. Support language'!$A$66,'0e. Support language'!$A$67)</f>
        <v>District/MOH</v>
      </c>
      <c r="N549" s="363" t="s">
        <v>97</v>
      </c>
    </row>
    <row r="550" spans="1:14" x14ac:dyDescent="0.2">
      <c r="A550" s="359">
        <f>'1. General information'!$O$8</f>
        <v>0</v>
      </c>
      <c r="B550" s="359">
        <f>'1. General information'!$O$10</f>
        <v>0</v>
      </c>
      <c r="C550" s="359">
        <f>'1. General information'!$O$11</f>
        <v>0</v>
      </c>
      <c r="D550" s="359" t="s">
        <v>726</v>
      </c>
      <c r="E550" s="359" t="s">
        <v>652</v>
      </c>
      <c r="F550" s="359" t="s">
        <v>653</v>
      </c>
      <c r="G550" s="359" t="s">
        <v>28</v>
      </c>
      <c r="H550" s="359" t="s">
        <v>671</v>
      </c>
      <c r="I550" s="359" t="s">
        <v>627</v>
      </c>
      <c r="J550" s="359" t="s">
        <v>350</v>
      </c>
      <c r="K550" s="360" t="e">
        <f>'7. Vehicles and transport'!$N$15*'7. Vehicles and transport'!$N$33*YF_share</f>
        <v>#VALUE!</v>
      </c>
      <c r="L550" s="360" t="e">
        <f>K550/'0a. Country information'!$R$11</f>
        <v>#VALUE!</v>
      </c>
      <c r="M550" s="361" t="str">
        <f>IF('7. Vehicles and transport'!$N$14='0e. Support language'!$D$52,'0e. Support language'!$A$66,'0e. Support language'!$A$67)</f>
        <v>District/MOH</v>
      </c>
      <c r="N550" s="363" t="s">
        <v>28</v>
      </c>
    </row>
    <row r="551" spans="1:14" x14ac:dyDescent="0.2">
      <c r="A551" s="359">
        <f>'1. General information'!$O$8</f>
        <v>0</v>
      </c>
      <c r="B551" s="359">
        <f>'1. General information'!$O$10</f>
        <v>0</v>
      </c>
      <c r="C551" s="359">
        <f>'1. General information'!$O$11</f>
        <v>0</v>
      </c>
      <c r="D551" s="359" t="s">
        <v>726</v>
      </c>
      <c r="E551" s="359" t="s">
        <v>652</v>
      </c>
      <c r="F551" s="359" t="s">
        <v>653</v>
      </c>
      <c r="G551" s="359" t="s">
        <v>28</v>
      </c>
      <c r="H551" s="359" t="s">
        <v>671</v>
      </c>
      <c r="I551" s="359" t="s">
        <v>627</v>
      </c>
      <c r="J551" s="359" t="s">
        <v>546</v>
      </c>
      <c r="K551" s="360" t="e">
        <f>'7. Vehicles and transport'!$N$15*'7. Vehicles and transport'!$N$33*MenA_share</f>
        <v>#VALUE!</v>
      </c>
      <c r="L551" s="360" t="e">
        <f>K551/'0a. Country information'!$R$11</f>
        <v>#VALUE!</v>
      </c>
      <c r="M551" s="361" t="str">
        <f>IF('7. Vehicles and transport'!$N$14='0e. Support language'!$D$52,'0e. Support language'!$A$66,'0e. Support language'!$A$67)</f>
        <v>District/MOH</v>
      </c>
      <c r="N551" s="363" t="s">
        <v>28</v>
      </c>
    </row>
    <row r="552" spans="1:14" x14ac:dyDescent="0.2">
      <c r="A552" s="359">
        <f>'1. General information'!$O$8</f>
        <v>0</v>
      </c>
      <c r="B552" s="359">
        <f>'1. General information'!$O$10</f>
        <v>0</v>
      </c>
      <c r="C552" s="359">
        <f>'1. General information'!$O$11</f>
        <v>0</v>
      </c>
      <c r="D552" s="359" t="s">
        <v>726</v>
      </c>
      <c r="E552" s="359" t="s">
        <v>652</v>
      </c>
      <c r="F552" s="359" t="s">
        <v>653</v>
      </c>
      <c r="G552" s="359" t="s">
        <v>129</v>
      </c>
      <c r="H552" s="359" t="s">
        <v>671</v>
      </c>
      <c r="I552" s="359" t="s">
        <v>627</v>
      </c>
      <c r="J552" s="359" t="s">
        <v>350</v>
      </c>
      <c r="K552" s="360" t="e">
        <f>'7. Vehicles and transport'!$N$15*'7. Vehicles and transport'!$N$34*YF_share</f>
        <v>#VALUE!</v>
      </c>
      <c r="L552" s="360" t="e">
        <f>K552/'0a. Country information'!$R$11</f>
        <v>#VALUE!</v>
      </c>
      <c r="M552" s="361" t="str">
        <f>IF('7. Vehicles and transport'!$N$14='0e. Support language'!$D$52,'0e. Support language'!$A$66,'0e. Support language'!$A$67)</f>
        <v>District/MOH</v>
      </c>
      <c r="N552" s="363" t="s">
        <v>619</v>
      </c>
    </row>
    <row r="553" spans="1:14" x14ac:dyDescent="0.2">
      <c r="A553" s="359">
        <f>'1. General information'!$O$8</f>
        <v>0</v>
      </c>
      <c r="B553" s="359">
        <f>'1. General information'!$O$10</f>
        <v>0</v>
      </c>
      <c r="C553" s="359">
        <f>'1. General information'!$O$11</f>
        <v>0</v>
      </c>
      <c r="D553" s="359" t="s">
        <v>726</v>
      </c>
      <c r="E553" s="359" t="s">
        <v>652</v>
      </c>
      <c r="F553" s="359" t="s">
        <v>653</v>
      </c>
      <c r="G553" s="359" t="s">
        <v>129</v>
      </c>
      <c r="H553" s="359" t="s">
        <v>671</v>
      </c>
      <c r="I553" s="359" t="s">
        <v>627</v>
      </c>
      <c r="J553" s="359" t="s">
        <v>546</v>
      </c>
      <c r="K553" s="360" t="e">
        <f>'7. Vehicles and transport'!$N$15*'7. Vehicles and transport'!$N$34*MenA_share</f>
        <v>#VALUE!</v>
      </c>
      <c r="L553" s="360" t="e">
        <f>K553/'0a. Country information'!$R$11</f>
        <v>#VALUE!</v>
      </c>
      <c r="M553" s="361" t="str">
        <f>IF('7. Vehicles and transport'!$N$14='0e. Support language'!$D$52,'0e. Support language'!$A$66,'0e. Support language'!$A$67)</f>
        <v>District/MOH</v>
      </c>
      <c r="N553" s="363" t="s">
        <v>619</v>
      </c>
    </row>
    <row r="554" spans="1:14" x14ac:dyDescent="0.2">
      <c r="A554" s="359">
        <f>'1. General information'!$O$8</f>
        <v>0</v>
      </c>
      <c r="B554" s="359">
        <f>'1. General information'!$O$10</f>
        <v>0</v>
      </c>
      <c r="C554" s="359">
        <f>'1. General information'!$O$11</f>
        <v>0</v>
      </c>
      <c r="D554" s="359" t="s">
        <v>728</v>
      </c>
      <c r="E554" s="359" t="s">
        <v>652</v>
      </c>
      <c r="F554" s="359" t="s">
        <v>653</v>
      </c>
      <c r="G554" s="359" t="s">
        <v>33</v>
      </c>
      <c r="H554" s="359" t="s">
        <v>671</v>
      </c>
      <c r="I554" s="359" t="s">
        <v>627</v>
      </c>
      <c r="J554" s="359" t="s">
        <v>350</v>
      </c>
      <c r="K554" s="360" t="e">
        <f>'7. Vehicles and transport'!$O$15*'7. Vehicles and transport'!$O$25*YF_share</f>
        <v>#VALUE!</v>
      </c>
      <c r="L554" s="360" t="e">
        <f>K554/'0a. Country information'!$R$11</f>
        <v>#VALUE!</v>
      </c>
      <c r="M554" s="361" t="str">
        <f>IF('7. Vehicles and transport'!$O$14='0e. Support language'!$D$52,'0e. Support language'!$A$66,'0e. Support language'!$A$67)</f>
        <v>District/MOH</v>
      </c>
      <c r="N554" s="362" t="s">
        <v>729</v>
      </c>
    </row>
    <row r="555" spans="1:14" x14ac:dyDescent="0.2">
      <c r="A555" s="359">
        <f>'1. General information'!$O$8</f>
        <v>0</v>
      </c>
      <c r="B555" s="359">
        <f>'1. General information'!$O$10</f>
        <v>0</v>
      </c>
      <c r="C555" s="359">
        <f>'1. General information'!$O$11</f>
        <v>0</v>
      </c>
      <c r="D555" s="359" t="s">
        <v>728</v>
      </c>
      <c r="E555" s="359" t="s">
        <v>652</v>
      </c>
      <c r="F555" s="359" t="s">
        <v>653</v>
      </c>
      <c r="G555" s="359" t="s">
        <v>33</v>
      </c>
      <c r="H555" s="359" t="s">
        <v>671</v>
      </c>
      <c r="I555" s="359" t="s">
        <v>627</v>
      </c>
      <c r="J555" s="359" t="s">
        <v>546</v>
      </c>
      <c r="K555" s="360" t="e">
        <f>'7. Vehicles and transport'!$O$15*'7. Vehicles and transport'!$O$25*MenA_share</f>
        <v>#VALUE!</v>
      </c>
      <c r="L555" s="360" t="e">
        <f>K555/'0a. Country information'!$R$11</f>
        <v>#VALUE!</v>
      </c>
      <c r="M555" s="361" t="str">
        <f>IF('7. Vehicles and transport'!$O$14='0e. Support language'!$D$52,'0e. Support language'!$A$66,'0e. Support language'!$A$67)</f>
        <v>District/MOH</v>
      </c>
      <c r="N555" s="362" t="s">
        <v>729</v>
      </c>
    </row>
    <row r="556" spans="1:14" x14ac:dyDescent="0.2">
      <c r="A556" s="359">
        <f>'1. General information'!$O$8</f>
        <v>0</v>
      </c>
      <c r="B556" s="359">
        <f>'1. General information'!$O$10</f>
        <v>0</v>
      </c>
      <c r="C556" s="359">
        <f>'1. General information'!$O$11</f>
        <v>0</v>
      </c>
      <c r="D556" s="359" t="s">
        <v>728</v>
      </c>
      <c r="E556" s="359" t="s">
        <v>652</v>
      </c>
      <c r="F556" s="359" t="s">
        <v>653</v>
      </c>
      <c r="G556" s="359" t="s">
        <v>356</v>
      </c>
      <c r="H556" s="359" t="s">
        <v>671</v>
      </c>
      <c r="I556" s="359" t="s">
        <v>627</v>
      </c>
      <c r="J556" s="359" t="s">
        <v>350</v>
      </c>
      <c r="K556" s="360" t="e">
        <f>'7. Vehicles and transport'!$O$15*'7. Vehicles and transport'!$O$26*YF_share</f>
        <v>#VALUE!</v>
      </c>
      <c r="L556" s="360" t="e">
        <f>K556/'0a. Country information'!$R$11</f>
        <v>#VALUE!</v>
      </c>
      <c r="M556" s="361" t="str">
        <f>IF('7. Vehicles and transport'!$O$14='0e. Support language'!$D$52,'0e. Support language'!$A$66,'0e. Support language'!$A$67)</f>
        <v>District/MOH</v>
      </c>
      <c r="N556" s="363" t="s">
        <v>356</v>
      </c>
    </row>
    <row r="557" spans="1:14" x14ac:dyDescent="0.2">
      <c r="A557" s="359">
        <f>'1. General information'!$O$8</f>
        <v>0</v>
      </c>
      <c r="B557" s="359">
        <f>'1. General information'!$O$10</f>
        <v>0</v>
      </c>
      <c r="C557" s="359">
        <f>'1. General information'!$O$11</f>
        <v>0</v>
      </c>
      <c r="D557" s="359" t="s">
        <v>728</v>
      </c>
      <c r="E557" s="359" t="s">
        <v>652</v>
      </c>
      <c r="F557" s="359" t="s">
        <v>653</v>
      </c>
      <c r="G557" s="359" t="s">
        <v>356</v>
      </c>
      <c r="H557" s="359" t="s">
        <v>671</v>
      </c>
      <c r="I557" s="359" t="s">
        <v>627</v>
      </c>
      <c r="J557" s="359" t="s">
        <v>546</v>
      </c>
      <c r="K557" s="360" t="e">
        <f>'7. Vehicles and transport'!$O$15*'7. Vehicles and transport'!$O$26*MenA_share</f>
        <v>#VALUE!</v>
      </c>
      <c r="L557" s="360" t="e">
        <f>K557/'0a. Country information'!$R$11</f>
        <v>#VALUE!</v>
      </c>
      <c r="M557" s="361" t="str">
        <f>IF('7. Vehicles and transport'!$O$14='0e. Support language'!$D$52,'0e. Support language'!$A$66,'0e. Support language'!$A$67)</f>
        <v>District/MOH</v>
      </c>
      <c r="N557" s="363" t="s">
        <v>356</v>
      </c>
    </row>
    <row r="558" spans="1:14" x14ac:dyDescent="0.2">
      <c r="A558" s="359">
        <f>'1. General information'!$O$8</f>
        <v>0</v>
      </c>
      <c r="B558" s="359">
        <f>'1. General information'!$O$10</f>
        <v>0</v>
      </c>
      <c r="C558" s="359">
        <f>'1. General information'!$O$11</f>
        <v>0</v>
      </c>
      <c r="D558" s="359" t="s">
        <v>728</v>
      </c>
      <c r="E558" s="359" t="s">
        <v>652</v>
      </c>
      <c r="F558" s="359" t="s">
        <v>653</v>
      </c>
      <c r="G558" s="359" t="s">
        <v>29</v>
      </c>
      <c r="H558" s="359" t="s">
        <v>671</v>
      </c>
      <c r="I558" s="359" t="s">
        <v>627</v>
      </c>
      <c r="J558" s="359" t="s">
        <v>350</v>
      </c>
      <c r="K558" s="360" t="e">
        <f>'7. Vehicles and transport'!$O$15*'7. Vehicles and transport'!$O$27*YF_share</f>
        <v>#VALUE!</v>
      </c>
      <c r="L558" s="360" t="e">
        <f>K558/'0a. Country information'!$R$11</f>
        <v>#VALUE!</v>
      </c>
      <c r="M558" s="361" t="str">
        <f>IF('7. Vehicles and transport'!$O$14='0e. Support language'!$D$52,'0e. Support language'!$A$66,'0e. Support language'!$A$67)</f>
        <v>District/MOH</v>
      </c>
      <c r="N558" s="363" t="s">
        <v>29</v>
      </c>
    </row>
    <row r="559" spans="1:14" x14ac:dyDescent="0.2">
      <c r="A559" s="359">
        <f>'1. General information'!$O$8</f>
        <v>0</v>
      </c>
      <c r="B559" s="359">
        <f>'1. General information'!$O$10</f>
        <v>0</v>
      </c>
      <c r="C559" s="359">
        <f>'1. General information'!$O$11</f>
        <v>0</v>
      </c>
      <c r="D559" s="359" t="s">
        <v>728</v>
      </c>
      <c r="E559" s="359" t="s">
        <v>652</v>
      </c>
      <c r="F559" s="359" t="s">
        <v>653</v>
      </c>
      <c r="G559" s="359" t="s">
        <v>29</v>
      </c>
      <c r="H559" s="359" t="s">
        <v>671</v>
      </c>
      <c r="I559" s="359" t="s">
        <v>627</v>
      </c>
      <c r="J559" s="359" t="s">
        <v>546</v>
      </c>
      <c r="K559" s="360" t="e">
        <f>'7. Vehicles and transport'!$O$15*'7. Vehicles and transport'!$O$27*MenA_share</f>
        <v>#VALUE!</v>
      </c>
      <c r="L559" s="360" t="e">
        <f>K559/'0a. Country information'!$R$11</f>
        <v>#VALUE!</v>
      </c>
      <c r="M559" s="361" t="str">
        <f>IF('7. Vehicles and transport'!$O$14='0e. Support language'!$D$52,'0e. Support language'!$A$66,'0e. Support language'!$A$67)</f>
        <v>District/MOH</v>
      </c>
      <c r="N559" s="363" t="s">
        <v>29</v>
      </c>
    </row>
    <row r="560" spans="1:14" x14ac:dyDescent="0.2">
      <c r="A560" s="359">
        <f>'1. General information'!$O$8</f>
        <v>0</v>
      </c>
      <c r="B560" s="359">
        <f>'1. General information'!$O$10</f>
        <v>0</v>
      </c>
      <c r="C560" s="359">
        <f>'1. General information'!$O$11</f>
        <v>0</v>
      </c>
      <c r="D560" s="359" t="s">
        <v>728</v>
      </c>
      <c r="E560" s="359" t="s">
        <v>652</v>
      </c>
      <c r="F560" s="359" t="s">
        <v>653</v>
      </c>
      <c r="G560" s="359" t="s">
        <v>96</v>
      </c>
      <c r="H560" s="359" t="s">
        <v>671</v>
      </c>
      <c r="I560" s="359" t="s">
        <v>627</v>
      </c>
      <c r="J560" s="359" t="s">
        <v>350</v>
      </c>
      <c r="K560" s="360" t="e">
        <f>'7. Vehicles and transport'!$O$15*'7. Vehicles and transport'!$O$28*YF_share</f>
        <v>#VALUE!</v>
      </c>
      <c r="L560" s="360" t="e">
        <f>K560/'0a. Country information'!$R$11</f>
        <v>#VALUE!</v>
      </c>
      <c r="M560" s="361" t="str">
        <f>IF('7. Vehicles and transport'!$O$14='0e. Support language'!$D$52,'0e. Support language'!$A$66,'0e. Support language'!$A$67)</f>
        <v>District/MOH</v>
      </c>
      <c r="N560" s="363" t="s">
        <v>96</v>
      </c>
    </row>
    <row r="561" spans="1:14" x14ac:dyDescent="0.2">
      <c r="A561" s="359">
        <f>'1. General information'!$O$8</f>
        <v>0</v>
      </c>
      <c r="B561" s="359">
        <f>'1. General information'!$O$10</f>
        <v>0</v>
      </c>
      <c r="C561" s="359">
        <f>'1. General information'!$O$11</f>
        <v>0</v>
      </c>
      <c r="D561" s="359" t="s">
        <v>728</v>
      </c>
      <c r="E561" s="359" t="s">
        <v>652</v>
      </c>
      <c r="F561" s="359" t="s">
        <v>653</v>
      </c>
      <c r="G561" s="359" t="s">
        <v>96</v>
      </c>
      <c r="H561" s="359" t="s">
        <v>671</v>
      </c>
      <c r="I561" s="359" t="s">
        <v>627</v>
      </c>
      <c r="J561" s="359" t="s">
        <v>546</v>
      </c>
      <c r="K561" s="360" t="e">
        <f>'7. Vehicles and transport'!$O$15*'7. Vehicles and transport'!$O$28*MenA_share</f>
        <v>#VALUE!</v>
      </c>
      <c r="L561" s="360" t="e">
        <f>K561/'0a. Country information'!$R$11</f>
        <v>#VALUE!</v>
      </c>
      <c r="M561" s="361" t="str">
        <f>IF('7. Vehicles and transport'!$O$14='0e. Support language'!$D$52,'0e. Support language'!$A$66,'0e. Support language'!$A$67)</f>
        <v>District/MOH</v>
      </c>
      <c r="N561" s="363" t="s">
        <v>96</v>
      </c>
    </row>
    <row r="562" spans="1:14" x14ac:dyDescent="0.2">
      <c r="A562" s="359">
        <f>'1. General information'!$O$8</f>
        <v>0</v>
      </c>
      <c r="B562" s="359">
        <f>'1. General information'!$O$10</f>
        <v>0</v>
      </c>
      <c r="C562" s="359">
        <f>'1. General information'!$O$11</f>
        <v>0</v>
      </c>
      <c r="D562" s="359" t="s">
        <v>728</v>
      </c>
      <c r="E562" s="359" t="s">
        <v>652</v>
      </c>
      <c r="F562" s="359" t="s">
        <v>653</v>
      </c>
      <c r="G562" s="359" t="s">
        <v>5</v>
      </c>
      <c r="H562" s="359" t="s">
        <v>671</v>
      </c>
      <c r="I562" s="359" t="s">
        <v>627</v>
      </c>
      <c r="J562" s="359" t="s">
        <v>350</v>
      </c>
      <c r="K562" s="360" t="e">
        <f>'7. Vehicles and transport'!$O$15*'7. Vehicles and transport'!$O$29*YF_share</f>
        <v>#VALUE!</v>
      </c>
      <c r="L562" s="360" t="e">
        <f>K562/'0a. Country information'!$R$11</f>
        <v>#VALUE!</v>
      </c>
      <c r="M562" s="361" t="str">
        <f>IF('7. Vehicles and transport'!$O$14='0e. Support language'!$D$52,'0e. Support language'!$A$66,'0e. Support language'!$A$67)</f>
        <v>District/MOH</v>
      </c>
      <c r="N562" s="363" t="s">
        <v>5</v>
      </c>
    </row>
    <row r="563" spans="1:14" x14ac:dyDescent="0.2">
      <c r="A563" s="359">
        <f>'1. General information'!$O$8</f>
        <v>0</v>
      </c>
      <c r="B563" s="359">
        <f>'1. General information'!$O$10</f>
        <v>0</v>
      </c>
      <c r="C563" s="359">
        <f>'1. General information'!$O$11</f>
        <v>0</v>
      </c>
      <c r="D563" s="359" t="s">
        <v>728</v>
      </c>
      <c r="E563" s="359" t="s">
        <v>652</v>
      </c>
      <c r="F563" s="359" t="s">
        <v>653</v>
      </c>
      <c r="G563" s="359" t="s">
        <v>5</v>
      </c>
      <c r="H563" s="359" t="s">
        <v>671</v>
      </c>
      <c r="I563" s="359" t="s">
        <v>627</v>
      </c>
      <c r="J563" s="359" t="s">
        <v>546</v>
      </c>
      <c r="K563" s="360" t="e">
        <f>'7. Vehicles and transport'!$O$15*'7. Vehicles and transport'!$O$29*MenA_share</f>
        <v>#VALUE!</v>
      </c>
      <c r="L563" s="360" t="e">
        <f>K563/'0a. Country information'!$R$11</f>
        <v>#VALUE!</v>
      </c>
      <c r="M563" s="361" t="str">
        <f>IF('7. Vehicles and transport'!$O$14='0e. Support language'!$D$52,'0e. Support language'!$A$66,'0e. Support language'!$A$67)</f>
        <v>District/MOH</v>
      </c>
      <c r="N563" s="363" t="s">
        <v>5</v>
      </c>
    </row>
    <row r="564" spans="1:14" x14ac:dyDescent="0.2">
      <c r="A564" s="359">
        <f>'1. General information'!$O$8</f>
        <v>0</v>
      </c>
      <c r="B564" s="359">
        <f>'1. General information'!$O$10</f>
        <v>0</v>
      </c>
      <c r="C564" s="359">
        <f>'1. General information'!$O$11</f>
        <v>0</v>
      </c>
      <c r="D564" s="359" t="s">
        <v>728</v>
      </c>
      <c r="E564" s="359" t="s">
        <v>652</v>
      </c>
      <c r="F564" s="359" t="s">
        <v>653</v>
      </c>
      <c r="G564" s="359" t="s">
        <v>22</v>
      </c>
      <c r="H564" s="359" t="s">
        <v>671</v>
      </c>
      <c r="I564" s="359" t="s">
        <v>627</v>
      </c>
      <c r="J564" s="359" t="s">
        <v>350</v>
      </c>
      <c r="K564" s="360" t="e">
        <f>'7. Vehicles and transport'!$O$15*'7. Vehicles and transport'!$O$30*YF_share</f>
        <v>#VALUE!</v>
      </c>
      <c r="L564" s="360" t="e">
        <f>K564/'0a. Country information'!$R$11</f>
        <v>#VALUE!</v>
      </c>
      <c r="M564" s="361" t="str">
        <f>IF('7. Vehicles and transport'!$O$14='0e. Support language'!$D$52,'0e. Support language'!$A$66,'0e. Support language'!$A$67)</f>
        <v>District/MOH</v>
      </c>
      <c r="N564" s="363" t="s">
        <v>22</v>
      </c>
    </row>
    <row r="565" spans="1:14" x14ac:dyDescent="0.2">
      <c r="A565" s="359">
        <f>'1. General information'!$O$8</f>
        <v>0</v>
      </c>
      <c r="B565" s="359">
        <f>'1. General information'!$O$10</f>
        <v>0</v>
      </c>
      <c r="C565" s="359">
        <f>'1. General information'!$O$11</f>
        <v>0</v>
      </c>
      <c r="D565" s="359" t="s">
        <v>728</v>
      </c>
      <c r="E565" s="359" t="s">
        <v>652</v>
      </c>
      <c r="F565" s="359" t="s">
        <v>653</v>
      </c>
      <c r="G565" s="359" t="s">
        <v>22</v>
      </c>
      <c r="H565" s="359" t="s">
        <v>671</v>
      </c>
      <c r="I565" s="359" t="s">
        <v>627</v>
      </c>
      <c r="J565" s="359" t="s">
        <v>546</v>
      </c>
      <c r="K565" s="360" t="e">
        <f>'7. Vehicles and transport'!$O$15*'7. Vehicles and transport'!$O$30*MenA_share</f>
        <v>#VALUE!</v>
      </c>
      <c r="L565" s="360" t="e">
        <f>K565/'0a. Country information'!$R$11</f>
        <v>#VALUE!</v>
      </c>
      <c r="M565" s="361" t="str">
        <f>IF('7. Vehicles and transport'!$O$14='0e. Support language'!$D$52,'0e. Support language'!$A$66,'0e. Support language'!$A$67)</f>
        <v>District/MOH</v>
      </c>
      <c r="N565" s="363" t="s">
        <v>22</v>
      </c>
    </row>
    <row r="566" spans="1:14" x14ac:dyDescent="0.2">
      <c r="A566" s="359">
        <f>'1. General information'!$O$8</f>
        <v>0</v>
      </c>
      <c r="B566" s="359">
        <f>'1. General information'!$O$10</f>
        <v>0</v>
      </c>
      <c r="C566" s="359">
        <f>'1. General information'!$O$11</f>
        <v>0</v>
      </c>
      <c r="D566" s="359" t="s">
        <v>728</v>
      </c>
      <c r="E566" s="359" t="s">
        <v>652</v>
      </c>
      <c r="F566" s="359" t="s">
        <v>653</v>
      </c>
      <c r="G566" s="359" t="s">
        <v>30</v>
      </c>
      <c r="H566" s="359" t="s">
        <v>671</v>
      </c>
      <c r="I566" s="359" t="s">
        <v>627</v>
      </c>
      <c r="J566" s="359" t="s">
        <v>350</v>
      </c>
      <c r="K566" s="360" t="e">
        <f>'7. Vehicles and transport'!$O$15*'7. Vehicles and transport'!$O$31*YF_share</f>
        <v>#VALUE!</v>
      </c>
      <c r="L566" s="360" t="e">
        <f>K566/'0a. Country information'!$R$11</f>
        <v>#VALUE!</v>
      </c>
      <c r="M566" s="361" t="str">
        <f>IF('7. Vehicles and transport'!$O$14='0e. Support language'!$D$52,'0e. Support language'!$A$66,'0e. Support language'!$A$67)</f>
        <v>District/MOH</v>
      </c>
      <c r="N566" s="363" t="s">
        <v>30</v>
      </c>
    </row>
    <row r="567" spans="1:14" x14ac:dyDescent="0.2">
      <c r="A567" s="359">
        <f>'1. General information'!$O$8</f>
        <v>0</v>
      </c>
      <c r="B567" s="359">
        <f>'1. General information'!$O$10</f>
        <v>0</v>
      </c>
      <c r="C567" s="359">
        <f>'1. General information'!$O$11</f>
        <v>0</v>
      </c>
      <c r="D567" s="359" t="s">
        <v>728</v>
      </c>
      <c r="E567" s="359" t="s">
        <v>652</v>
      </c>
      <c r="F567" s="359" t="s">
        <v>653</v>
      </c>
      <c r="G567" s="359" t="s">
        <v>30</v>
      </c>
      <c r="H567" s="359" t="s">
        <v>671</v>
      </c>
      <c r="I567" s="359" t="s">
        <v>627</v>
      </c>
      <c r="J567" s="359" t="s">
        <v>546</v>
      </c>
      <c r="K567" s="360" t="e">
        <f>'7. Vehicles and transport'!$O$15*'7. Vehicles and transport'!$O$31*MenA_share</f>
        <v>#VALUE!</v>
      </c>
      <c r="L567" s="360" t="e">
        <f>K567/'0a. Country information'!$R$11</f>
        <v>#VALUE!</v>
      </c>
      <c r="M567" s="361" t="str">
        <f>IF('7. Vehicles and transport'!$O$14='0e. Support language'!$D$52,'0e. Support language'!$A$66,'0e. Support language'!$A$67)</f>
        <v>District/MOH</v>
      </c>
      <c r="N567" s="363" t="s">
        <v>30</v>
      </c>
    </row>
    <row r="568" spans="1:14" x14ac:dyDescent="0.2">
      <c r="A568" s="359">
        <f>'1. General information'!$O$8</f>
        <v>0</v>
      </c>
      <c r="B568" s="359">
        <f>'1. General information'!$O$10</f>
        <v>0</v>
      </c>
      <c r="C568" s="359">
        <f>'1. General information'!$O$11</f>
        <v>0</v>
      </c>
      <c r="D568" s="359" t="s">
        <v>728</v>
      </c>
      <c r="E568" s="359" t="s">
        <v>652</v>
      </c>
      <c r="F568" s="359" t="s">
        <v>653</v>
      </c>
      <c r="G568" s="359" t="s">
        <v>97</v>
      </c>
      <c r="H568" s="359" t="s">
        <v>671</v>
      </c>
      <c r="I568" s="359" t="s">
        <v>627</v>
      </c>
      <c r="J568" s="359" t="s">
        <v>350</v>
      </c>
      <c r="K568" s="360" t="e">
        <f>'7. Vehicles and transport'!$O$15*'7. Vehicles and transport'!$O$32*YF_share</f>
        <v>#VALUE!</v>
      </c>
      <c r="L568" s="360" t="e">
        <f>K568/'0a. Country information'!$R$11</f>
        <v>#VALUE!</v>
      </c>
      <c r="M568" s="361" t="str">
        <f>IF('7. Vehicles and transport'!$O$14='0e. Support language'!$D$52,'0e. Support language'!$A$66,'0e. Support language'!$A$67)</f>
        <v>District/MOH</v>
      </c>
      <c r="N568" s="363" t="s">
        <v>97</v>
      </c>
    </row>
    <row r="569" spans="1:14" x14ac:dyDescent="0.2">
      <c r="A569" s="359">
        <f>'1. General information'!$O$8</f>
        <v>0</v>
      </c>
      <c r="B569" s="359">
        <f>'1. General information'!$O$10</f>
        <v>0</v>
      </c>
      <c r="C569" s="359">
        <f>'1. General information'!$O$11</f>
        <v>0</v>
      </c>
      <c r="D569" s="359" t="s">
        <v>728</v>
      </c>
      <c r="E569" s="359" t="s">
        <v>652</v>
      </c>
      <c r="F569" s="359" t="s">
        <v>653</v>
      </c>
      <c r="G569" s="359" t="s">
        <v>97</v>
      </c>
      <c r="H569" s="359" t="s">
        <v>671</v>
      </c>
      <c r="I569" s="359" t="s">
        <v>627</v>
      </c>
      <c r="J569" s="359" t="s">
        <v>546</v>
      </c>
      <c r="K569" s="360" t="e">
        <f>'7. Vehicles and transport'!$O$15*'7. Vehicles and transport'!$O$32*MenA_share</f>
        <v>#VALUE!</v>
      </c>
      <c r="L569" s="360" t="e">
        <f>K569/'0a. Country information'!$R$11</f>
        <v>#VALUE!</v>
      </c>
      <c r="M569" s="361" t="str">
        <f>IF('7. Vehicles and transport'!$O$14='0e. Support language'!$D$52,'0e. Support language'!$A$66,'0e. Support language'!$A$67)</f>
        <v>District/MOH</v>
      </c>
      <c r="N569" s="363" t="s">
        <v>97</v>
      </c>
    </row>
    <row r="570" spans="1:14" x14ac:dyDescent="0.2">
      <c r="A570" s="359">
        <f>'1. General information'!$O$8</f>
        <v>0</v>
      </c>
      <c r="B570" s="359">
        <f>'1. General information'!$O$10</f>
        <v>0</v>
      </c>
      <c r="C570" s="359">
        <f>'1. General information'!$O$11</f>
        <v>0</v>
      </c>
      <c r="D570" s="359" t="s">
        <v>728</v>
      </c>
      <c r="E570" s="359" t="s">
        <v>652</v>
      </c>
      <c r="F570" s="359" t="s">
        <v>653</v>
      </c>
      <c r="G570" s="359" t="s">
        <v>28</v>
      </c>
      <c r="H570" s="359" t="s">
        <v>671</v>
      </c>
      <c r="I570" s="359" t="s">
        <v>627</v>
      </c>
      <c r="J570" s="359" t="s">
        <v>350</v>
      </c>
      <c r="K570" s="360" t="e">
        <f>'7. Vehicles and transport'!$O$15*'7. Vehicles and transport'!$O$33*YF_share</f>
        <v>#VALUE!</v>
      </c>
      <c r="L570" s="360" t="e">
        <f>K570/'0a. Country information'!$R$11</f>
        <v>#VALUE!</v>
      </c>
      <c r="M570" s="361" t="str">
        <f>IF('7. Vehicles and transport'!$O$14='0e. Support language'!$D$52,'0e. Support language'!$A$66,'0e. Support language'!$A$67)</f>
        <v>District/MOH</v>
      </c>
      <c r="N570" s="363" t="s">
        <v>28</v>
      </c>
    </row>
    <row r="571" spans="1:14" x14ac:dyDescent="0.2">
      <c r="A571" s="359">
        <f>'1. General information'!$O$8</f>
        <v>0</v>
      </c>
      <c r="B571" s="359">
        <f>'1. General information'!$O$10</f>
        <v>0</v>
      </c>
      <c r="C571" s="359">
        <f>'1. General information'!$O$11</f>
        <v>0</v>
      </c>
      <c r="D571" s="359" t="s">
        <v>728</v>
      </c>
      <c r="E571" s="359" t="s">
        <v>652</v>
      </c>
      <c r="F571" s="359" t="s">
        <v>653</v>
      </c>
      <c r="G571" s="359" t="s">
        <v>28</v>
      </c>
      <c r="H571" s="359" t="s">
        <v>671</v>
      </c>
      <c r="I571" s="359" t="s">
        <v>627</v>
      </c>
      <c r="J571" s="359" t="s">
        <v>546</v>
      </c>
      <c r="K571" s="360" t="e">
        <f>'7. Vehicles and transport'!$O$15*'7. Vehicles and transport'!$O$33*MenA_share</f>
        <v>#VALUE!</v>
      </c>
      <c r="L571" s="360" t="e">
        <f>K571/'0a. Country information'!$R$11</f>
        <v>#VALUE!</v>
      </c>
      <c r="M571" s="361" t="str">
        <f>IF('7. Vehicles and transport'!$O$14='0e. Support language'!$D$52,'0e. Support language'!$A$66,'0e. Support language'!$A$67)</f>
        <v>District/MOH</v>
      </c>
      <c r="N571" s="363" t="s">
        <v>28</v>
      </c>
    </row>
    <row r="572" spans="1:14" x14ac:dyDescent="0.2">
      <c r="A572" s="359">
        <f>'1. General information'!$O$8</f>
        <v>0</v>
      </c>
      <c r="B572" s="359">
        <f>'1. General information'!$O$10</f>
        <v>0</v>
      </c>
      <c r="C572" s="359">
        <f>'1. General information'!$O$11</f>
        <v>0</v>
      </c>
      <c r="D572" s="359" t="s">
        <v>728</v>
      </c>
      <c r="E572" s="359" t="s">
        <v>652</v>
      </c>
      <c r="F572" s="359" t="s">
        <v>653</v>
      </c>
      <c r="G572" s="359" t="s">
        <v>129</v>
      </c>
      <c r="H572" s="359" t="s">
        <v>671</v>
      </c>
      <c r="I572" s="359" t="s">
        <v>627</v>
      </c>
      <c r="J572" s="359" t="s">
        <v>350</v>
      </c>
      <c r="K572" s="360" t="e">
        <f>'7. Vehicles and transport'!$O$15*'7. Vehicles and transport'!$O$34*YF_share</f>
        <v>#VALUE!</v>
      </c>
      <c r="L572" s="360" t="e">
        <f>K572/'0a. Country information'!$R$11</f>
        <v>#VALUE!</v>
      </c>
      <c r="M572" s="361" t="str">
        <f>IF('7. Vehicles and transport'!$O$14='0e. Support language'!$D$52,'0e. Support language'!$A$66,'0e. Support language'!$A$67)</f>
        <v>District/MOH</v>
      </c>
      <c r="N572" s="363" t="s">
        <v>619</v>
      </c>
    </row>
    <row r="573" spans="1:14" x14ac:dyDescent="0.2">
      <c r="A573" s="359">
        <f>'1. General information'!$O$8</f>
        <v>0</v>
      </c>
      <c r="B573" s="359">
        <f>'1. General information'!$O$10</f>
        <v>0</v>
      </c>
      <c r="C573" s="359">
        <f>'1. General information'!$O$11</f>
        <v>0</v>
      </c>
      <c r="D573" s="359" t="s">
        <v>728</v>
      </c>
      <c r="E573" s="359" t="s">
        <v>652</v>
      </c>
      <c r="F573" s="359" t="s">
        <v>653</v>
      </c>
      <c r="G573" s="359" t="s">
        <v>129</v>
      </c>
      <c r="H573" s="359" t="s">
        <v>671</v>
      </c>
      <c r="I573" s="359" t="s">
        <v>627</v>
      </c>
      <c r="J573" s="359" t="s">
        <v>546</v>
      </c>
      <c r="K573" s="360" t="e">
        <f>'7. Vehicles and transport'!$O$15*'7. Vehicles and transport'!$O$34*MenA_share</f>
        <v>#VALUE!</v>
      </c>
      <c r="L573" s="360" t="e">
        <f>K573/'0a. Country information'!$R$11</f>
        <v>#VALUE!</v>
      </c>
      <c r="M573" s="361" t="str">
        <f>IF('7. Vehicles and transport'!$O$14='0e. Support language'!$D$52,'0e. Support language'!$A$66,'0e. Support language'!$A$67)</f>
        <v>District/MOH</v>
      </c>
      <c r="N573" s="363" t="s">
        <v>619</v>
      </c>
    </row>
    <row r="574" spans="1:14" x14ac:dyDescent="0.2">
      <c r="A574" s="359">
        <f>'1. General information'!$O$8</f>
        <v>0</v>
      </c>
      <c r="B574" s="359">
        <f>'1. General information'!$O$10</f>
        <v>0</v>
      </c>
      <c r="C574" s="359">
        <f>'1. General information'!$O$11</f>
        <v>0</v>
      </c>
      <c r="D574" s="359" t="s">
        <v>730</v>
      </c>
      <c r="E574" s="359" t="s">
        <v>652</v>
      </c>
      <c r="F574" s="359" t="s">
        <v>653</v>
      </c>
      <c r="G574" s="359" t="s">
        <v>33</v>
      </c>
      <c r="H574" s="359" t="s">
        <v>671</v>
      </c>
      <c r="I574" s="359" t="s">
        <v>627</v>
      </c>
      <c r="J574" s="359" t="s">
        <v>350</v>
      </c>
      <c r="K574" s="360" t="e">
        <f>'7. Vehicles and transport'!$P$15*'7. Vehicles and transport'!$P$25*YF_share</f>
        <v>#VALUE!</v>
      </c>
      <c r="L574" s="360" t="e">
        <f>K574/'0a. Country information'!$R$11</f>
        <v>#VALUE!</v>
      </c>
      <c r="M574" s="361" t="str">
        <f>IF('7. Vehicles and transport'!$P$14='0e. Support language'!$D$52,'0e. Support language'!$A$66,'0e. Support language'!$A$67)</f>
        <v>District/MOH</v>
      </c>
      <c r="N574" s="362" t="s">
        <v>731</v>
      </c>
    </row>
    <row r="575" spans="1:14" x14ac:dyDescent="0.2">
      <c r="A575" s="359">
        <f>'1. General information'!$O$8</f>
        <v>0</v>
      </c>
      <c r="B575" s="359">
        <f>'1. General information'!$O$10</f>
        <v>0</v>
      </c>
      <c r="C575" s="359">
        <f>'1. General information'!$O$11</f>
        <v>0</v>
      </c>
      <c r="D575" s="359" t="s">
        <v>730</v>
      </c>
      <c r="E575" s="359" t="s">
        <v>652</v>
      </c>
      <c r="F575" s="359" t="s">
        <v>653</v>
      </c>
      <c r="G575" s="359" t="s">
        <v>33</v>
      </c>
      <c r="H575" s="359" t="s">
        <v>671</v>
      </c>
      <c r="I575" s="359" t="s">
        <v>627</v>
      </c>
      <c r="J575" s="359" t="s">
        <v>546</v>
      </c>
      <c r="K575" s="360" t="e">
        <f>'7. Vehicles and transport'!$P$15*'7. Vehicles and transport'!$P$25*MenA_share</f>
        <v>#VALUE!</v>
      </c>
      <c r="L575" s="360" t="e">
        <f>K575/'0a. Country information'!$R$11</f>
        <v>#VALUE!</v>
      </c>
      <c r="M575" s="361" t="str">
        <f>IF('7. Vehicles and transport'!$P$14='0e. Support language'!$D$52,'0e. Support language'!$A$66,'0e. Support language'!$A$67)</f>
        <v>District/MOH</v>
      </c>
      <c r="N575" s="362" t="s">
        <v>731</v>
      </c>
    </row>
    <row r="576" spans="1:14" x14ac:dyDescent="0.2">
      <c r="A576" s="359">
        <f>'1. General information'!$O$8</f>
        <v>0</v>
      </c>
      <c r="B576" s="359">
        <f>'1. General information'!$O$10</f>
        <v>0</v>
      </c>
      <c r="C576" s="359">
        <f>'1. General information'!$O$11</f>
        <v>0</v>
      </c>
      <c r="D576" s="359" t="s">
        <v>730</v>
      </c>
      <c r="E576" s="359" t="s">
        <v>652</v>
      </c>
      <c r="F576" s="359" t="s">
        <v>653</v>
      </c>
      <c r="G576" s="359" t="s">
        <v>356</v>
      </c>
      <c r="H576" s="359" t="s">
        <v>671</v>
      </c>
      <c r="I576" s="359" t="s">
        <v>627</v>
      </c>
      <c r="J576" s="359" t="s">
        <v>350</v>
      </c>
      <c r="K576" s="360" t="e">
        <f>'7. Vehicles and transport'!$P$15*'7. Vehicles and transport'!$P$26*YF_share</f>
        <v>#VALUE!</v>
      </c>
      <c r="L576" s="360" t="e">
        <f>K576/'0a. Country information'!$R$11</f>
        <v>#VALUE!</v>
      </c>
      <c r="M576" s="361" t="str">
        <f>IF('7. Vehicles and transport'!$P$14='0e. Support language'!$D$52,'0e. Support language'!$A$66,'0e. Support language'!$A$67)</f>
        <v>District/MOH</v>
      </c>
      <c r="N576" s="363" t="s">
        <v>356</v>
      </c>
    </row>
    <row r="577" spans="1:14" x14ac:dyDescent="0.2">
      <c r="A577" s="359">
        <f>'1. General information'!$O$8</f>
        <v>0</v>
      </c>
      <c r="B577" s="359">
        <f>'1. General information'!$O$10</f>
        <v>0</v>
      </c>
      <c r="C577" s="359">
        <f>'1. General information'!$O$11</f>
        <v>0</v>
      </c>
      <c r="D577" s="359" t="s">
        <v>730</v>
      </c>
      <c r="E577" s="359" t="s">
        <v>652</v>
      </c>
      <c r="F577" s="359" t="s">
        <v>653</v>
      </c>
      <c r="G577" s="359" t="s">
        <v>356</v>
      </c>
      <c r="H577" s="359" t="s">
        <v>671</v>
      </c>
      <c r="I577" s="359" t="s">
        <v>627</v>
      </c>
      <c r="J577" s="359" t="s">
        <v>546</v>
      </c>
      <c r="K577" s="360" t="e">
        <f>'7. Vehicles and transport'!$P$15*'7. Vehicles and transport'!$P$26*MenA_share</f>
        <v>#VALUE!</v>
      </c>
      <c r="L577" s="360" t="e">
        <f>K577/'0a. Country information'!$R$11</f>
        <v>#VALUE!</v>
      </c>
      <c r="M577" s="361" t="str">
        <f>IF('7. Vehicles and transport'!$P$14='0e. Support language'!$D$52,'0e. Support language'!$A$66,'0e. Support language'!$A$67)</f>
        <v>District/MOH</v>
      </c>
      <c r="N577" s="363" t="s">
        <v>356</v>
      </c>
    </row>
    <row r="578" spans="1:14" x14ac:dyDescent="0.2">
      <c r="A578" s="359">
        <f>'1. General information'!$O$8</f>
        <v>0</v>
      </c>
      <c r="B578" s="359">
        <f>'1. General information'!$O$10</f>
        <v>0</v>
      </c>
      <c r="C578" s="359">
        <f>'1. General information'!$O$11</f>
        <v>0</v>
      </c>
      <c r="D578" s="359" t="s">
        <v>730</v>
      </c>
      <c r="E578" s="359" t="s">
        <v>652</v>
      </c>
      <c r="F578" s="359" t="s">
        <v>653</v>
      </c>
      <c r="G578" s="359" t="s">
        <v>29</v>
      </c>
      <c r="H578" s="359" t="s">
        <v>671</v>
      </c>
      <c r="I578" s="359" t="s">
        <v>627</v>
      </c>
      <c r="J578" s="359" t="s">
        <v>350</v>
      </c>
      <c r="K578" s="360" t="e">
        <f>'7. Vehicles and transport'!$P$15*'7. Vehicles and transport'!$P$27*YF_share</f>
        <v>#VALUE!</v>
      </c>
      <c r="L578" s="360" t="e">
        <f>K578/'0a. Country information'!$R$11</f>
        <v>#VALUE!</v>
      </c>
      <c r="M578" s="361" t="str">
        <f>IF('7. Vehicles and transport'!$P$14='0e. Support language'!$D$52,'0e. Support language'!$A$66,'0e. Support language'!$A$67)</f>
        <v>District/MOH</v>
      </c>
      <c r="N578" s="363" t="s">
        <v>29</v>
      </c>
    </row>
    <row r="579" spans="1:14" x14ac:dyDescent="0.2">
      <c r="A579" s="359">
        <f>'1. General information'!$O$8</f>
        <v>0</v>
      </c>
      <c r="B579" s="359">
        <f>'1. General information'!$O$10</f>
        <v>0</v>
      </c>
      <c r="C579" s="359">
        <f>'1. General information'!$O$11</f>
        <v>0</v>
      </c>
      <c r="D579" s="359" t="s">
        <v>730</v>
      </c>
      <c r="E579" s="359" t="s">
        <v>652</v>
      </c>
      <c r="F579" s="359" t="s">
        <v>653</v>
      </c>
      <c r="G579" s="359" t="s">
        <v>29</v>
      </c>
      <c r="H579" s="359" t="s">
        <v>671</v>
      </c>
      <c r="I579" s="359" t="s">
        <v>627</v>
      </c>
      <c r="J579" s="359" t="s">
        <v>546</v>
      </c>
      <c r="K579" s="360" t="e">
        <f>'7. Vehicles and transport'!$P$15*'7. Vehicles and transport'!$P$27*MenA_share</f>
        <v>#VALUE!</v>
      </c>
      <c r="L579" s="360" t="e">
        <f>K579/'0a. Country information'!$R$11</f>
        <v>#VALUE!</v>
      </c>
      <c r="M579" s="361" t="str">
        <f>IF('7. Vehicles and transport'!$P$14='0e. Support language'!$D$52,'0e. Support language'!$A$66,'0e. Support language'!$A$67)</f>
        <v>District/MOH</v>
      </c>
      <c r="N579" s="363" t="s">
        <v>29</v>
      </c>
    </row>
    <row r="580" spans="1:14" x14ac:dyDescent="0.2">
      <c r="A580" s="359">
        <f>'1. General information'!$O$8</f>
        <v>0</v>
      </c>
      <c r="B580" s="359">
        <f>'1. General information'!$O$10</f>
        <v>0</v>
      </c>
      <c r="C580" s="359">
        <f>'1. General information'!$O$11</f>
        <v>0</v>
      </c>
      <c r="D580" s="359" t="s">
        <v>730</v>
      </c>
      <c r="E580" s="359" t="s">
        <v>652</v>
      </c>
      <c r="F580" s="359" t="s">
        <v>653</v>
      </c>
      <c r="G580" s="359" t="s">
        <v>96</v>
      </c>
      <c r="H580" s="359" t="s">
        <v>671</v>
      </c>
      <c r="I580" s="359" t="s">
        <v>627</v>
      </c>
      <c r="J580" s="359" t="s">
        <v>350</v>
      </c>
      <c r="K580" s="360" t="e">
        <f>'7. Vehicles and transport'!$P$15*'7. Vehicles and transport'!$P$28*YF_share</f>
        <v>#VALUE!</v>
      </c>
      <c r="L580" s="360" t="e">
        <f>K580/'0a. Country information'!$R$11</f>
        <v>#VALUE!</v>
      </c>
      <c r="M580" s="361" t="str">
        <f>IF('7. Vehicles and transport'!$P$14='0e. Support language'!$D$52,'0e. Support language'!$A$66,'0e. Support language'!$A$67)</f>
        <v>District/MOH</v>
      </c>
      <c r="N580" s="363" t="s">
        <v>96</v>
      </c>
    </row>
    <row r="581" spans="1:14" x14ac:dyDescent="0.2">
      <c r="A581" s="359">
        <f>'1. General information'!$O$8</f>
        <v>0</v>
      </c>
      <c r="B581" s="359">
        <f>'1. General information'!$O$10</f>
        <v>0</v>
      </c>
      <c r="C581" s="359">
        <f>'1. General information'!$O$11</f>
        <v>0</v>
      </c>
      <c r="D581" s="359" t="s">
        <v>730</v>
      </c>
      <c r="E581" s="359" t="s">
        <v>652</v>
      </c>
      <c r="F581" s="359" t="s">
        <v>653</v>
      </c>
      <c r="G581" s="359" t="s">
        <v>96</v>
      </c>
      <c r="H581" s="359" t="s">
        <v>671</v>
      </c>
      <c r="I581" s="359" t="s">
        <v>627</v>
      </c>
      <c r="J581" s="359" t="s">
        <v>546</v>
      </c>
      <c r="K581" s="360" t="e">
        <f>'7. Vehicles and transport'!$P$15*'7. Vehicles and transport'!$P$28*MenA_share</f>
        <v>#VALUE!</v>
      </c>
      <c r="L581" s="360" t="e">
        <f>K581/'0a. Country information'!$R$11</f>
        <v>#VALUE!</v>
      </c>
      <c r="M581" s="361" t="str">
        <f>IF('7. Vehicles and transport'!$P$14='0e. Support language'!$D$52,'0e. Support language'!$A$66,'0e. Support language'!$A$67)</f>
        <v>District/MOH</v>
      </c>
      <c r="N581" s="363" t="s">
        <v>96</v>
      </c>
    </row>
    <row r="582" spans="1:14" x14ac:dyDescent="0.2">
      <c r="A582" s="359">
        <f>'1. General information'!$O$8</f>
        <v>0</v>
      </c>
      <c r="B582" s="359">
        <f>'1. General information'!$O$10</f>
        <v>0</v>
      </c>
      <c r="C582" s="359">
        <f>'1. General information'!$O$11</f>
        <v>0</v>
      </c>
      <c r="D582" s="359" t="s">
        <v>730</v>
      </c>
      <c r="E582" s="359" t="s">
        <v>652</v>
      </c>
      <c r="F582" s="359" t="s">
        <v>653</v>
      </c>
      <c r="G582" s="359" t="s">
        <v>5</v>
      </c>
      <c r="H582" s="359" t="s">
        <v>671</v>
      </c>
      <c r="I582" s="359" t="s">
        <v>627</v>
      </c>
      <c r="J582" s="359" t="s">
        <v>350</v>
      </c>
      <c r="K582" s="360" t="e">
        <f>'7. Vehicles and transport'!$P$15*'7. Vehicles and transport'!$P$29*YF_share</f>
        <v>#VALUE!</v>
      </c>
      <c r="L582" s="360" t="e">
        <f>K582/'0a. Country information'!$R$11</f>
        <v>#VALUE!</v>
      </c>
      <c r="M582" s="361" t="str">
        <f>IF('7. Vehicles and transport'!$P$14='0e. Support language'!$D$52,'0e. Support language'!$A$66,'0e. Support language'!$A$67)</f>
        <v>District/MOH</v>
      </c>
      <c r="N582" s="363" t="s">
        <v>5</v>
      </c>
    </row>
    <row r="583" spans="1:14" x14ac:dyDescent="0.2">
      <c r="A583" s="359">
        <f>'1. General information'!$O$8</f>
        <v>0</v>
      </c>
      <c r="B583" s="359">
        <f>'1. General information'!$O$10</f>
        <v>0</v>
      </c>
      <c r="C583" s="359">
        <f>'1. General information'!$O$11</f>
        <v>0</v>
      </c>
      <c r="D583" s="359" t="s">
        <v>730</v>
      </c>
      <c r="E583" s="359" t="s">
        <v>652</v>
      </c>
      <c r="F583" s="359" t="s">
        <v>653</v>
      </c>
      <c r="G583" s="359" t="s">
        <v>5</v>
      </c>
      <c r="H583" s="359" t="s">
        <v>671</v>
      </c>
      <c r="I583" s="359" t="s">
        <v>627</v>
      </c>
      <c r="J583" s="359" t="s">
        <v>546</v>
      </c>
      <c r="K583" s="360" t="e">
        <f>'7. Vehicles and transport'!$P$15*'7. Vehicles and transport'!$P$29*MenA_share</f>
        <v>#VALUE!</v>
      </c>
      <c r="L583" s="360" t="e">
        <f>K583/'0a. Country information'!$R$11</f>
        <v>#VALUE!</v>
      </c>
      <c r="M583" s="361" t="str">
        <f>IF('7. Vehicles and transport'!$P$14='0e. Support language'!$D$52,'0e. Support language'!$A$66,'0e. Support language'!$A$67)</f>
        <v>District/MOH</v>
      </c>
      <c r="N583" s="363" t="s">
        <v>5</v>
      </c>
    </row>
    <row r="584" spans="1:14" x14ac:dyDescent="0.2">
      <c r="A584" s="359">
        <f>'1. General information'!$O$8</f>
        <v>0</v>
      </c>
      <c r="B584" s="359">
        <f>'1. General information'!$O$10</f>
        <v>0</v>
      </c>
      <c r="C584" s="359">
        <f>'1. General information'!$O$11</f>
        <v>0</v>
      </c>
      <c r="D584" s="359" t="s">
        <v>730</v>
      </c>
      <c r="E584" s="359" t="s">
        <v>652</v>
      </c>
      <c r="F584" s="359" t="s">
        <v>653</v>
      </c>
      <c r="G584" s="359" t="s">
        <v>22</v>
      </c>
      <c r="H584" s="359" t="s">
        <v>671</v>
      </c>
      <c r="I584" s="359" t="s">
        <v>627</v>
      </c>
      <c r="J584" s="359" t="s">
        <v>350</v>
      </c>
      <c r="K584" s="360" t="e">
        <f>'7. Vehicles and transport'!$P$15*'7. Vehicles and transport'!$P$30*YF_share</f>
        <v>#VALUE!</v>
      </c>
      <c r="L584" s="360" t="e">
        <f>K584/'0a. Country information'!$R$11</f>
        <v>#VALUE!</v>
      </c>
      <c r="M584" s="361" t="str">
        <f>IF('7. Vehicles and transport'!$P$14='0e. Support language'!$D$52,'0e. Support language'!$A$66,'0e. Support language'!$A$67)</f>
        <v>District/MOH</v>
      </c>
      <c r="N584" s="363" t="s">
        <v>22</v>
      </c>
    </row>
    <row r="585" spans="1:14" x14ac:dyDescent="0.2">
      <c r="A585" s="359">
        <f>'1. General information'!$O$8</f>
        <v>0</v>
      </c>
      <c r="B585" s="359">
        <f>'1. General information'!$O$10</f>
        <v>0</v>
      </c>
      <c r="C585" s="359">
        <f>'1. General information'!$O$11</f>
        <v>0</v>
      </c>
      <c r="D585" s="359" t="s">
        <v>730</v>
      </c>
      <c r="E585" s="359" t="s">
        <v>652</v>
      </c>
      <c r="F585" s="359" t="s">
        <v>653</v>
      </c>
      <c r="G585" s="359" t="s">
        <v>22</v>
      </c>
      <c r="H585" s="359" t="s">
        <v>671</v>
      </c>
      <c r="I585" s="359" t="s">
        <v>627</v>
      </c>
      <c r="J585" s="359" t="s">
        <v>546</v>
      </c>
      <c r="K585" s="360" t="e">
        <f>'7. Vehicles and transport'!$P$15*'7. Vehicles and transport'!$P$30*MenA_share</f>
        <v>#VALUE!</v>
      </c>
      <c r="L585" s="360" t="e">
        <f>K585/'0a. Country information'!$R$11</f>
        <v>#VALUE!</v>
      </c>
      <c r="M585" s="361" t="str">
        <f>IF('7. Vehicles and transport'!$P$14='0e. Support language'!$D$52,'0e. Support language'!$A$66,'0e. Support language'!$A$67)</f>
        <v>District/MOH</v>
      </c>
      <c r="N585" s="363" t="s">
        <v>22</v>
      </c>
    </row>
    <row r="586" spans="1:14" x14ac:dyDescent="0.2">
      <c r="A586" s="359">
        <f>'1. General information'!$O$8</f>
        <v>0</v>
      </c>
      <c r="B586" s="359">
        <f>'1. General information'!$O$10</f>
        <v>0</v>
      </c>
      <c r="C586" s="359">
        <f>'1. General information'!$O$11</f>
        <v>0</v>
      </c>
      <c r="D586" s="359" t="s">
        <v>730</v>
      </c>
      <c r="E586" s="359" t="s">
        <v>652</v>
      </c>
      <c r="F586" s="359" t="s">
        <v>653</v>
      </c>
      <c r="G586" s="359" t="s">
        <v>30</v>
      </c>
      <c r="H586" s="359" t="s">
        <v>671</v>
      </c>
      <c r="I586" s="359" t="s">
        <v>627</v>
      </c>
      <c r="J586" s="359" t="s">
        <v>350</v>
      </c>
      <c r="K586" s="360" t="e">
        <f>'7. Vehicles and transport'!$P$15*'7. Vehicles and transport'!$P$31*YF_share</f>
        <v>#VALUE!</v>
      </c>
      <c r="L586" s="360" t="e">
        <f>K586/'0a. Country information'!$R$11</f>
        <v>#VALUE!</v>
      </c>
      <c r="M586" s="361" t="str">
        <f>IF('7. Vehicles and transport'!$P$14='0e. Support language'!$D$52,'0e. Support language'!$A$66,'0e. Support language'!$A$67)</f>
        <v>District/MOH</v>
      </c>
      <c r="N586" s="363" t="s">
        <v>30</v>
      </c>
    </row>
    <row r="587" spans="1:14" x14ac:dyDescent="0.2">
      <c r="A587" s="359">
        <f>'1. General information'!$O$8</f>
        <v>0</v>
      </c>
      <c r="B587" s="359">
        <f>'1. General information'!$O$10</f>
        <v>0</v>
      </c>
      <c r="C587" s="359">
        <f>'1. General information'!$O$11</f>
        <v>0</v>
      </c>
      <c r="D587" s="359" t="s">
        <v>730</v>
      </c>
      <c r="E587" s="359" t="s">
        <v>652</v>
      </c>
      <c r="F587" s="359" t="s">
        <v>653</v>
      </c>
      <c r="G587" s="359" t="s">
        <v>30</v>
      </c>
      <c r="H587" s="359" t="s">
        <v>671</v>
      </c>
      <c r="I587" s="359" t="s">
        <v>627</v>
      </c>
      <c r="J587" s="359" t="s">
        <v>546</v>
      </c>
      <c r="K587" s="360" t="e">
        <f>'7. Vehicles and transport'!$P$15*'7. Vehicles and transport'!$P$31*MenA_share</f>
        <v>#VALUE!</v>
      </c>
      <c r="L587" s="360" t="e">
        <f>K587/'0a. Country information'!$R$11</f>
        <v>#VALUE!</v>
      </c>
      <c r="M587" s="361" t="str">
        <f>IF('7. Vehicles and transport'!$P$14='0e. Support language'!$D$52,'0e. Support language'!$A$66,'0e. Support language'!$A$67)</f>
        <v>District/MOH</v>
      </c>
      <c r="N587" s="363" t="s">
        <v>30</v>
      </c>
    </row>
    <row r="588" spans="1:14" x14ac:dyDescent="0.2">
      <c r="A588" s="359">
        <f>'1. General information'!$O$8</f>
        <v>0</v>
      </c>
      <c r="B588" s="359">
        <f>'1. General information'!$O$10</f>
        <v>0</v>
      </c>
      <c r="C588" s="359">
        <f>'1. General information'!$O$11</f>
        <v>0</v>
      </c>
      <c r="D588" s="359" t="s">
        <v>730</v>
      </c>
      <c r="E588" s="359" t="s">
        <v>652</v>
      </c>
      <c r="F588" s="359" t="s">
        <v>653</v>
      </c>
      <c r="G588" s="359" t="s">
        <v>97</v>
      </c>
      <c r="H588" s="359" t="s">
        <v>671</v>
      </c>
      <c r="I588" s="359" t="s">
        <v>627</v>
      </c>
      <c r="J588" s="359" t="s">
        <v>350</v>
      </c>
      <c r="K588" s="360" t="e">
        <f>'7. Vehicles and transport'!$P$15*'7. Vehicles and transport'!$P$32*YF_share</f>
        <v>#VALUE!</v>
      </c>
      <c r="L588" s="360" t="e">
        <f>K588/'0a. Country information'!$R$11</f>
        <v>#VALUE!</v>
      </c>
      <c r="M588" s="361" t="str">
        <f>IF('7. Vehicles and transport'!$P$14='0e. Support language'!$D$52,'0e. Support language'!$A$66,'0e. Support language'!$A$67)</f>
        <v>District/MOH</v>
      </c>
      <c r="N588" s="363" t="s">
        <v>97</v>
      </c>
    </row>
    <row r="589" spans="1:14" x14ac:dyDescent="0.2">
      <c r="A589" s="359">
        <f>'1. General information'!$O$8</f>
        <v>0</v>
      </c>
      <c r="B589" s="359">
        <f>'1. General information'!$O$10</f>
        <v>0</v>
      </c>
      <c r="C589" s="359">
        <f>'1. General information'!$O$11</f>
        <v>0</v>
      </c>
      <c r="D589" s="359" t="s">
        <v>730</v>
      </c>
      <c r="E589" s="359" t="s">
        <v>652</v>
      </c>
      <c r="F589" s="359" t="s">
        <v>653</v>
      </c>
      <c r="G589" s="359" t="s">
        <v>97</v>
      </c>
      <c r="H589" s="359" t="s">
        <v>671</v>
      </c>
      <c r="I589" s="359" t="s">
        <v>627</v>
      </c>
      <c r="J589" s="359" t="s">
        <v>546</v>
      </c>
      <c r="K589" s="360" t="e">
        <f>'7. Vehicles and transport'!$P$15*'7. Vehicles and transport'!$P$32*MenA_share</f>
        <v>#VALUE!</v>
      </c>
      <c r="L589" s="360" t="e">
        <f>K589/'0a. Country information'!$R$11</f>
        <v>#VALUE!</v>
      </c>
      <c r="M589" s="361" t="str">
        <f>IF('7. Vehicles and transport'!$P$14='0e. Support language'!$D$52,'0e. Support language'!$A$66,'0e. Support language'!$A$67)</f>
        <v>District/MOH</v>
      </c>
      <c r="N589" s="363" t="s">
        <v>97</v>
      </c>
    </row>
    <row r="590" spans="1:14" x14ac:dyDescent="0.2">
      <c r="A590" s="359">
        <f>'1. General information'!$O$8</f>
        <v>0</v>
      </c>
      <c r="B590" s="359">
        <f>'1. General information'!$O$10</f>
        <v>0</v>
      </c>
      <c r="C590" s="359">
        <f>'1. General information'!$O$11</f>
        <v>0</v>
      </c>
      <c r="D590" s="359" t="s">
        <v>730</v>
      </c>
      <c r="E590" s="359" t="s">
        <v>652</v>
      </c>
      <c r="F590" s="359" t="s">
        <v>653</v>
      </c>
      <c r="G590" s="359" t="s">
        <v>28</v>
      </c>
      <c r="H590" s="359" t="s">
        <v>671</v>
      </c>
      <c r="I590" s="359" t="s">
        <v>627</v>
      </c>
      <c r="J590" s="359" t="s">
        <v>350</v>
      </c>
      <c r="K590" s="360" t="e">
        <f>'7. Vehicles and transport'!$P$15*'7. Vehicles and transport'!$P$33*YF_share</f>
        <v>#VALUE!</v>
      </c>
      <c r="L590" s="360" t="e">
        <f>K590/'0a. Country information'!$R$11</f>
        <v>#VALUE!</v>
      </c>
      <c r="M590" s="361" t="str">
        <f>IF('7. Vehicles and transport'!$P$14='0e. Support language'!$D$52,'0e. Support language'!$A$66,'0e. Support language'!$A$67)</f>
        <v>District/MOH</v>
      </c>
      <c r="N590" s="363" t="s">
        <v>28</v>
      </c>
    </row>
    <row r="591" spans="1:14" x14ac:dyDescent="0.2">
      <c r="A591" s="359">
        <f>'1. General information'!$O$8</f>
        <v>0</v>
      </c>
      <c r="B591" s="359">
        <f>'1. General information'!$O$10</f>
        <v>0</v>
      </c>
      <c r="C591" s="359">
        <f>'1. General information'!$O$11</f>
        <v>0</v>
      </c>
      <c r="D591" s="359" t="s">
        <v>730</v>
      </c>
      <c r="E591" s="359" t="s">
        <v>652</v>
      </c>
      <c r="F591" s="359" t="s">
        <v>653</v>
      </c>
      <c r="G591" s="359" t="s">
        <v>28</v>
      </c>
      <c r="H591" s="359" t="s">
        <v>671</v>
      </c>
      <c r="I591" s="359" t="s">
        <v>627</v>
      </c>
      <c r="J591" s="359" t="s">
        <v>546</v>
      </c>
      <c r="K591" s="360" t="e">
        <f>'7. Vehicles and transport'!$P$15*'7. Vehicles and transport'!$P$33*MenA_share</f>
        <v>#VALUE!</v>
      </c>
      <c r="L591" s="360" t="e">
        <f>K591/'0a. Country information'!$R$11</f>
        <v>#VALUE!</v>
      </c>
      <c r="M591" s="361" t="str">
        <f>IF('7. Vehicles and transport'!$P$14='0e. Support language'!$D$52,'0e. Support language'!$A$66,'0e. Support language'!$A$67)</f>
        <v>District/MOH</v>
      </c>
      <c r="N591" s="363" t="s">
        <v>28</v>
      </c>
    </row>
    <row r="592" spans="1:14" x14ac:dyDescent="0.2">
      <c r="A592" s="359">
        <f>'1. General information'!$O$8</f>
        <v>0</v>
      </c>
      <c r="B592" s="359">
        <f>'1. General information'!$O$10</f>
        <v>0</v>
      </c>
      <c r="C592" s="359">
        <f>'1. General information'!$O$11</f>
        <v>0</v>
      </c>
      <c r="D592" s="359" t="s">
        <v>730</v>
      </c>
      <c r="E592" s="359" t="s">
        <v>652</v>
      </c>
      <c r="F592" s="359" t="s">
        <v>653</v>
      </c>
      <c r="G592" s="359" t="s">
        <v>129</v>
      </c>
      <c r="H592" s="359" t="s">
        <v>671</v>
      </c>
      <c r="I592" s="359" t="s">
        <v>627</v>
      </c>
      <c r="J592" s="359" t="s">
        <v>350</v>
      </c>
      <c r="K592" s="360" t="e">
        <f>'7. Vehicles and transport'!$P$15*'7. Vehicles and transport'!$P$34*YF_share</f>
        <v>#VALUE!</v>
      </c>
      <c r="L592" s="360" t="e">
        <f>K592/'0a. Country information'!$R$11</f>
        <v>#VALUE!</v>
      </c>
      <c r="M592" s="361" t="str">
        <f>IF('7. Vehicles and transport'!$P$14='0e. Support language'!$D$52,'0e. Support language'!$A$66,'0e. Support language'!$A$67)</f>
        <v>District/MOH</v>
      </c>
      <c r="N592" s="363" t="s">
        <v>619</v>
      </c>
    </row>
    <row r="593" spans="1:14" x14ac:dyDescent="0.2">
      <c r="A593" s="359">
        <f>'1. General information'!$O$8</f>
        <v>0</v>
      </c>
      <c r="B593" s="359">
        <f>'1. General information'!$O$10</f>
        <v>0</v>
      </c>
      <c r="C593" s="359">
        <f>'1. General information'!$O$11</f>
        <v>0</v>
      </c>
      <c r="D593" s="359" t="s">
        <v>730</v>
      </c>
      <c r="E593" s="359" t="s">
        <v>652</v>
      </c>
      <c r="F593" s="359" t="s">
        <v>653</v>
      </c>
      <c r="G593" s="359" t="s">
        <v>129</v>
      </c>
      <c r="H593" s="359" t="s">
        <v>671</v>
      </c>
      <c r="I593" s="359" t="s">
        <v>627</v>
      </c>
      <c r="J593" s="359" t="s">
        <v>546</v>
      </c>
      <c r="K593" s="360" t="e">
        <f>'7. Vehicles and transport'!$P$15*'7. Vehicles and transport'!$P$34*MenA_share</f>
        <v>#VALUE!</v>
      </c>
      <c r="L593" s="360" t="e">
        <f>K593/'0a. Country information'!$R$11</f>
        <v>#VALUE!</v>
      </c>
      <c r="M593" s="361" t="str">
        <f>IF('7. Vehicles and transport'!$P$14='0e. Support language'!$D$52,'0e. Support language'!$A$66,'0e. Support language'!$A$67)</f>
        <v>District/MOH</v>
      </c>
      <c r="N593" s="363" t="s">
        <v>619</v>
      </c>
    </row>
    <row r="594" spans="1:14" x14ac:dyDescent="0.2">
      <c r="A594" s="359">
        <f>'1. General information'!$O$8</f>
        <v>0</v>
      </c>
      <c r="B594" s="359">
        <f>'1. General information'!$O$10</f>
        <v>0</v>
      </c>
      <c r="C594" s="359">
        <f>'1. General information'!$O$11</f>
        <v>0</v>
      </c>
      <c r="D594" s="359" t="s">
        <v>732</v>
      </c>
      <c r="E594" s="359" t="s">
        <v>652</v>
      </c>
      <c r="F594" s="359" t="s">
        <v>653</v>
      </c>
      <c r="G594" s="359" t="s">
        <v>33</v>
      </c>
      <c r="H594" s="359" t="s">
        <v>671</v>
      </c>
      <c r="I594" s="359" t="s">
        <v>627</v>
      </c>
      <c r="J594" s="359" t="s">
        <v>350</v>
      </c>
      <c r="K594" s="360" t="e">
        <f>'7. Vehicles and transport'!$Q$15*'7. Vehicles and transport'!$Q$25*YF_share</f>
        <v>#VALUE!</v>
      </c>
      <c r="L594" s="360" t="e">
        <f>K594/'0a. Country information'!$R$11</f>
        <v>#VALUE!</v>
      </c>
      <c r="M594" s="361" t="str">
        <f>IF('7. Vehicles and transport'!$Q$14='0e. Support language'!$D$52,'0e. Support language'!$A$66,'0e. Support language'!$A$67)</f>
        <v>District/MOH</v>
      </c>
      <c r="N594" s="362" t="s">
        <v>733</v>
      </c>
    </row>
    <row r="595" spans="1:14" x14ac:dyDescent="0.2">
      <c r="A595" s="359">
        <f>'1. General information'!$O$8</f>
        <v>0</v>
      </c>
      <c r="B595" s="359">
        <f>'1. General information'!$O$10</f>
        <v>0</v>
      </c>
      <c r="C595" s="359">
        <f>'1. General information'!$O$11</f>
        <v>0</v>
      </c>
      <c r="D595" s="359" t="s">
        <v>732</v>
      </c>
      <c r="E595" s="359" t="s">
        <v>652</v>
      </c>
      <c r="F595" s="359" t="s">
        <v>653</v>
      </c>
      <c r="G595" s="359" t="s">
        <v>33</v>
      </c>
      <c r="H595" s="359" t="s">
        <v>671</v>
      </c>
      <c r="I595" s="359" t="s">
        <v>627</v>
      </c>
      <c r="J595" s="359" t="s">
        <v>546</v>
      </c>
      <c r="K595" s="360" t="e">
        <f>'7. Vehicles and transport'!$Q$15*'7. Vehicles and transport'!$Q$25*MenA_share</f>
        <v>#VALUE!</v>
      </c>
      <c r="L595" s="360" t="e">
        <f>K595/'0a. Country information'!$R$11</f>
        <v>#VALUE!</v>
      </c>
      <c r="M595" s="361" t="str">
        <f>IF('7. Vehicles and transport'!$Q$14='0e. Support language'!$D$52,'0e. Support language'!$A$66,'0e. Support language'!$A$67)</f>
        <v>District/MOH</v>
      </c>
      <c r="N595" s="362" t="s">
        <v>733</v>
      </c>
    </row>
    <row r="596" spans="1:14" x14ac:dyDescent="0.2">
      <c r="A596" s="359">
        <f>'1. General information'!$O$8</f>
        <v>0</v>
      </c>
      <c r="B596" s="359">
        <f>'1. General information'!$O$10</f>
        <v>0</v>
      </c>
      <c r="C596" s="359">
        <f>'1. General information'!$O$11</f>
        <v>0</v>
      </c>
      <c r="D596" s="359" t="s">
        <v>732</v>
      </c>
      <c r="E596" s="359" t="s">
        <v>652</v>
      </c>
      <c r="F596" s="359" t="s">
        <v>653</v>
      </c>
      <c r="G596" s="359" t="s">
        <v>356</v>
      </c>
      <c r="H596" s="359" t="s">
        <v>671</v>
      </c>
      <c r="I596" s="359" t="s">
        <v>627</v>
      </c>
      <c r="J596" s="359" t="s">
        <v>350</v>
      </c>
      <c r="K596" s="360" t="e">
        <f>'7. Vehicles and transport'!$Q$15*'7. Vehicles and transport'!$Q$26*YF_share</f>
        <v>#VALUE!</v>
      </c>
      <c r="L596" s="360" t="e">
        <f>K596/'0a. Country information'!$R$11</f>
        <v>#VALUE!</v>
      </c>
      <c r="M596" s="361" t="str">
        <f>IF('7. Vehicles and transport'!$Q$14='0e. Support language'!$D$52,'0e. Support language'!$A$66,'0e. Support language'!$A$67)</f>
        <v>District/MOH</v>
      </c>
      <c r="N596" s="359" t="s">
        <v>356</v>
      </c>
    </row>
    <row r="597" spans="1:14" x14ac:dyDescent="0.2">
      <c r="A597" s="359">
        <f>'1. General information'!$O$8</f>
        <v>0</v>
      </c>
      <c r="B597" s="359">
        <f>'1. General information'!$O$10</f>
        <v>0</v>
      </c>
      <c r="C597" s="359">
        <f>'1. General information'!$O$11</f>
        <v>0</v>
      </c>
      <c r="D597" s="359" t="s">
        <v>732</v>
      </c>
      <c r="E597" s="359" t="s">
        <v>652</v>
      </c>
      <c r="F597" s="359" t="s">
        <v>653</v>
      </c>
      <c r="G597" s="359" t="s">
        <v>356</v>
      </c>
      <c r="H597" s="359" t="s">
        <v>671</v>
      </c>
      <c r="I597" s="359" t="s">
        <v>627</v>
      </c>
      <c r="J597" s="359" t="s">
        <v>546</v>
      </c>
      <c r="K597" s="360" t="e">
        <f>'7. Vehicles and transport'!$Q$15*'7. Vehicles and transport'!$Q$26*MenA_share</f>
        <v>#VALUE!</v>
      </c>
      <c r="L597" s="360" t="e">
        <f>K597/'0a. Country information'!$R$11</f>
        <v>#VALUE!</v>
      </c>
      <c r="M597" s="361" t="str">
        <f>IF('7. Vehicles and transport'!$Q$14='0e. Support language'!$D$52,'0e. Support language'!$A$66,'0e. Support language'!$A$67)</f>
        <v>District/MOH</v>
      </c>
      <c r="N597" s="359" t="s">
        <v>356</v>
      </c>
    </row>
    <row r="598" spans="1:14" x14ac:dyDescent="0.2">
      <c r="A598" s="359">
        <f>'1. General information'!$O$8</f>
        <v>0</v>
      </c>
      <c r="B598" s="359">
        <f>'1. General information'!$O$10</f>
        <v>0</v>
      </c>
      <c r="C598" s="359">
        <f>'1. General information'!$O$11</f>
        <v>0</v>
      </c>
      <c r="D598" s="359" t="s">
        <v>732</v>
      </c>
      <c r="E598" s="359" t="s">
        <v>652</v>
      </c>
      <c r="F598" s="359" t="s">
        <v>653</v>
      </c>
      <c r="G598" s="359" t="s">
        <v>29</v>
      </c>
      <c r="H598" s="359" t="s">
        <v>671</v>
      </c>
      <c r="I598" s="359" t="s">
        <v>627</v>
      </c>
      <c r="J598" s="359" t="s">
        <v>350</v>
      </c>
      <c r="K598" s="360" t="e">
        <f>'7. Vehicles and transport'!$Q$15*'7. Vehicles and transport'!$Q$27*YF_share</f>
        <v>#VALUE!</v>
      </c>
      <c r="L598" s="360" t="e">
        <f>K598/'0a. Country information'!$R$11</f>
        <v>#VALUE!</v>
      </c>
      <c r="M598" s="361" t="str">
        <f>IF('7. Vehicles and transport'!$Q$14='0e. Support language'!$D$52,'0e. Support language'!$A$66,'0e. Support language'!$A$67)</f>
        <v>District/MOH</v>
      </c>
      <c r="N598" s="359" t="s">
        <v>29</v>
      </c>
    </row>
    <row r="599" spans="1:14" x14ac:dyDescent="0.2">
      <c r="A599" s="359">
        <f>'1. General information'!$O$8</f>
        <v>0</v>
      </c>
      <c r="B599" s="359">
        <f>'1. General information'!$O$10</f>
        <v>0</v>
      </c>
      <c r="C599" s="359">
        <f>'1. General information'!$O$11</f>
        <v>0</v>
      </c>
      <c r="D599" s="359" t="s">
        <v>732</v>
      </c>
      <c r="E599" s="359" t="s">
        <v>652</v>
      </c>
      <c r="F599" s="359" t="s">
        <v>653</v>
      </c>
      <c r="G599" s="359" t="s">
        <v>29</v>
      </c>
      <c r="H599" s="359" t="s">
        <v>671</v>
      </c>
      <c r="I599" s="359" t="s">
        <v>627</v>
      </c>
      <c r="J599" s="359" t="s">
        <v>546</v>
      </c>
      <c r="K599" s="360" t="e">
        <f>'7. Vehicles and transport'!$Q$15*'7. Vehicles and transport'!$Q$27*MenA_share</f>
        <v>#VALUE!</v>
      </c>
      <c r="L599" s="360" t="e">
        <f>K599/'0a. Country information'!$R$11</f>
        <v>#VALUE!</v>
      </c>
      <c r="M599" s="361" t="str">
        <f>IF('7. Vehicles and transport'!$Q$14='0e. Support language'!$D$52,'0e. Support language'!$A$66,'0e. Support language'!$A$67)</f>
        <v>District/MOH</v>
      </c>
      <c r="N599" s="359" t="s">
        <v>29</v>
      </c>
    </row>
    <row r="600" spans="1:14" x14ac:dyDescent="0.2">
      <c r="A600" s="359">
        <f>'1. General information'!$O$8</f>
        <v>0</v>
      </c>
      <c r="B600" s="359">
        <f>'1. General information'!$O$10</f>
        <v>0</v>
      </c>
      <c r="C600" s="359">
        <f>'1. General information'!$O$11</f>
        <v>0</v>
      </c>
      <c r="D600" s="359" t="s">
        <v>732</v>
      </c>
      <c r="E600" s="359" t="s">
        <v>652</v>
      </c>
      <c r="F600" s="359" t="s">
        <v>653</v>
      </c>
      <c r="G600" s="359" t="s">
        <v>96</v>
      </c>
      <c r="H600" s="359" t="s">
        <v>671</v>
      </c>
      <c r="I600" s="359" t="s">
        <v>627</v>
      </c>
      <c r="J600" s="359" t="s">
        <v>350</v>
      </c>
      <c r="K600" s="360" t="e">
        <f>'7. Vehicles and transport'!$Q$15*'7. Vehicles and transport'!$Q$28*YF_share</f>
        <v>#VALUE!</v>
      </c>
      <c r="L600" s="360" t="e">
        <f>K600/'0a. Country information'!$R$11</f>
        <v>#VALUE!</v>
      </c>
      <c r="M600" s="361" t="str">
        <f>IF('7. Vehicles and transport'!$Q$14='0e. Support language'!$D$52,'0e. Support language'!$A$66,'0e. Support language'!$A$67)</f>
        <v>District/MOH</v>
      </c>
      <c r="N600" s="359" t="s">
        <v>96</v>
      </c>
    </row>
    <row r="601" spans="1:14" x14ac:dyDescent="0.2">
      <c r="A601" s="359">
        <f>'1. General information'!$O$8</f>
        <v>0</v>
      </c>
      <c r="B601" s="359">
        <f>'1. General information'!$O$10</f>
        <v>0</v>
      </c>
      <c r="C601" s="359">
        <f>'1. General information'!$O$11</f>
        <v>0</v>
      </c>
      <c r="D601" s="359" t="s">
        <v>732</v>
      </c>
      <c r="E601" s="359" t="s">
        <v>652</v>
      </c>
      <c r="F601" s="359" t="s">
        <v>653</v>
      </c>
      <c r="G601" s="359" t="s">
        <v>96</v>
      </c>
      <c r="H601" s="359" t="s">
        <v>671</v>
      </c>
      <c r="I601" s="359" t="s">
        <v>627</v>
      </c>
      <c r="J601" s="359" t="s">
        <v>546</v>
      </c>
      <c r="K601" s="360" t="e">
        <f>'7. Vehicles and transport'!$Q$15*'7. Vehicles and transport'!$Q$28*MenA_share</f>
        <v>#VALUE!</v>
      </c>
      <c r="L601" s="360" t="e">
        <f>K601/'0a. Country information'!$R$11</f>
        <v>#VALUE!</v>
      </c>
      <c r="M601" s="361" t="str">
        <f>IF('7. Vehicles and transport'!$Q$14='0e. Support language'!$D$52,'0e. Support language'!$A$66,'0e. Support language'!$A$67)</f>
        <v>District/MOH</v>
      </c>
      <c r="N601" s="359" t="s">
        <v>96</v>
      </c>
    </row>
    <row r="602" spans="1:14" x14ac:dyDescent="0.2">
      <c r="A602" s="359">
        <f>'1. General information'!$O$8</f>
        <v>0</v>
      </c>
      <c r="B602" s="359">
        <f>'1. General information'!$O$10</f>
        <v>0</v>
      </c>
      <c r="C602" s="359">
        <f>'1. General information'!$O$11</f>
        <v>0</v>
      </c>
      <c r="D602" s="359" t="s">
        <v>732</v>
      </c>
      <c r="E602" s="359" t="s">
        <v>652</v>
      </c>
      <c r="F602" s="359" t="s">
        <v>653</v>
      </c>
      <c r="G602" s="359" t="s">
        <v>5</v>
      </c>
      <c r="H602" s="359" t="s">
        <v>671</v>
      </c>
      <c r="I602" s="359" t="s">
        <v>627</v>
      </c>
      <c r="J602" s="359" t="s">
        <v>350</v>
      </c>
      <c r="K602" s="360" t="e">
        <f>'7. Vehicles and transport'!$Q$15*'7. Vehicles and transport'!$Q$29*YF_share</f>
        <v>#VALUE!</v>
      </c>
      <c r="L602" s="360" t="e">
        <f>K602/'0a. Country information'!$R$11</f>
        <v>#VALUE!</v>
      </c>
      <c r="M602" s="361" t="str">
        <f>IF('7. Vehicles and transport'!$Q$14='0e. Support language'!$D$52,'0e. Support language'!$A$66,'0e. Support language'!$A$67)</f>
        <v>District/MOH</v>
      </c>
      <c r="N602" s="359" t="s">
        <v>5</v>
      </c>
    </row>
    <row r="603" spans="1:14" x14ac:dyDescent="0.2">
      <c r="A603" s="359">
        <f>'1. General information'!$O$8</f>
        <v>0</v>
      </c>
      <c r="B603" s="359">
        <f>'1. General information'!$O$10</f>
        <v>0</v>
      </c>
      <c r="C603" s="359">
        <f>'1. General information'!$O$11</f>
        <v>0</v>
      </c>
      <c r="D603" s="359" t="s">
        <v>732</v>
      </c>
      <c r="E603" s="359" t="s">
        <v>652</v>
      </c>
      <c r="F603" s="359" t="s">
        <v>653</v>
      </c>
      <c r="G603" s="359" t="s">
        <v>5</v>
      </c>
      <c r="H603" s="359" t="s">
        <v>671</v>
      </c>
      <c r="I603" s="359" t="s">
        <v>627</v>
      </c>
      <c r="J603" s="359" t="s">
        <v>546</v>
      </c>
      <c r="K603" s="360" t="e">
        <f>'7. Vehicles and transport'!$Q$15*'7. Vehicles and transport'!$Q$29*MenA_share</f>
        <v>#VALUE!</v>
      </c>
      <c r="L603" s="360" t="e">
        <f>K603/'0a. Country information'!$R$11</f>
        <v>#VALUE!</v>
      </c>
      <c r="M603" s="361" t="str">
        <f>IF('7. Vehicles and transport'!$Q$14='0e. Support language'!$D$52,'0e. Support language'!$A$66,'0e. Support language'!$A$67)</f>
        <v>District/MOH</v>
      </c>
      <c r="N603" s="359" t="s">
        <v>5</v>
      </c>
    </row>
    <row r="604" spans="1:14" x14ac:dyDescent="0.2">
      <c r="A604" s="359">
        <f>'1. General information'!$O$8</f>
        <v>0</v>
      </c>
      <c r="B604" s="359">
        <f>'1. General information'!$O$10</f>
        <v>0</v>
      </c>
      <c r="C604" s="359">
        <f>'1. General information'!$O$11</f>
        <v>0</v>
      </c>
      <c r="D604" s="359" t="s">
        <v>732</v>
      </c>
      <c r="E604" s="359" t="s">
        <v>652</v>
      </c>
      <c r="F604" s="359" t="s">
        <v>653</v>
      </c>
      <c r="G604" s="359" t="s">
        <v>22</v>
      </c>
      <c r="H604" s="359" t="s">
        <v>671</v>
      </c>
      <c r="I604" s="359" t="s">
        <v>627</v>
      </c>
      <c r="J604" s="359" t="s">
        <v>350</v>
      </c>
      <c r="K604" s="360" t="e">
        <f>'7. Vehicles and transport'!$Q$15*'7. Vehicles and transport'!$Q$30*YF_share</f>
        <v>#VALUE!</v>
      </c>
      <c r="L604" s="360" t="e">
        <f>K604/'0a. Country information'!$R$11</f>
        <v>#VALUE!</v>
      </c>
      <c r="M604" s="361" t="str">
        <f>IF('7. Vehicles and transport'!$Q$14='0e. Support language'!$D$52,'0e. Support language'!$A$66,'0e. Support language'!$A$67)</f>
        <v>District/MOH</v>
      </c>
      <c r="N604" s="359" t="s">
        <v>22</v>
      </c>
    </row>
    <row r="605" spans="1:14" x14ac:dyDescent="0.2">
      <c r="A605" s="359">
        <f>'1. General information'!$O$8</f>
        <v>0</v>
      </c>
      <c r="B605" s="359">
        <f>'1. General information'!$O$10</f>
        <v>0</v>
      </c>
      <c r="C605" s="359">
        <f>'1. General information'!$O$11</f>
        <v>0</v>
      </c>
      <c r="D605" s="359" t="s">
        <v>732</v>
      </c>
      <c r="E605" s="359" t="s">
        <v>652</v>
      </c>
      <c r="F605" s="359" t="s">
        <v>653</v>
      </c>
      <c r="G605" s="359" t="s">
        <v>22</v>
      </c>
      <c r="H605" s="359" t="s">
        <v>671</v>
      </c>
      <c r="I605" s="359" t="s">
        <v>627</v>
      </c>
      <c r="J605" s="359" t="s">
        <v>546</v>
      </c>
      <c r="K605" s="360" t="e">
        <f>'7. Vehicles and transport'!$Q$15*'7. Vehicles and transport'!$Q$30*MenA_share</f>
        <v>#VALUE!</v>
      </c>
      <c r="L605" s="360" t="e">
        <f>K605/'0a. Country information'!$R$11</f>
        <v>#VALUE!</v>
      </c>
      <c r="M605" s="361" t="str">
        <f>IF('7. Vehicles and transport'!$Q$14='0e. Support language'!$D$52,'0e. Support language'!$A$66,'0e. Support language'!$A$67)</f>
        <v>District/MOH</v>
      </c>
      <c r="N605" s="359" t="s">
        <v>22</v>
      </c>
    </row>
    <row r="606" spans="1:14" x14ac:dyDescent="0.2">
      <c r="A606" s="359">
        <f>'1. General information'!$O$8</f>
        <v>0</v>
      </c>
      <c r="B606" s="359">
        <f>'1. General information'!$O$10</f>
        <v>0</v>
      </c>
      <c r="C606" s="359">
        <f>'1. General information'!$O$11</f>
        <v>0</v>
      </c>
      <c r="D606" s="359" t="s">
        <v>732</v>
      </c>
      <c r="E606" s="359" t="s">
        <v>652</v>
      </c>
      <c r="F606" s="359" t="s">
        <v>653</v>
      </c>
      <c r="G606" s="359" t="s">
        <v>30</v>
      </c>
      <c r="H606" s="359" t="s">
        <v>671</v>
      </c>
      <c r="I606" s="359" t="s">
        <v>627</v>
      </c>
      <c r="J606" s="359" t="s">
        <v>350</v>
      </c>
      <c r="K606" s="360" t="e">
        <f>'7. Vehicles and transport'!$Q$15*'7. Vehicles and transport'!$Q$31*YF_share</f>
        <v>#VALUE!</v>
      </c>
      <c r="L606" s="360" t="e">
        <f>K606/'0a. Country information'!$R$11</f>
        <v>#VALUE!</v>
      </c>
      <c r="M606" s="361" t="str">
        <f>IF('7. Vehicles and transport'!$Q$14='0e. Support language'!$D$52,'0e. Support language'!$A$66,'0e. Support language'!$A$67)</f>
        <v>District/MOH</v>
      </c>
      <c r="N606" s="359" t="s">
        <v>30</v>
      </c>
    </row>
    <row r="607" spans="1:14" x14ac:dyDescent="0.2">
      <c r="A607" s="359">
        <f>'1. General information'!$O$8</f>
        <v>0</v>
      </c>
      <c r="B607" s="359">
        <f>'1. General information'!$O$10</f>
        <v>0</v>
      </c>
      <c r="C607" s="359">
        <f>'1. General information'!$O$11</f>
        <v>0</v>
      </c>
      <c r="D607" s="359" t="s">
        <v>732</v>
      </c>
      <c r="E607" s="359" t="s">
        <v>652</v>
      </c>
      <c r="F607" s="359" t="s">
        <v>653</v>
      </c>
      <c r="G607" s="359" t="s">
        <v>30</v>
      </c>
      <c r="H607" s="359" t="s">
        <v>671</v>
      </c>
      <c r="I607" s="359" t="s">
        <v>627</v>
      </c>
      <c r="J607" s="359" t="s">
        <v>546</v>
      </c>
      <c r="K607" s="360" t="e">
        <f>'7. Vehicles and transport'!$Q$15*'7. Vehicles and transport'!$Q$31*MenA_share</f>
        <v>#VALUE!</v>
      </c>
      <c r="L607" s="360" t="e">
        <f>K607/'0a. Country information'!$R$11</f>
        <v>#VALUE!</v>
      </c>
      <c r="M607" s="361" t="str">
        <f>IF('7. Vehicles and transport'!$Q$14='0e. Support language'!$D$52,'0e. Support language'!$A$66,'0e. Support language'!$A$67)</f>
        <v>District/MOH</v>
      </c>
      <c r="N607" s="359" t="s">
        <v>30</v>
      </c>
    </row>
    <row r="608" spans="1:14" x14ac:dyDescent="0.2">
      <c r="A608" s="359">
        <f>'1. General information'!$O$8</f>
        <v>0</v>
      </c>
      <c r="B608" s="359">
        <f>'1. General information'!$O$10</f>
        <v>0</v>
      </c>
      <c r="C608" s="359">
        <f>'1. General information'!$O$11</f>
        <v>0</v>
      </c>
      <c r="D608" s="359" t="s">
        <v>732</v>
      </c>
      <c r="E608" s="359" t="s">
        <v>652</v>
      </c>
      <c r="F608" s="359" t="s">
        <v>653</v>
      </c>
      <c r="G608" s="359" t="s">
        <v>97</v>
      </c>
      <c r="H608" s="359" t="s">
        <v>671</v>
      </c>
      <c r="I608" s="359" t="s">
        <v>627</v>
      </c>
      <c r="J608" s="359" t="s">
        <v>350</v>
      </c>
      <c r="K608" s="360" t="e">
        <f>'7. Vehicles and transport'!$Q$15*'7. Vehicles and transport'!$Q$32*YF_share</f>
        <v>#VALUE!</v>
      </c>
      <c r="L608" s="360" t="e">
        <f>K608/'0a. Country information'!$R$11</f>
        <v>#VALUE!</v>
      </c>
      <c r="M608" s="361" t="str">
        <f>IF('7. Vehicles and transport'!$Q$14='0e. Support language'!$D$52,'0e. Support language'!$A$66,'0e. Support language'!$A$67)</f>
        <v>District/MOH</v>
      </c>
      <c r="N608" s="359" t="s">
        <v>97</v>
      </c>
    </row>
    <row r="609" spans="1:14" x14ac:dyDescent="0.2">
      <c r="A609" s="359">
        <f>'1. General information'!$O$8</f>
        <v>0</v>
      </c>
      <c r="B609" s="359">
        <f>'1. General information'!$O$10</f>
        <v>0</v>
      </c>
      <c r="C609" s="359">
        <f>'1. General information'!$O$11</f>
        <v>0</v>
      </c>
      <c r="D609" s="359" t="s">
        <v>732</v>
      </c>
      <c r="E609" s="359" t="s">
        <v>652</v>
      </c>
      <c r="F609" s="359" t="s">
        <v>653</v>
      </c>
      <c r="G609" s="359" t="s">
        <v>97</v>
      </c>
      <c r="H609" s="359" t="s">
        <v>671</v>
      </c>
      <c r="I609" s="359" t="s">
        <v>627</v>
      </c>
      <c r="J609" s="359" t="s">
        <v>546</v>
      </c>
      <c r="K609" s="360" t="e">
        <f>'7. Vehicles and transport'!$Q$15*'7. Vehicles and transport'!$Q$32*MenA_share</f>
        <v>#VALUE!</v>
      </c>
      <c r="L609" s="360" t="e">
        <f>K609/'0a. Country information'!$R$11</f>
        <v>#VALUE!</v>
      </c>
      <c r="M609" s="361" t="str">
        <f>IF('7. Vehicles and transport'!$Q$14='0e. Support language'!$D$52,'0e. Support language'!$A$66,'0e. Support language'!$A$67)</f>
        <v>District/MOH</v>
      </c>
      <c r="N609" s="359" t="s">
        <v>97</v>
      </c>
    </row>
    <row r="610" spans="1:14" x14ac:dyDescent="0.2">
      <c r="A610" s="359">
        <f>'1. General information'!$O$8</f>
        <v>0</v>
      </c>
      <c r="B610" s="359">
        <f>'1. General information'!$O$10</f>
        <v>0</v>
      </c>
      <c r="C610" s="359">
        <f>'1. General information'!$O$11</f>
        <v>0</v>
      </c>
      <c r="D610" s="359" t="s">
        <v>732</v>
      </c>
      <c r="E610" s="359" t="s">
        <v>652</v>
      </c>
      <c r="F610" s="359" t="s">
        <v>653</v>
      </c>
      <c r="G610" s="359" t="s">
        <v>28</v>
      </c>
      <c r="H610" s="359" t="s">
        <v>671</v>
      </c>
      <c r="I610" s="359" t="s">
        <v>627</v>
      </c>
      <c r="J610" s="359" t="s">
        <v>350</v>
      </c>
      <c r="K610" s="360" t="e">
        <f>'7. Vehicles and transport'!$Q$15*'7. Vehicles and transport'!$Q$33*YF_share</f>
        <v>#VALUE!</v>
      </c>
      <c r="L610" s="360" t="e">
        <f>K610/'0a. Country information'!$R$11</f>
        <v>#VALUE!</v>
      </c>
      <c r="M610" s="361" t="str">
        <f>IF('7. Vehicles and transport'!$Q$14='0e. Support language'!$D$52,'0e. Support language'!$A$66,'0e. Support language'!$A$67)</f>
        <v>District/MOH</v>
      </c>
      <c r="N610" s="359" t="s">
        <v>28</v>
      </c>
    </row>
    <row r="611" spans="1:14" x14ac:dyDescent="0.2">
      <c r="A611" s="359">
        <f>'1. General information'!$O$8</f>
        <v>0</v>
      </c>
      <c r="B611" s="359">
        <f>'1. General information'!$O$10</f>
        <v>0</v>
      </c>
      <c r="C611" s="359">
        <f>'1. General information'!$O$11</f>
        <v>0</v>
      </c>
      <c r="D611" s="359" t="s">
        <v>732</v>
      </c>
      <c r="E611" s="359" t="s">
        <v>652</v>
      </c>
      <c r="F611" s="359" t="s">
        <v>653</v>
      </c>
      <c r="G611" s="359" t="s">
        <v>28</v>
      </c>
      <c r="H611" s="359" t="s">
        <v>671</v>
      </c>
      <c r="I611" s="359" t="s">
        <v>627</v>
      </c>
      <c r="J611" s="359" t="s">
        <v>546</v>
      </c>
      <c r="K611" s="360" t="e">
        <f>'7. Vehicles and transport'!$Q$15*'7. Vehicles and transport'!$Q$33*MenA_share</f>
        <v>#VALUE!</v>
      </c>
      <c r="L611" s="360" t="e">
        <f>K611/'0a. Country information'!$R$11</f>
        <v>#VALUE!</v>
      </c>
      <c r="M611" s="361" t="str">
        <f>IF('7. Vehicles and transport'!$Q$14='0e. Support language'!$D$52,'0e. Support language'!$A$66,'0e. Support language'!$A$67)</f>
        <v>District/MOH</v>
      </c>
      <c r="N611" s="359" t="s">
        <v>28</v>
      </c>
    </row>
    <row r="612" spans="1:14" x14ac:dyDescent="0.2">
      <c r="A612" s="359">
        <f>'1. General information'!$O$8</f>
        <v>0</v>
      </c>
      <c r="B612" s="359">
        <f>'1. General information'!$O$10</f>
        <v>0</v>
      </c>
      <c r="C612" s="359">
        <f>'1. General information'!$O$11</f>
        <v>0</v>
      </c>
      <c r="D612" s="359" t="s">
        <v>732</v>
      </c>
      <c r="E612" s="359" t="s">
        <v>652</v>
      </c>
      <c r="F612" s="359" t="s">
        <v>653</v>
      </c>
      <c r="G612" s="359" t="s">
        <v>129</v>
      </c>
      <c r="H612" s="359" t="s">
        <v>671</v>
      </c>
      <c r="I612" s="359" t="s">
        <v>627</v>
      </c>
      <c r="J612" s="359" t="s">
        <v>350</v>
      </c>
      <c r="K612" s="360" t="e">
        <f>'7. Vehicles and transport'!$Q$15*'7. Vehicles and transport'!$Q$34*YF_share</f>
        <v>#VALUE!</v>
      </c>
      <c r="L612" s="360" t="e">
        <f>K612/'0a. Country information'!$R$11</f>
        <v>#VALUE!</v>
      </c>
      <c r="M612" s="361" t="str">
        <f>IF('7. Vehicles and transport'!$Q$14='0e. Support language'!$D$52,'0e. Support language'!$A$66,'0e. Support language'!$A$67)</f>
        <v>District/MOH</v>
      </c>
      <c r="N612" s="359" t="s">
        <v>619</v>
      </c>
    </row>
    <row r="613" spans="1:14" x14ac:dyDescent="0.2">
      <c r="A613" s="359">
        <f>'1. General information'!$O$8</f>
        <v>0</v>
      </c>
      <c r="B613" s="359">
        <f>'1. General information'!$O$10</f>
        <v>0</v>
      </c>
      <c r="C613" s="359">
        <f>'1. General information'!$O$11</f>
        <v>0</v>
      </c>
      <c r="D613" s="359" t="s">
        <v>732</v>
      </c>
      <c r="E613" s="359" t="s">
        <v>652</v>
      </c>
      <c r="F613" s="359" t="s">
        <v>653</v>
      </c>
      <c r="G613" s="359" t="s">
        <v>129</v>
      </c>
      <c r="H613" s="359" t="s">
        <v>671</v>
      </c>
      <c r="I613" s="359" t="s">
        <v>627</v>
      </c>
      <c r="J613" s="359" t="s">
        <v>546</v>
      </c>
      <c r="K613" s="360" t="e">
        <f>'7. Vehicles and transport'!$Q$15*'7. Vehicles and transport'!$Q$34*MenA_share</f>
        <v>#VALUE!</v>
      </c>
      <c r="L613" s="360" t="e">
        <f>K613/'0a. Country information'!$R$11</f>
        <v>#VALUE!</v>
      </c>
      <c r="M613" s="361" t="str">
        <f>IF('7. Vehicles and transport'!$Q$14='0e. Support language'!$D$52,'0e. Support language'!$A$66,'0e. Support language'!$A$67)</f>
        <v>District/MOH</v>
      </c>
      <c r="N613" s="359" t="s">
        <v>619</v>
      </c>
    </row>
    <row r="614" spans="1:14" x14ac:dyDescent="0.2">
      <c r="A614" s="359">
        <f>'1. General information'!$O$8</f>
        <v>0</v>
      </c>
      <c r="B614" s="359">
        <f>'1. General information'!$O$10</f>
        <v>0</v>
      </c>
      <c r="C614" s="359">
        <f>'1. General information'!$O$11</f>
        <v>0</v>
      </c>
      <c r="D614" s="359" t="s">
        <v>734</v>
      </c>
      <c r="E614" s="359" t="s">
        <v>652</v>
      </c>
      <c r="F614" s="359" t="s">
        <v>653</v>
      </c>
      <c r="G614" s="359" t="s">
        <v>33</v>
      </c>
      <c r="H614" s="359" t="s">
        <v>671</v>
      </c>
      <c r="I614" s="359" t="s">
        <v>627</v>
      </c>
      <c r="J614" s="359" t="s">
        <v>350</v>
      </c>
      <c r="K614" s="360" t="e">
        <f>'7. Vehicles and transport'!$R$15*'7. Vehicles and transport'!$R$25*YF_share</f>
        <v>#VALUE!</v>
      </c>
      <c r="L614" s="360" t="e">
        <f>K614/'0a. Country information'!$R$11</f>
        <v>#VALUE!</v>
      </c>
      <c r="M614" s="361" t="str">
        <f>IF('7. Vehicles and transport'!$R$14='0e. Support language'!$D$52,'0e. Support language'!$A$66,'0e. Support language'!$A$67)</f>
        <v>District/MOH</v>
      </c>
      <c r="N614" s="362" t="s">
        <v>735</v>
      </c>
    </row>
    <row r="615" spans="1:14" x14ac:dyDescent="0.2">
      <c r="A615" s="359">
        <f>'1. General information'!$O$8</f>
        <v>0</v>
      </c>
      <c r="B615" s="359">
        <f>'1. General information'!$O$10</f>
        <v>0</v>
      </c>
      <c r="C615" s="359">
        <f>'1. General information'!$O$11</f>
        <v>0</v>
      </c>
      <c r="D615" s="359" t="s">
        <v>734</v>
      </c>
      <c r="E615" s="359" t="s">
        <v>652</v>
      </c>
      <c r="F615" s="359" t="s">
        <v>653</v>
      </c>
      <c r="G615" s="359" t="s">
        <v>33</v>
      </c>
      <c r="H615" s="359" t="s">
        <v>671</v>
      </c>
      <c r="I615" s="359" t="s">
        <v>627</v>
      </c>
      <c r="J615" s="359" t="s">
        <v>546</v>
      </c>
      <c r="K615" s="360" t="e">
        <f>'7. Vehicles and transport'!$R$15*'7. Vehicles and transport'!$R$25*MenA_share</f>
        <v>#VALUE!</v>
      </c>
      <c r="L615" s="360" t="e">
        <f>K615/'0a. Country information'!$R$11</f>
        <v>#VALUE!</v>
      </c>
      <c r="M615" s="361" t="str">
        <f>IF('7. Vehicles and transport'!$R$14='0e. Support language'!$D$52,'0e. Support language'!$A$66,'0e. Support language'!$A$67)</f>
        <v>District/MOH</v>
      </c>
      <c r="N615" s="362" t="s">
        <v>735</v>
      </c>
    </row>
    <row r="616" spans="1:14" x14ac:dyDescent="0.2">
      <c r="A616" s="359">
        <f>'1. General information'!$O$8</f>
        <v>0</v>
      </c>
      <c r="B616" s="359">
        <f>'1. General information'!$O$10</f>
        <v>0</v>
      </c>
      <c r="C616" s="359">
        <f>'1. General information'!$O$11</f>
        <v>0</v>
      </c>
      <c r="D616" s="359" t="s">
        <v>734</v>
      </c>
      <c r="E616" s="359" t="s">
        <v>652</v>
      </c>
      <c r="F616" s="359" t="s">
        <v>653</v>
      </c>
      <c r="G616" s="359" t="s">
        <v>356</v>
      </c>
      <c r="H616" s="359" t="s">
        <v>671</v>
      </c>
      <c r="I616" s="359" t="s">
        <v>627</v>
      </c>
      <c r="J616" s="359" t="s">
        <v>350</v>
      </c>
      <c r="K616" s="360" t="e">
        <f>'7. Vehicles and transport'!$R$15*'7. Vehicles and transport'!$R$26*YF_share</f>
        <v>#VALUE!</v>
      </c>
      <c r="L616" s="360" t="e">
        <f>K616/'0a. Country information'!$R$11</f>
        <v>#VALUE!</v>
      </c>
      <c r="M616" s="361" t="str">
        <f>IF('7. Vehicles and transport'!$R$14='0e. Support language'!$D$52,'0e. Support language'!$A$66,'0e. Support language'!$A$67)</f>
        <v>District/MOH</v>
      </c>
      <c r="N616" s="363" t="s">
        <v>356</v>
      </c>
    </row>
    <row r="617" spans="1:14" x14ac:dyDescent="0.2">
      <c r="A617" s="359">
        <f>'1. General information'!$O$8</f>
        <v>0</v>
      </c>
      <c r="B617" s="359">
        <f>'1. General information'!$O$10</f>
        <v>0</v>
      </c>
      <c r="C617" s="359">
        <f>'1. General information'!$O$11</f>
        <v>0</v>
      </c>
      <c r="D617" s="359" t="s">
        <v>734</v>
      </c>
      <c r="E617" s="359" t="s">
        <v>652</v>
      </c>
      <c r="F617" s="359" t="s">
        <v>653</v>
      </c>
      <c r="G617" s="359" t="s">
        <v>356</v>
      </c>
      <c r="H617" s="359" t="s">
        <v>671</v>
      </c>
      <c r="I617" s="359" t="s">
        <v>627</v>
      </c>
      <c r="J617" s="359" t="s">
        <v>546</v>
      </c>
      <c r="K617" s="360" t="e">
        <f>'7. Vehicles and transport'!$R$15*'7. Vehicles and transport'!$R$26*MenA_share</f>
        <v>#VALUE!</v>
      </c>
      <c r="L617" s="360" t="e">
        <f>K617/'0a. Country information'!$R$11</f>
        <v>#VALUE!</v>
      </c>
      <c r="M617" s="361" t="str">
        <f>IF('7. Vehicles and transport'!$R$14='0e. Support language'!$D$52,'0e. Support language'!$A$66,'0e. Support language'!$A$67)</f>
        <v>District/MOH</v>
      </c>
      <c r="N617" s="363" t="s">
        <v>356</v>
      </c>
    </row>
    <row r="618" spans="1:14" x14ac:dyDescent="0.2">
      <c r="A618" s="359">
        <f>'1. General information'!$O$8</f>
        <v>0</v>
      </c>
      <c r="B618" s="359">
        <f>'1. General information'!$O$10</f>
        <v>0</v>
      </c>
      <c r="C618" s="359">
        <f>'1. General information'!$O$11</f>
        <v>0</v>
      </c>
      <c r="D618" s="359" t="s">
        <v>734</v>
      </c>
      <c r="E618" s="359" t="s">
        <v>652</v>
      </c>
      <c r="F618" s="359" t="s">
        <v>653</v>
      </c>
      <c r="G618" s="359" t="s">
        <v>29</v>
      </c>
      <c r="H618" s="359" t="s">
        <v>671</v>
      </c>
      <c r="I618" s="359" t="s">
        <v>627</v>
      </c>
      <c r="J618" s="359" t="s">
        <v>350</v>
      </c>
      <c r="K618" s="360" t="e">
        <f>'7. Vehicles and transport'!$R$15*'7. Vehicles and transport'!$R$27*YF_share</f>
        <v>#VALUE!</v>
      </c>
      <c r="L618" s="360" t="e">
        <f>K618/'0a. Country information'!$R$11</f>
        <v>#VALUE!</v>
      </c>
      <c r="M618" s="361" t="str">
        <f>IF('7. Vehicles and transport'!$R$14='0e. Support language'!$D$52,'0e. Support language'!$A$66,'0e. Support language'!$A$67)</f>
        <v>District/MOH</v>
      </c>
      <c r="N618" s="363" t="s">
        <v>29</v>
      </c>
    </row>
    <row r="619" spans="1:14" x14ac:dyDescent="0.2">
      <c r="A619" s="359">
        <f>'1. General information'!$O$8</f>
        <v>0</v>
      </c>
      <c r="B619" s="359">
        <f>'1. General information'!$O$10</f>
        <v>0</v>
      </c>
      <c r="C619" s="359">
        <f>'1. General information'!$O$11</f>
        <v>0</v>
      </c>
      <c r="D619" s="359" t="s">
        <v>734</v>
      </c>
      <c r="E619" s="359" t="s">
        <v>652</v>
      </c>
      <c r="F619" s="359" t="s">
        <v>653</v>
      </c>
      <c r="G619" s="359" t="s">
        <v>29</v>
      </c>
      <c r="H619" s="359" t="s">
        <v>671</v>
      </c>
      <c r="I619" s="359" t="s">
        <v>627</v>
      </c>
      <c r="J619" s="359" t="s">
        <v>546</v>
      </c>
      <c r="K619" s="360" t="e">
        <f>'7. Vehicles and transport'!$R$15*'7. Vehicles and transport'!$R$27*MenA_share</f>
        <v>#VALUE!</v>
      </c>
      <c r="L619" s="360" t="e">
        <f>K619/'0a. Country information'!$R$11</f>
        <v>#VALUE!</v>
      </c>
      <c r="M619" s="361" t="str">
        <f>IF('7. Vehicles and transport'!$R$14='0e. Support language'!$D$52,'0e. Support language'!$A$66,'0e. Support language'!$A$67)</f>
        <v>District/MOH</v>
      </c>
      <c r="N619" s="363" t="s">
        <v>29</v>
      </c>
    </row>
    <row r="620" spans="1:14" x14ac:dyDescent="0.2">
      <c r="A620" s="359">
        <f>'1. General information'!$O$8</f>
        <v>0</v>
      </c>
      <c r="B620" s="359">
        <f>'1. General information'!$O$10</f>
        <v>0</v>
      </c>
      <c r="C620" s="359">
        <f>'1. General information'!$O$11</f>
        <v>0</v>
      </c>
      <c r="D620" s="359" t="s">
        <v>734</v>
      </c>
      <c r="E620" s="359" t="s">
        <v>652</v>
      </c>
      <c r="F620" s="359" t="s">
        <v>653</v>
      </c>
      <c r="G620" s="359" t="s">
        <v>96</v>
      </c>
      <c r="H620" s="359" t="s">
        <v>671</v>
      </c>
      <c r="I620" s="359" t="s">
        <v>627</v>
      </c>
      <c r="J620" s="359" t="s">
        <v>350</v>
      </c>
      <c r="K620" s="360" t="e">
        <f>'7. Vehicles and transport'!$R$15*'7. Vehicles and transport'!$R$28*YF_share</f>
        <v>#VALUE!</v>
      </c>
      <c r="L620" s="360" t="e">
        <f>K620/'0a. Country information'!$R$11</f>
        <v>#VALUE!</v>
      </c>
      <c r="M620" s="361" t="str">
        <f>IF('7. Vehicles and transport'!$R$14='0e. Support language'!$D$52,'0e. Support language'!$A$66,'0e. Support language'!$A$67)</f>
        <v>District/MOH</v>
      </c>
      <c r="N620" s="363" t="s">
        <v>96</v>
      </c>
    </row>
    <row r="621" spans="1:14" x14ac:dyDescent="0.2">
      <c r="A621" s="359">
        <f>'1. General information'!$O$8</f>
        <v>0</v>
      </c>
      <c r="B621" s="359">
        <f>'1. General information'!$O$10</f>
        <v>0</v>
      </c>
      <c r="C621" s="359">
        <f>'1. General information'!$O$11</f>
        <v>0</v>
      </c>
      <c r="D621" s="359" t="s">
        <v>734</v>
      </c>
      <c r="E621" s="359" t="s">
        <v>652</v>
      </c>
      <c r="F621" s="359" t="s">
        <v>653</v>
      </c>
      <c r="G621" s="359" t="s">
        <v>96</v>
      </c>
      <c r="H621" s="359" t="s">
        <v>671</v>
      </c>
      <c r="I621" s="359" t="s">
        <v>627</v>
      </c>
      <c r="J621" s="359" t="s">
        <v>546</v>
      </c>
      <c r="K621" s="360" t="e">
        <f>'7. Vehicles and transport'!$R$15*'7. Vehicles and transport'!$R$28*MenA_share</f>
        <v>#VALUE!</v>
      </c>
      <c r="L621" s="360" t="e">
        <f>K621/'0a. Country information'!$R$11</f>
        <v>#VALUE!</v>
      </c>
      <c r="M621" s="361" t="str">
        <f>IF('7. Vehicles and transport'!$R$14='0e. Support language'!$D$52,'0e. Support language'!$A$66,'0e. Support language'!$A$67)</f>
        <v>District/MOH</v>
      </c>
      <c r="N621" s="363" t="s">
        <v>96</v>
      </c>
    </row>
    <row r="622" spans="1:14" x14ac:dyDescent="0.2">
      <c r="A622" s="359">
        <f>'1. General information'!$O$8</f>
        <v>0</v>
      </c>
      <c r="B622" s="359">
        <f>'1. General information'!$O$10</f>
        <v>0</v>
      </c>
      <c r="C622" s="359">
        <f>'1. General information'!$O$11</f>
        <v>0</v>
      </c>
      <c r="D622" s="359" t="s">
        <v>734</v>
      </c>
      <c r="E622" s="359" t="s">
        <v>652</v>
      </c>
      <c r="F622" s="359" t="s">
        <v>653</v>
      </c>
      <c r="G622" s="359" t="s">
        <v>5</v>
      </c>
      <c r="H622" s="359" t="s">
        <v>671</v>
      </c>
      <c r="I622" s="359" t="s">
        <v>627</v>
      </c>
      <c r="J622" s="359" t="s">
        <v>350</v>
      </c>
      <c r="K622" s="360" t="e">
        <f>'7. Vehicles and transport'!$R$15*'7. Vehicles and transport'!$R$29*YF_share</f>
        <v>#VALUE!</v>
      </c>
      <c r="L622" s="360" t="e">
        <f>K622/'0a. Country information'!$R$11</f>
        <v>#VALUE!</v>
      </c>
      <c r="M622" s="361" t="str">
        <f>IF('7. Vehicles and transport'!$R$14='0e. Support language'!$D$52,'0e. Support language'!$A$66,'0e. Support language'!$A$67)</f>
        <v>District/MOH</v>
      </c>
      <c r="N622" s="363" t="s">
        <v>5</v>
      </c>
    </row>
    <row r="623" spans="1:14" x14ac:dyDescent="0.2">
      <c r="A623" s="359">
        <f>'1. General information'!$O$8</f>
        <v>0</v>
      </c>
      <c r="B623" s="359">
        <f>'1. General information'!$O$10</f>
        <v>0</v>
      </c>
      <c r="C623" s="359">
        <f>'1. General information'!$O$11</f>
        <v>0</v>
      </c>
      <c r="D623" s="359" t="s">
        <v>734</v>
      </c>
      <c r="E623" s="359" t="s">
        <v>652</v>
      </c>
      <c r="F623" s="359" t="s">
        <v>653</v>
      </c>
      <c r="G623" s="359" t="s">
        <v>5</v>
      </c>
      <c r="H623" s="359" t="s">
        <v>671</v>
      </c>
      <c r="I623" s="359" t="s">
        <v>627</v>
      </c>
      <c r="J623" s="359" t="s">
        <v>546</v>
      </c>
      <c r="K623" s="360" t="e">
        <f>'7. Vehicles and transport'!$R$15*'7. Vehicles and transport'!$R$29*MenA_share</f>
        <v>#VALUE!</v>
      </c>
      <c r="L623" s="360" t="e">
        <f>K623/'0a. Country information'!$R$11</f>
        <v>#VALUE!</v>
      </c>
      <c r="M623" s="361" t="str">
        <f>IF('7. Vehicles and transport'!$R$14='0e. Support language'!$D$52,'0e. Support language'!$A$66,'0e. Support language'!$A$67)</f>
        <v>District/MOH</v>
      </c>
      <c r="N623" s="363" t="s">
        <v>5</v>
      </c>
    </row>
    <row r="624" spans="1:14" x14ac:dyDescent="0.2">
      <c r="A624" s="359">
        <f>'1. General information'!$O$8</f>
        <v>0</v>
      </c>
      <c r="B624" s="359">
        <f>'1. General information'!$O$10</f>
        <v>0</v>
      </c>
      <c r="C624" s="359">
        <f>'1. General information'!$O$11</f>
        <v>0</v>
      </c>
      <c r="D624" s="359" t="s">
        <v>734</v>
      </c>
      <c r="E624" s="359" t="s">
        <v>652</v>
      </c>
      <c r="F624" s="359" t="s">
        <v>653</v>
      </c>
      <c r="G624" s="359" t="s">
        <v>22</v>
      </c>
      <c r="H624" s="359" t="s">
        <v>671</v>
      </c>
      <c r="I624" s="359" t="s">
        <v>627</v>
      </c>
      <c r="J624" s="359" t="s">
        <v>350</v>
      </c>
      <c r="K624" s="360" t="e">
        <f>'7. Vehicles and transport'!$R$15*'7. Vehicles and transport'!$R$30*YF_share</f>
        <v>#VALUE!</v>
      </c>
      <c r="L624" s="360" t="e">
        <f>K624/'0a. Country information'!$R$11</f>
        <v>#VALUE!</v>
      </c>
      <c r="M624" s="361" t="str">
        <f>IF('7. Vehicles and transport'!$R$14='0e. Support language'!$D$52,'0e. Support language'!$A$66,'0e. Support language'!$A$67)</f>
        <v>District/MOH</v>
      </c>
      <c r="N624" s="363" t="s">
        <v>22</v>
      </c>
    </row>
    <row r="625" spans="1:14" x14ac:dyDescent="0.2">
      <c r="A625" s="359">
        <f>'1. General information'!$O$8</f>
        <v>0</v>
      </c>
      <c r="B625" s="359">
        <f>'1. General information'!$O$10</f>
        <v>0</v>
      </c>
      <c r="C625" s="359">
        <f>'1. General information'!$O$11</f>
        <v>0</v>
      </c>
      <c r="D625" s="359" t="s">
        <v>734</v>
      </c>
      <c r="E625" s="359" t="s">
        <v>652</v>
      </c>
      <c r="F625" s="359" t="s">
        <v>653</v>
      </c>
      <c r="G625" s="359" t="s">
        <v>22</v>
      </c>
      <c r="H625" s="359" t="s">
        <v>671</v>
      </c>
      <c r="I625" s="359" t="s">
        <v>627</v>
      </c>
      <c r="J625" s="359" t="s">
        <v>546</v>
      </c>
      <c r="K625" s="360" t="e">
        <f>'7. Vehicles and transport'!$R$15*'7. Vehicles and transport'!$R$30*MenA_share</f>
        <v>#VALUE!</v>
      </c>
      <c r="L625" s="360" t="e">
        <f>K625/'0a. Country information'!$R$11</f>
        <v>#VALUE!</v>
      </c>
      <c r="M625" s="361" t="str">
        <f>IF('7. Vehicles and transport'!$R$14='0e. Support language'!$D$52,'0e. Support language'!$A$66,'0e. Support language'!$A$67)</f>
        <v>District/MOH</v>
      </c>
      <c r="N625" s="363" t="s">
        <v>22</v>
      </c>
    </row>
    <row r="626" spans="1:14" x14ac:dyDescent="0.2">
      <c r="A626" s="359">
        <f>'1. General information'!$O$8</f>
        <v>0</v>
      </c>
      <c r="B626" s="359">
        <f>'1. General information'!$O$10</f>
        <v>0</v>
      </c>
      <c r="C626" s="359">
        <f>'1. General information'!$O$11</f>
        <v>0</v>
      </c>
      <c r="D626" s="359" t="s">
        <v>734</v>
      </c>
      <c r="E626" s="359" t="s">
        <v>652</v>
      </c>
      <c r="F626" s="359" t="s">
        <v>653</v>
      </c>
      <c r="G626" s="359" t="s">
        <v>30</v>
      </c>
      <c r="H626" s="359" t="s">
        <v>671</v>
      </c>
      <c r="I626" s="359" t="s">
        <v>627</v>
      </c>
      <c r="J626" s="359" t="s">
        <v>350</v>
      </c>
      <c r="K626" s="360" t="e">
        <f>'7. Vehicles and transport'!$R$15*'7. Vehicles and transport'!$R$31*YF_share</f>
        <v>#VALUE!</v>
      </c>
      <c r="L626" s="360" t="e">
        <f>K626/'0a. Country information'!$R$11</f>
        <v>#VALUE!</v>
      </c>
      <c r="M626" s="361" t="str">
        <f>IF('7. Vehicles and transport'!$R$14='0e. Support language'!$D$52,'0e. Support language'!$A$66,'0e. Support language'!$A$67)</f>
        <v>District/MOH</v>
      </c>
      <c r="N626" s="363" t="s">
        <v>30</v>
      </c>
    </row>
    <row r="627" spans="1:14" x14ac:dyDescent="0.2">
      <c r="A627" s="359">
        <f>'1. General information'!$O$8</f>
        <v>0</v>
      </c>
      <c r="B627" s="359">
        <f>'1. General information'!$O$10</f>
        <v>0</v>
      </c>
      <c r="C627" s="359">
        <f>'1. General information'!$O$11</f>
        <v>0</v>
      </c>
      <c r="D627" s="359" t="s">
        <v>734</v>
      </c>
      <c r="E627" s="359" t="s">
        <v>652</v>
      </c>
      <c r="F627" s="359" t="s">
        <v>653</v>
      </c>
      <c r="G627" s="359" t="s">
        <v>30</v>
      </c>
      <c r="H627" s="359" t="s">
        <v>671</v>
      </c>
      <c r="I627" s="359" t="s">
        <v>627</v>
      </c>
      <c r="J627" s="359" t="s">
        <v>546</v>
      </c>
      <c r="K627" s="360" t="e">
        <f>'7. Vehicles and transport'!$R$15*'7. Vehicles and transport'!$R$31*MenA_share</f>
        <v>#VALUE!</v>
      </c>
      <c r="L627" s="360" t="e">
        <f>K627/'0a. Country information'!$R$11</f>
        <v>#VALUE!</v>
      </c>
      <c r="M627" s="361" t="str">
        <f>IF('7. Vehicles and transport'!$R$14='0e. Support language'!$D$52,'0e. Support language'!$A$66,'0e. Support language'!$A$67)</f>
        <v>District/MOH</v>
      </c>
      <c r="N627" s="363" t="s">
        <v>30</v>
      </c>
    </row>
    <row r="628" spans="1:14" x14ac:dyDescent="0.2">
      <c r="A628" s="359">
        <f>'1. General information'!$O$8</f>
        <v>0</v>
      </c>
      <c r="B628" s="359">
        <f>'1. General information'!$O$10</f>
        <v>0</v>
      </c>
      <c r="C628" s="359">
        <f>'1. General information'!$O$11</f>
        <v>0</v>
      </c>
      <c r="D628" s="359" t="s">
        <v>734</v>
      </c>
      <c r="E628" s="359" t="s">
        <v>652</v>
      </c>
      <c r="F628" s="359" t="s">
        <v>653</v>
      </c>
      <c r="G628" s="359" t="s">
        <v>97</v>
      </c>
      <c r="H628" s="359" t="s">
        <v>671</v>
      </c>
      <c r="I628" s="359" t="s">
        <v>627</v>
      </c>
      <c r="J628" s="359" t="s">
        <v>350</v>
      </c>
      <c r="K628" s="360" t="e">
        <f>'7. Vehicles and transport'!$R$15*'7. Vehicles and transport'!$R$32*YF_share</f>
        <v>#VALUE!</v>
      </c>
      <c r="L628" s="360" t="e">
        <f>K628/'0a. Country information'!$R$11</f>
        <v>#VALUE!</v>
      </c>
      <c r="M628" s="361" t="str">
        <f>IF('7. Vehicles and transport'!$R$14='0e. Support language'!$D$52,'0e. Support language'!$A$66,'0e. Support language'!$A$67)</f>
        <v>District/MOH</v>
      </c>
      <c r="N628" s="363" t="s">
        <v>97</v>
      </c>
    </row>
    <row r="629" spans="1:14" x14ac:dyDescent="0.2">
      <c r="A629" s="359">
        <f>'1. General information'!$O$8</f>
        <v>0</v>
      </c>
      <c r="B629" s="359">
        <f>'1. General information'!$O$10</f>
        <v>0</v>
      </c>
      <c r="C629" s="359">
        <f>'1. General information'!$O$11</f>
        <v>0</v>
      </c>
      <c r="D629" s="359" t="s">
        <v>734</v>
      </c>
      <c r="E629" s="359" t="s">
        <v>652</v>
      </c>
      <c r="F629" s="359" t="s">
        <v>653</v>
      </c>
      <c r="G629" s="359" t="s">
        <v>97</v>
      </c>
      <c r="H629" s="359" t="s">
        <v>671</v>
      </c>
      <c r="I629" s="359" t="s">
        <v>627</v>
      </c>
      <c r="J629" s="359" t="s">
        <v>546</v>
      </c>
      <c r="K629" s="360" t="e">
        <f>'7. Vehicles and transport'!$R$15*'7. Vehicles and transport'!$R$32*MenA_share</f>
        <v>#VALUE!</v>
      </c>
      <c r="L629" s="360" t="e">
        <f>K629/'0a. Country information'!$R$11</f>
        <v>#VALUE!</v>
      </c>
      <c r="M629" s="361" t="str">
        <f>IF('7. Vehicles and transport'!$R$14='0e. Support language'!$D$52,'0e. Support language'!$A$66,'0e. Support language'!$A$67)</f>
        <v>District/MOH</v>
      </c>
      <c r="N629" s="363" t="s">
        <v>97</v>
      </c>
    </row>
    <row r="630" spans="1:14" x14ac:dyDescent="0.2">
      <c r="A630" s="359">
        <f>'1. General information'!$O$8</f>
        <v>0</v>
      </c>
      <c r="B630" s="359">
        <f>'1. General information'!$O$10</f>
        <v>0</v>
      </c>
      <c r="C630" s="359">
        <f>'1. General information'!$O$11</f>
        <v>0</v>
      </c>
      <c r="D630" s="359" t="s">
        <v>734</v>
      </c>
      <c r="E630" s="359" t="s">
        <v>652</v>
      </c>
      <c r="F630" s="359" t="s">
        <v>653</v>
      </c>
      <c r="G630" s="359" t="s">
        <v>28</v>
      </c>
      <c r="H630" s="359" t="s">
        <v>671</v>
      </c>
      <c r="I630" s="359" t="s">
        <v>627</v>
      </c>
      <c r="J630" s="359" t="s">
        <v>350</v>
      </c>
      <c r="K630" s="360" t="e">
        <f>'7. Vehicles and transport'!$R$15*'7. Vehicles and transport'!$R$33*YF_share</f>
        <v>#VALUE!</v>
      </c>
      <c r="L630" s="360" t="e">
        <f>K630/'0a. Country information'!$R$11</f>
        <v>#VALUE!</v>
      </c>
      <c r="M630" s="361" t="str">
        <f>IF('7. Vehicles and transport'!$R$14='0e. Support language'!$D$52,'0e. Support language'!$A$66,'0e. Support language'!$A$67)</f>
        <v>District/MOH</v>
      </c>
      <c r="N630" s="363" t="s">
        <v>28</v>
      </c>
    </row>
    <row r="631" spans="1:14" x14ac:dyDescent="0.2">
      <c r="A631" s="359">
        <f>'1. General information'!$O$8</f>
        <v>0</v>
      </c>
      <c r="B631" s="359">
        <f>'1. General information'!$O$10</f>
        <v>0</v>
      </c>
      <c r="C631" s="359">
        <f>'1. General information'!$O$11</f>
        <v>0</v>
      </c>
      <c r="D631" s="359" t="s">
        <v>734</v>
      </c>
      <c r="E631" s="359" t="s">
        <v>652</v>
      </c>
      <c r="F631" s="359" t="s">
        <v>653</v>
      </c>
      <c r="G631" s="359" t="s">
        <v>28</v>
      </c>
      <c r="H631" s="359" t="s">
        <v>671</v>
      </c>
      <c r="I631" s="359" t="s">
        <v>627</v>
      </c>
      <c r="J631" s="359" t="s">
        <v>546</v>
      </c>
      <c r="K631" s="360" t="e">
        <f>'7. Vehicles and transport'!$R$15*'7. Vehicles and transport'!$R$33*MenA_share</f>
        <v>#VALUE!</v>
      </c>
      <c r="L631" s="360" t="e">
        <f>K631/'0a. Country information'!$R$11</f>
        <v>#VALUE!</v>
      </c>
      <c r="M631" s="361" t="str">
        <f>IF('7. Vehicles and transport'!$R$14='0e. Support language'!$D$52,'0e. Support language'!$A$66,'0e. Support language'!$A$67)</f>
        <v>District/MOH</v>
      </c>
      <c r="N631" s="363" t="s">
        <v>28</v>
      </c>
    </row>
    <row r="632" spans="1:14" x14ac:dyDescent="0.2">
      <c r="A632" s="359">
        <f>'1. General information'!$O$8</f>
        <v>0</v>
      </c>
      <c r="B632" s="359">
        <f>'1. General information'!$O$10</f>
        <v>0</v>
      </c>
      <c r="C632" s="359">
        <f>'1. General information'!$O$11</f>
        <v>0</v>
      </c>
      <c r="D632" s="359" t="s">
        <v>734</v>
      </c>
      <c r="E632" s="359" t="s">
        <v>652</v>
      </c>
      <c r="F632" s="359" t="s">
        <v>653</v>
      </c>
      <c r="G632" s="359" t="s">
        <v>129</v>
      </c>
      <c r="H632" s="359" t="s">
        <v>671</v>
      </c>
      <c r="I632" s="359" t="s">
        <v>627</v>
      </c>
      <c r="J632" s="359" t="s">
        <v>350</v>
      </c>
      <c r="K632" s="360" t="e">
        <f>'7. Vehicles and transport'!$R$15*'7. Vehicles and transport'!$R$34*YF_share</f>
        <v>#VALUE!</v>
      </c>
      <c r="L632" s="360" t="e">
        <f>K632/'0a. Country information'!$R$11</f>
        <v>#VALUE!</v>
      </c>
      <c r="M632" s="361" t="str">
        <f>IF('7. Vehicles and transport'!$R$14='0e. Support language'!$D$52,'0e. Support language'!$A$66,'0e. Support language'!$A$67)</f>
        <v>District/MOH</v>
      </c>
      <c r="N632" s="363" t="s">
        <v>619</v>
      </c>
    </row>
    <row r="633" spans="1:14" x14ac:dyDescent="0.2">
      <c r="A633" s="359">
        <f>'1. General information'!$O$8</f>
        <v>0</v>
      </c>
      <c r="B633" s="359">
        <f>'1. General information'!$O$10</f>
        <v>0</v>
      </c>
      <c r="C633" s="359">
        <f>'1. General information'!$O$11</f>
        <v>0</v>
      </c>
      <c r="D633" s="359" t="s">
        <v>734</v>
      </c>
      <c r="E633" s="359" t="s">
        <v>652</v>
      </c>
      <c r="F633" s="359" t="s">
        <v>653</v>
      </c>
      <c r="G633" s="359" t="s">
        <v>129</v>
      </c>
      <c r="H633" s="359" t="s">
        <v>671</v>
      </c>
      <c r="I633" s="359" t="s">
        <v>627</v>
      </c>
      <c r="J633" s="359" t="s">
        <v>546</v>
      </c>
      <c r="K633" s="360" t="e">
        <f>'7. Vehicles and transport'!$R$15*'7. Vehicles and transport'!$R$34*MenA_share</f>
        <v>#VALUE!</v>
      </c>
      <c r="L633" s="360" t="e">
        <f>K633/'0a. Country information'!$R$11</f>
        <v>#VALUE!</v>
      </c>
      <c r="M633" s="361" t="str">
        <f>IF('7. Vehicles and transport'!$R$14='0e. Support language'!$D$52,'0e. Support language'!$A$66,'0e. Support language'!$A$67)</f>
        <v>District/MOH</v>
      </c>
      <c r="N633" s="363" t="s">
        <v>619</v>
      </c>
    </row>
    <row r="634" spans="1:14" x14ac:dyDescent="0.2">
      <c r="A634" s="359">
        <f>'1. General information'!$O$8</f>
        <v>0</v>
      </c>
      <c r="B634" s="359">
        <f>'1. General information'!$O$10</f>
        <v>0</v>
      </c>
      <c r="C634" s="359">
        <f>'1. General information'!$O$11</f>
        <v>0</v>
      </c>
      <c r="D634" s="359" t="s">
        <v>736</v>
      </c>
      <c r="E634" s="359" t="s">
        <v>652</v>
      </c>
      <c r="F634" s="359" t="s">
        <v>653</v>
      </c>
      <c r="G634" s="359" t="s">
        <v>33</v>
      </c>
      <c r="H634" s="359" t="s">
        <v>671</v>
      </c>
      <c r="I634" s="359" t="s">
        <v>627</v>
      </c>
      <c r="J634" s="359" t="s">
        <v>350</v>
      </c>
      <c r="K634" s="360" t="e">
        <f>'7. Vehicles and transport'!$S$15*'7. Vehicles and transport'!$S$25*YF_share</f>
        <v>#VALUE!</v>
      </c>
      <c r="L634" s="360" t="e">
        <f>K634/'0a. Country information'!$R$11</f>
        <v>#VALUE!</v>
      </c>
      <c r="M634" s="361" t="str">
        <f>IF('7. Vehicles and transport'!$S$14='0e. Support language'!$D$52,'0e. Support language'!$A$66,'0e. Support language'!$A$67)</f>
        <v>District/MOH</v>
      </c>
      <c r="N634" s="362" t="s">
        <v>737</v>
      </c>
    </row>
    <row r="635" spans="1:14" x14ac:dyDescent="0.2">
      <c r="A635" s="359">
        <f>'1. General information'!$O$8</f>
        <v>0</v>
      </c>
      <c r="B635" s="359">
        <f>'1. General information'!$O$10</f>
        <v>0</v>
      </c>
      <c r="C635" s="359">
        <f>'1. General information'!$O$11</f>
        <v>0</v>
      </c>
      <c r="D635" s="359" t="s">
        <v>736</v>
      </c>
      <c r="E635" s="359" t="s">
        <v>652</v>
      </c>
      <c r="F635" s="359" t="s">
        <v>653</v>
      </c>
      <c r="G635" s="359" t="s">
        <v>33</v>
      </c>
      <c r="H635" s="359" t="s">
        <v>671</v>
      </c>
      <c r="I635" s="359" t="s">
        <v>627</v>
      </c>
      <c r="J635" s="359" t="s">
        <v>546</v>
      </c>
      <c r="K635" s="360" t="e">
        <f>'7. Vehicles and transport'!$S$15*'7. Vehicles and transport'!$S$25*MenA_share</f>
        <v>#VALUE!</v>
      </c>
      <c r="L635" s="360" t="e">
        <f>K635/'0a. Country information'!$R$11</f>
        <v>#VALUE!</v>
      </c>
      <c r="M635" s="361" t="str">
        <f>IF('7. Vehicles and transport'!$S$14='0e. Support language'!$D$52,'0e. Support language'!$A$66,'0e. Support language'!$A$67)</f>
        <v>District/MOH</v>
      </c>
      <c r="N635" s="362" t="s">
        <v>737</v>
      </c>
    </row>
    <row r="636" spans="1:14" x14ac:dyDescent="0.2">
      <c r="A636" s="359">
        <f>'1. General information'!$O$8</f>
        <v>0</v>
      </c>
      <c r="B636" s="359">
        <f>'1. General information'!$O$10</f>
        <v>0</v>
      </c>
      <c r="C636" s="359">
        <f>'1. General information'!$O$11</f>
        <v>0</v>
      </c>
      <c r="D636" s="359" t="s">
        <v>736</v>
      </c>
      <c r="E636" s="359" t="s">
        <v>652</v>
      </c>
      <c r="F636" s="359" t="s">
        <v>653</v>
      </c>
      <c r="G636" s="359" t="s">
        <v>356</v>
      </c>
      <c r="H636" s="359" t="s">
        <v>671</v>
      </c>
      <c r="I636" s="359" t="s">
        <v>627</v>
      </c>
      <c r="J636" s="359" t="s">
        <v>350</v>
      </c>
      <c r="K636" s="360" t="e">
        <f>'7. Vehicles and transport'!$S$15*'7. Vehicles and transport'!$S$26*YF_share</f>
        <v>#VALUE!</v>
      </c>
      <c r="L636" s="360" t="e">
        <f>K636/'0a. Country information'!$R$11</f>
        <v>#VALUE!</v>
      </c>
      <c r="M636" s="361" t="str">
        <f>IF('7. Vehicles and transport'!$S$14='0e. Support language'!$D$52,'0e. Support language'!$A$66,'0e. Support language'!$A$67)</f>
        <v>District/MOH</v>
      </c>
      <c r="N636" s="363" t="s">
        <v>356</v>
      </c>
    </row>
    <row r="637" spans="1:14" x14ac:dyDescent="0.2">
      <c r="A637" s="359">
        <f>'1. General information'!$O$8</f>
        <v>0</v>
      </c>
      <c r="B637" s="359">
        <f>'1. General information'!$O$10</f>
        <v>0</v>
      </c>
      <c r="C637" s="359">
        <f>'1. General information'!$O$11</f>
        <v>0</v>
      </c>
      <c r="D637" s="359" t="s">
        <v>736</v>
      </c>
      <c r="E637" s="359" t="s">
        <v>652</v>
      </c>
      <c r="F637" s="359" t="s">
        <v>653</v>
      </c>
      <c r="G637" s="359" t="s">
        <v>356</v>
      </c>
      <c r="H637" s="359" t="s">
        <v>671</v>
      </c>
      <c r="I637" s="359" t="s">
        <v>627</v>
      </c>
      <c r="J637" s="359" t="s">
        <v>546</v>
      </c>
      <c r="K637" s="360" t="e">
        <f>'7. Vehicles and transport'!$S$15*'7. Vehicles and transport'!$S$26*MenA_share</f>
        <v>#VALUE!</v>
      </c>
      <c r="L637" s="360" t="e">
        <f>K637/'0a. Country information'!$R$11</f>
        <v>#VALUE!</v>
      </c>
      <c r="M637" s="361" t="str">
        <f>IF('7. Vehicles and transport'!$S$14='0e. Support language'!$D$52,'0e. Support language'!$A$66,'0e. Support language'!$A$67)</f>
        <v>District/MOH</v>
      </c>
      <c r="N637" s="363" t="s">
        <v>356</v>
      </c>
    </row>
    <row r="638" spans="1:14" x14ac:dyDescent="0.2">
      <c r="A638" s="359">
        <f>'1. General information'!$O$8</f>
        <v>0</v>
      </c>
      <c r="B638" s="359">
        <f>'1. General information'!$O$10</f>
        <v>0</v>
      </c>
      <c r="C638" s="359">
        <f>'1. General information'!$O$11</f>
        <v>0</v>
      </c>
      <c r="D638" s="359" t="s">
        <v>736</v>
      </c>
      <c r="E638" s="359" t="s">
        <v>652</v>
      </c>
      <c r="F638" s="359" t="s">
        <v>653</v>
      </c>
      <c r="G638" s="359" t="s">
        <v>29</v>
      </c>
      <c r="H638" s="359" t="s">
        <v>671</v>
      </c>
      <c r="I638" s="359" t="s">
        <v>627</v>
      </c>
      <c r="J638" s="359" t="s">
        <v>350</v>
      </c>
      <c r="K638" s="360" t="e">
        <f>'7. Vehicles and transport'!$S$15*'7. Vehicles and transport'!$S$27*YF_share</f>
        <v>#VALUE!</v>
      </c>
      <c r="L638" s="360" t="e">
        <f>K638/'0a. Country information'!$R$11</f>
        <v>#VALUE!</v>
      </c>
      <c r="M638" s="361" t="str">
        <f>IF('7. Vehicles and transport'!$S$14='0e. Support language'!$D$52,'0e. Support language'!$A$66,'0e. Support language'!$A$67)</f>
        <v>District/MOH</v>
      </c>
      <c r="N638" s="363" t="s">
        <v>29</v>
      </c>
    </row>
    <row r="639" spans="1:14" x14ac:dyDescent="0.2">
      <c r="A639" s="359">
        <f>'1. General information'!$O$8</f>
        <v>0</v>
      </c>
      <c r="B639" s="359">
        <f>'1. General information'!$O$10</f>
        <v>0</v>
      </c>
      <c r="C639" s="359">
        <f>'1. General information'!$O$11</f>
        <v>0</v>
      </c>
      <c r="D639" s="359" t="s">
        <v>736</v>
      </c>
      <c r="E639" s="359" t="s">
        <v>652</v>
      </c>
      <c r="F639" s="359" t="s">
        <v>653</v>
      </c>
      <c r="G639" s="359" t="s">
        <v>29</v>
      </c>
      <c r="H639" s="359" t="s">
        <v>671</v>
      </c>
      <c r="I639" s="359" t="s">
        <v>627</v>
      </c>
      <c r="J639" s="359" t="s">
        <v>546</v>
      </c>
      <c r="K639" s="360" t="e">
        <f>'7. Vehicles and transport'!$S$15*'7. Vehicles and transport'!$S$27*MenA_share</f>
        <v>#VALUE!</v>
      </c>
      <c r="L639" s="360" t="e">
        <f>K639/'0a. Country information'!$R$11</f>
        <v>#VALUE!</v>
      </c>
      <c r="M639" s="361" t="str">
        <f>IF('7. Vehicles and transport'!$S$14='0e. Support language'!$D$52,'0e. Support language'!$A$66,'0e. Support language'!$A$67)</f>
        <v>District/MOH</v>
      </c>
      <c r="N639" s="363" t="s">
        <v>29</v>
      </c>
    </row>
    <row r="640" spans="1:14" x14ac:dyDescent="0.2">
      <c r="A640" s="359">
        <f>'1. General information'!$O$8</f>
        <v>0</v>
      </c>
      <c r="B640" s="359">
        <f>'1. General information'!$O$10</f>
        <v>0</v>
      </c>
      <c r="C640" s="359">
        <f>'1. General information'!$O$11</f>
        <v>0</v>
      </c>
      <c r="D640" s="359" t="s">
        <v>736</v>
      </c>
      <c r="E640" s="359" t="s">
        <v>652</v>
      </c>
      <c r="F640" s="359" t="s">
        <v>653</v>
      </c>
      <c r="G640" s="359" t="s">
        <v>96</v>
      </c>
      <c r="H640" s="359" t="s">
        <v>671</v>
      </c>
      <c r="I640" s="359" t="s">
        <v>627</v>
      </c>
      <c r="J640" s="359" t="s">
        <v>350</v>
      </c>
      <c r="K640" s="360" t="e">
        <f>'7. Vehicles and transport'!$S$15*'7. Vehicles and transport'!$S$28*YF_share</f>
        <v>#VALUE!</v>
      </c>
      <c r="L640" s="360" t="e">
        <f>K640/'0a. Country information'!$R$11</f>
        <v>#VALUE!</v>
      </c>
      <c r="M640" s="361" t="str">
        <f>IF('7. Vehicles and transport'!$S$14='0e. Support language'!$D$52,'0e. Support language'!$A$66,'0e. Support language'!$A$67)</f>
        <v>District/MOH</v>
      </c>
      <c r="N640" s="363" t="s">
        <v>96</v>
      </c>
    </row>
    <row r="641" spans="1:15" x14ac:dyDescent="0.2">
      <c r="A641" s="359">
        <f>'1. General information'!$O$8</f>
        <v>0</v>
      </c>
      <c r="B641" s="359">
        <f>'1. General information'!$O$10</f>
        <v>0</v>
      </c>
      <c r="C641" s="359">
        <f>'1. General information'!$O$11</f>
        <v>0</v>
      </c>
      <c r="D641" s="359" t="s">
        <v>736</v>
      </c>
      <c r="E641" s="359" t="s">
        <v>652</v>
      </c>
      <c r="F641" s="359" t="s">
        <v>653</v>
      </c>
      <c r="G641" s="359" t="s">
        <v>96</v>
      </c>
      <c r="H641" s="359" t="s">
        <v>671</v>
      </c>
      <c r="I641" s="359" t="s">
        <v>627</v>
      </c>
      <c r="J641" s="359" t="s">
        <v>546</v>
      </c>
      <c r="K641" s="360" t="e">
        <f>'7. Vehicles and transport'!$S$15*'7. Vehicles and transport'!$S$28*MenA_share</f>
        <v>#VALUE!</v>
      </c>
      <c r="L641" s="360" t="e">
        <f>K641/'0a. Country information'!$R$11</f>
        <v>#VALUE!</v>
      </c>
      <c r="M641" s="361" t="str">
        <f>IF('7. Vehicles and transport'!$S$14='0e. Support language'!$D$52,'0e. Support language'!$A$66,'0e. Support language'!$A$67)</f>
        <v>District/MOH</v>
      </c>
      <c r="N641" s="363" t="s">
        <v>96</v>
      </c>
    </row>
    <row r="642" spans="1:15" x14ac:dyDescent="0.2">
      <c r="A642" s="359">
        <f>'1. General information'!$O$8</f>
        <v>0</v>
      </c>
      <c r="B642" s="359">
        <f>'1. General information'!$O$10</f>
        <v>0</v>
      </c>
      <c r="C642" s="359">
        <f>'1. General information'!$O$11</f>
        <v>0</v>
      </c>
      <c r="D642" s="359" t="s">
        <v>736</v>
      </c>
      <c r="E642" s="359" t="s">
        <v>652</v>
      </c>
      <c r="F642" s="359" t="s">
        <v>653</v>
      </c>
      <c r="G642" s="359" t="s">
        <v>5</v>
      </c>
      <c r="H642" s="359" t="s">
        <v>671</v>
      </c>
      <c r="I642" s="359" t="s">
        <v>627</v>
      </c>
      <c r="J642" s="359" t="s">
        <v>350</v>
      </c>
      <c r="K642" s="360" t="e">
        <f>'7. Vehicles and transport'!$S$15*'7. Vehicles and transport'!$S$29*YF_share</f>
        <v>#VALUE!</v>
      </c>
      <c r="L642" s="360" t="e">
        <f>K642/'0a. Country information'!$R$11</f>
        <v>#VALUE!</v>
      </c>
      <c r="M642" s="361" t="str">
        <f>IF('7. Vehicles and transport'!$S$14='0e. Support language'!$D$52,'0e. Support language'!$A$66,'0e. Support language'!$A$67)</f>
        <v>District/MOH</v>
      </c>
      <c r="N642" s="363" t="s">
        <v>5</v>
      </c>
    </row>
    <row r="643" spans="1:15" x14ac:dyDescent="0.2">
      <c r="A643" s="359">
        <f>'1. General information'!$O$8</f>
        <v>0</v>
      </c>
      <c r="B643" s="359">
        <f>'1. General information'!$O$10</f>
        <v>0</v>
      </c>
      <c r="C643" s="359">
        <f>'1. General information'!$O$11</f>
        <v>0</v>
      </c>
      <c r="D643" s="359" t="s">
        <v>736</v>
      </c>
      <c r="E643" s="359" t="s">
        <v>652</v>
      </c>
      <c r="F643" s="359" t="s">
        <v>653</v>
      </c>
      <c r="G643" s="359" t="s">
        <v>5</v>
      </c>
      <c r="H643" s="359" t="s">
        <v>671</v>
      </c>
      <c r="I643" s="359" t="s">
        <v>627</v>
      </c>
      <c r="J643" s="359" t="s">
        <v>546</v>
      </c>
      <c r="K643" s="360" t="e">
        <f>'7. Vehicles and transport'!$S$15*'7. Vehicles and transport'!$S$29*MenA_share</f>
        <v>#VALUE!</v>
      </c>
      <c r="L643" s="360" t="e">
        <f>K643/'0a. Country information'!$R$11</f>
        <v>#VALUE!</v>
      </c>
      <c r="M643" s="361" t="str">
        <f>IF('7. Vehicles and transport'!$S$14='0e. Support language'!$D$52,'0e. Support language'!$A$66,'0e. Support language'!$A$67)</f>
        <v>District/MOH</v>
      </c>
      <c r="N643" s="363" t="s">
        <v>5</v>
      </c>
    </row>
    <row r="644" spans="1:15" x14ac:dyDescent="0.2">
      <c r="A644" s="359">
        <f>'1. General information'!$O$8</f>
        <v>0</v>
      </c>
      <c r="B644" s="359">
        <f>'1. General information'!$O$10</f>
        <v>0</v>
      </c>
      <c r="C644" s="359">
        <f>'1. General information'!$O$11</f>
        <v>0</v>
      </c>
      <c r="D644" s="359" t="s">
        <v>736</v>
      </c>
      <c r="E644" s="359" t="s">
        <v>652</v>
      </c>
      <c r="F644" s="359" t="s">
        <v>653</v>
      </c>
      <c r="G644" s="359" t="s">
        <v>22</v>
      </c>
      <c r="H644" s="359" t="s">
        <v>671</v>
      </c>
      <c r="I644" s="359" t="s">
        <v>627</v>
      </c>
      <c r="J644" s="359" t="s">
        <v>350</v>
      </c>
      <c r="K644" s="360" t="e">
        <f>'7. Vehicles and transport'!$S$15*'7. Vehicles and transport'!$S$30*YF_share</f>
        <v>#VALUE!</v>
      </c>
      <c r="L644" s="360" t="e">
        <f>K644/'0a. Country information'!$R$11</f>
        <v>#VALUE!</v>
      </c>
      <c r="M644" s="361" t="str">
        <f>IF('7. Vehicles and transport'!$S$14='0e. Support language'!$D$52,'0e. Support language'!$A$66,'0e. Support language'!$A$67)</f>
        <v>District/MOH</v>
      </c>
      <c r="N644" s="363" t="s">
        <v>22</v>
      </c>
    </row>
    <row r="645" spans="1:15" x14ac:dyDescent="0.2">
      <c r="A645" s="359">
        <f>'1. General information'!$O$8</f>
        <v>0</v>
      </c>
      <c r="B645" s="359">
        <f>'1. General information'!$O$10</f>
        <v>0</v>
      </c>
      <c r="C645" s="359">
        <f>'1. General information'!$O$11</f>
        <v>0</v>
      </c>
      <c r="D645" s="359" t="s">
        <v>736</v>
      </c>
      <c r="E645" s="359" t="s">
        <v>652</v>
      </c>
      <c r="F645" s="359" t="s">
        <v>653</v>
      </c>
      <c r="G645" s="359" t="s">
        <v>22</v>
      </c>
      <c r="H645" s="359" t="s">
        <v>671</v>
      </c>
      <c r="I645" s="359" t="s">
        <v>627</v>
      </c>
      <c r="J645" s="359" t="s">
        <v>546</v>
      </c>
      <c r="K645" s="360" t="e">
        <f>'7. Vehicles and transport'!$S$15*'7. Vehicles and transport'!$S$30*MenA_share</f>
        <v>#VALUE!</v>
      </c>
      <c r="L645" s="360" t="e">
        <f>K645/'0a. Country information'!$R$11</f>
        <v>#VALUE!</v>
      </c>
      <c r="M645" s="361" t="str">
        <f>IF('7. Vehicles and transport'!$S$14='0e. Support language'!$D$52,'0e. Support language'!$A$66,'0e. Support language'!$A$67)</f>
        <v>District/MOH</v>
      </c>
      <c r="N645" s="363" t="s">
        <v>22</v>
      </c>
    </row>
    <row r="646" spans="1:15" x14ac:dyDescent="0.2">
      <c r="A646" s="359">
        <f>'1. General information'!$O$8</f>
        <v>0</v>
      </c>
      <c r="B646" s="359">
        <f>'1. General information'!$O$10</f>
        <v>0</v>
      </c>
      <c r="C646" s="359">
        <f>'1. General information'!$O$11</f>
        <v>0</v>
      </c>
      <c r="D646" s="359" t="s">
        <v>736</v>
      </c>
      <c r="E646" s="359" t="s">
        <v>652</v>
      </c>
      <c r="F646" s="359" t="s">
        <v>653</v>
      </c>
      <c r="G646" s="359" t="s">
        <v>30</v>
      </c>
      <c r="H646" s="359" t="s">
        <v>671</v>
      </c>
      <c r="I646" s="359" t="s">
        <v>627</v>
      </c>
      <c r="J646" s="359" t="s">
        <v>350</v>
      </c>
      <c r="K646" s="360" t="e">
        <f>'7. Vehicles and transport'!$S$15*'7. Vehicles and transport'!$S$31*YF_share</f>
        <v>#VALUE!</v>
      </c>
      <c r="L646" s="360" t="e">
        <f>K646/'0a. Country information'!$R$11</f>
        <v>#VALUE!</v>
      </c>
      <c r="M646" s="361" t="str">
        <f>IF('7. Vehicles and transport'!$S$14='0e. Support language'!$D$52,'0e. Support language'!$A$66,'0e. Support language'!$A$67)</f>
        <v>District/MOH</v>
      </c>
      <c r="N646" s="363" t="s">
        <v>30</v>
      </c>
    </row>
    <row r="647" spans="1:15" x14ac:dyDescent="0.2">
      <c r="A647" s="359">
        <f>'1. General information'!$O$8</f>
        <v>0</v>
      </c>
      <c r="B647" s="359">
        <f>'1. General information'!$O$10</f>
        <v>0</v>
      </c>
      <c r="C647" s="359">
        <f>'1. General information'!$O$11</f>
        <v>0</v>
      </c>
      <c r="D647" s="359" t="s">
        <v>736</v>
      </c>
      <c r="E647" s="359" t="s">
        <v>652</v>
      </c>
      <c r="F647" s="359" t="s">
        <v>653</v>
      </c>
      <c r="G647" s="359" t="s">
        <v>30</v>
      </c>
      <c r="H647" s="359" t="s">
        <v>671</v>
      </c>
      <c r="I647" s="359" t="s">
        <v>627</v>
      </c>
      <c r="J647" s="359" t="s">
        <v>546</v>
      </c>
      <c r="K647" s="360" t="e">
        <f>'7. Vehicles and transport'!$S$15*'7. Vehicles and transport'!$S$31*MenA_share</f>
        <v>#VALUE!</v>
      </c>
      <c r="L647" s="360" t="e">
        <f>K647/'0a. Country information'!$R$11</f>
        <v>#VALUE!</v>
      </c>
      <c r="M647" s="361" t="str">
        <f>IF('7. Vehicles and transport'!$S$14='0e. Support language'!$D$52,'0e. Support language'!$A$66,'0e. Support language'!$A$67)</f>
        <v>District/MOH</v>
      </c>
      <c r="N647" s="363" t="s">
        <v>30</v>
      </c>
    </row>
    <row r="648" spans="1:15" x14ac:dyDescent="0.2">
      <c r="A648" s="359">
        <f>'1. General information'!$O$8</f>
        <v>0</v>
      </c>
      <c r="B648" s="359">
        <f>'1. General information'!$O$10</f>
        <v>0</v>
      </c>
      <c r="C648" s="359">
        <f>'1. General information'!$O$11</f>
        <v>0</v>
      </c>
      <c r="D648" s="359" t="s">
        <v>736</v>
      </c>
      <c r="E648" s="359" t="s">
        <v>652</v>
      </c>
      <c r="F648" s="359" t="s">
        <v>653</v>
      </c>
      <c r="G648" s="359" t="s">
        <v>97</v>
      </c>
      <c r="H648" s="359" t="s">
        <v>671</v>
      </c>
      <c r="I648" s="359" t="s">
        <v>627</v>
      </c>
      <c r="J648" s="359" t="s">
        <v>350</v>
      </c>
      <c r="K648" s="360" t="e">
        <f>'7. Vehicles and transport'!$S$15*'7. Vehicles and transport'!$S$32*YF_share</f>
        <v>#VALUE!</v>
      </c>
      <c r="L648" s="360" t="e">
        <f>K648/'0a. Country information'!$R$11</f>
        <v>#VALUE!</v>
      </c>
      <c r="M648" s="361" t="str">
        <f>IF('7. Vehicles and transport'!$S$14='0e. Support language'!$D$52,'0e. Support language'!$A$66,'0e. Support language'!$A$67)</f>
        <v>District/MOH</v>
      </c>
      <c r="N648" s="363" t="s">
        <v>97</v>
      </c>
    </row>
    <row r="649" spans="1:15" x14ac:dyDescent="0.2">
      <c r="A649" s="359">
        <f>'1. General information'!$O$8</f>
        <v>0</v>
      </c>
      <c r="B649" s="359">
        <f>'1. General information'!$O$10</f>
        <v>0</v>
      </c>
      <c r="C649" s="359">
        <f>'1. General information'!$O$11</f>
        <v>0</v>
      </c>
      <c r="D649" s="359" t="s">
        <v>736</v>
      </c>
      <c r="E649" s="359" t="s">
        <v>652</v>
      </c>
      <c r="F649" s="359" t="s">
        <v>653</v>
      </c>
      <c r="G649" s="359" t="s">
        <v>97</v>
      </c>
      <c r="H649" s="359" t="s">
        <v>671</v>
      </c>
      <c r="I649" s="359" t="s">
        <v>627</v>
      </c>
      <c r="J649" s="359" t="s">
        <v>546</v>
      </c>
      <c r="K649" s="360" t="e">
        <f>'7. Vehicles and transport'!$S$15*'7. Vehicles and transport'!$S$32*MenA_share</f>
        <v>#VALUE!</v>
      </c>
      <c r="L649" s="360" t="e">
        <f>K649/'0a. Country information'!$R$11</f>
        <v>#VALUE!</v>
      </c>
      <c r="M649" s="361" t="str">
        <f>IF('7. Vehicles and transport'!$S$14='0e. Support language'!$D$52,'0e. Support language'!$A$66,'0e. Support language'!$A$67)</f>
        <v>District/MOH</v>
      </c>
      <c r="N649" s="363" t="s">
        <v>97</v>
      </c>
    </row>
    <row r="650" spans="1:15" x14ac:dyDescent="0.2">
      <c r="A650" s="359">
        <f>'1. General information'!$O$8</f>
        <v>0</v>
      </c>
      <c r="B650" s="359">
        <f>'1. General information'!$O$10</f>
        <v>0</v>
      </c>
      <c r="C650" s="359">
        <f>'1. General information'!$O$11</f>
        <v>0</v>
      </c>
      <c r="D650" s="359" t="s">
        <v>736</v>
      </c>
      <c r="E650" s="359" t="s">
        <v>652</v>
      </c>
      <c r="F650" s="359" t="s">
        <v>653</v>
      </c>
      <c r="G650" s="359" t="s">
        <v>28</v>
      </c>
      <c r="H650" s="359" t="s">
        <v>671</v>
      </c>
      <c r="I650" s="359" t="s">
        <v>627</v>
      </c>
      <c r="J650" s="359" t="s">
        <v>350</v>
      </c>
      <c r="K650" s="360" t="e">
        <f>'7. Vehicles and transport'!$S$15*'7. Vehicles and transport'!$S$33*YF_share</f>
        <v>#VALUE!</v>
      </c>
      <c r="L650" s="360" t="e">
        <f>K650/'0a. Country information'!$R$11</f>
        <v>#VALUE!</v>
      </c>
      <c r="M650" s="361" t="str">
        <f>IF('7. Vehicles and transport'!$S$14='0e. Support language'!$D$52,'0e. Support language'!$A$66,'0e. Support language'!$A$67)</f>
        <v>District/MOH</v>
      </c>
      <c r="N650" s="363" t="s">
        <v>28</v>
      </c>
    </row>
    <row r="651" spans="1:15" x14ac:dyDescent="0.2">
      <c r="A651" s="359">
        <f>'1. General information'!$O$8</f>
        <v>0</v>
      </c>
      <c r="B651" s="359">
        <f>'1. General information'!$O$10</f>
        <v>0</v>
      </c>
      <c r="C651" s="359">
        <f>'1. General information'!$O$11</f>
        <v>0</v>
      </c>
      <c r="D651" s="359" t="s">
        <v>736</v>
      </c>
      <c r="E651" s="359" t="s">
        <v>652</v>
      </c>
      <c r="F651" s="359" t="s">
        <v>653</v>
      </c>
      <c r="G651" s="359" t="s">
        <v>28</v>
      </c>
      <c r="H651" s="359" t="s">
        <v>671</v>
      </c>
      <c r="I651" s="359" t="s">
        <v>627</v>
      </c>
      <c r="J651" s="359" t="s">
        <v>546</v>
      </c>
      <c r="K651" s="360" t="e">
        <f>'7. Vehicles and transport'!$S$15*'7. Vehicles and transport'!$S$33*MenA_share</f>
        <v>#VALUE!</v>
      </c>
      <c r="L651" s="360" t="e">
        <f>K651/'0a. Country information'!$R$11</f>
        <v>#VALUE!</v>
      </c>
      <c r="M651" s="361" t="str">
        <f>IF('7. Vehicles and transport'!$S$14='0e. Support language'!$D$52,'0e. Support language'!$A$66,'0e. Support language'!$A$67)</f>
        <v>District/MOH</v>
      </c>
      <c r="N651" s="363" t="s">
        <v>28</v>
      </c>
    </row>
    <row r="652" spans="1:15" x14ac:dyDescent="0.2">
      <c r="A652" s="359">
        <f>'1. General information'!$O$8</f>
        <v>0</v>
      </c>
      <c r="B652" s="359">
        <f>'1. General information'!$O$10</f>
        <v>0</v>
      </c>
      <c r="C652" s="359">
        <f>'1. General information'!$O$11</f>
        <v>0</v>
      </c>
      <c r="D652" s="359" t="s">
        <v>736</v>
      </c>
      <c r="E652" s="359" t="s">
        <v>652</v>
      </c>
      <c r="F652" s="359" t="s">
        <v>653</v>
      </c>
      <c r="G652" s="359" t="s">
        <v>129</v>
      </c>
      <c r="H652" s="359" t="s">
        <v>671</v>
      </c>
      <c r="I652" s="359" t="s">
        <v>627</v>
      </c>
      <c r="J652" s="359" t="s">
        <v>350</v>
      </c>
      <c r="K652" s="360" t="e">
        <f>'7. Vehicles and transport'!$S$15*'7. Vehicles and transport'!$S$34*YF_share</f>
        <v>#VALUE!</v>
      </c>
      <c r="L652" s="360" t="e">
        <f>K652/'0a. Country information'!$R$11</f>
        <v>#VALUE!</v>
      </c>
      <c r="M652" s="361" t="str">
        <f>IF('7. Vehicles and transport'!$S$14='0e. Support language'!$D$52,'0e. Support language'!$A$66,'0e. Support language'!$A$67)</f>
        <v>District/MOH</v>
      </c>
      <c r="N652" s="363" t="s">
        <v>619</v>
      </c>
    </row>
    <row r="653" spans="1:15" x14ac:dyDescent="0.2">
      <c r="A653" s="359">
        <f>'1. General information'!$O$8</f>
        <v>0</v>
      </c>
      <c r="B653" s="359">
        <f>'1. General information'!$O$10</f>
        <v>0</v>
      </c>
      <c r="C653" s="359">
        <f>'1. General information'!$O$11</f>
        <v>0</v>
      </c>
      <c r="D653" s="359" t="s">
        <v>736</v>
      </c>
      <c r="E653" s="359" t="s">
        <v>652</v>
      </c>
      <c r="F653" s="359" t="s">
        <v>653</v>
      </c>
      <c r="G653" s="359" t="s">
        <v>129</v>
      </c>
      <c r="H653" s="359" t="s">
        <v>671</v>
      </c>
      <c r="I653" s="359" t="s">
        <v>627</v>
      </c>
      <c r="J653" s="359" t="s">
        <v>546</v>
      </c>
      <c r="K653" s="360" t="e">
        <f>'7. Vehicles and transport'!$S$15*'7. Vehicles and transport'!$S$34*MenA_share</f>
        <v>#VALUE!</v>
      </c>
      <c r="L653" s="360" t="e">
        <f>K653/'0a. Country information'!$R$11</f>
        <v>#VALUE!</v>
      </c>
      <c r="M653" s="361" t="str">
        <f>IF('7. Vehicles and transport'!$S$14='0e. Support language'!$D$52,'0e. Support language'!$A$66,'0e. Support language'!$A$67)</f>
        <v>District/MOH</v>
      </c>
      <c r="N653" s="363" t="s">
        <v>619</v>
      </c>
    </row>
    <row r="654" spans="1:15" x14ac:dyDescent="0.2">
      <c r="A654" s="364">
        <f>'1. General information'!$O$8</f>
        <v>0</v>
      </c>
      <c r="B654" s="364">
        <f>'1. General information'!$O$10</f>
        <v>0</v>
      </c>
      <c r="C654" s="364">
        <f>'1. General information'!$O$11</f>
        <v>0</v>
      </c>
      <c r="D654" s="364" t="s">
        <v>717</v>
      </c>
      <c r="E654" s="364" t="s">
        <v>652</v>
      </c>
      <c r="F654" s="364" t="s">
        <v>653</v>
      </c>
      <c r="G654" s="364" t="s">
        <v>33</v>
      </c>
      <c r="H654" s="364" t="s">
        <v>654</v>
      </c>
      <c r="I654" s="364" t="s">
        <v>617</v>
      </c>
      <c r="J654" s="364" t="s">
        <v>350</v>
      </c>
      <c r="K654" s="365" t="e">
        <f>'7. Vehicles and transport'!$J$18*'7. Vehicles and transport'!$J$25*YF_share</f>
        <v>#VALUE!</v>
      </c>
      <c r="L654" s="365" t="e">
        <f>K654/'0a. Country information'!$R$11</f>
        <v>#VALUE!</v>
      </c>
      <c r="M654" s="366" t="str">
        <f>'0e. Support language'!$A$67</f>
        <v>District/MOH</v>
      </c>
      <c r="N654" s="367" t="s">
        <v>738</v>
      </c>
      <c r="O654" s="313" t="s">
        <v>739</v>
      </c>
    </row>
    <row r="655" spans="1:15" x14ac:dyDescent="0.2">
      <c r="A655" s="364">
        <f>'1. General information'!$O$8</f>
        <v>0</v>
      </c>
      <c r="B655" s="364">
        <f>'1. General information'!$O$10</f>
        <v>0</v>
      </c>
      <c r="C655" s="364">
        <f>'1. General information'!$O$11</f>
        <v>0</v>
      </c>
      <c r="D655" s="364" t="s">
        <v>717</v>
      </c>
      <c r="E655" s="364" t="s">
        <v>652</v>
      </c>
      <c r="F655" s="364" t="s">
        <v>653</v>
      </c>
      <c r="G655" s="364" t="s">
        <v>33</v>
      </c>
      <c r="H655" s="364" t="s">
        <v>654</v>
      </c>
      <c r="I655" s="364" t="s">
        <v>617</v>
      </c>
      <c r="J655" s="364" t="s">
        <v>546</v>
      </c>
      <c r="K655" s="365" t="e">
        <f>'7. Vehicles and transport'!$J$18*'7. Vehicles and transport'!$J$25*MenA_share</f>
        <v>#VALUE!</v>
      </c>
      <c r="L655" s="365" t="e">
        <f>K655/'0a. Country information'!$R$11</f>
        <v>#VALUE!</v>
      </c>
      <c r="M655" s="366" t="str">
        <f>'0e. Support language'!$A$67</f>
        <v>District/MOH</v>
      </c>
      <c r="N655" s="367" t="s">
        <v>738</v>
      </c>
    </row>
    <row r="656" spans="1:15" x14ac:dyDescent="0.2">
      <c r="A656" s="364">
        <f>'1. General information'!$O$8</f>
        <v>0</v>
      </c>
      <c r="B656" s="364">
        <f>'1. General information'!$O$10</f>
        <v>0</v>
      </c>
      <c r="C656" s="364">
        <f>'1. General information'!$O$11</f>
        <v>0</v>
      </c>
      <c r="D656" s="364" t="s">
        <v>717</v>
      </c>
      <c r="E656" s="364" t="s">
        <v>652</v>
      </c>
      <c r="F656" s="364" t="s">
        <v>653</v>
      </c>
      <c r="G656" s="364" t="s">
        <v>356</v>
      </c>
      <c r="H656" s="364" t="s">
        <v>654</v>
      </c>
      <c r="I656" s="364" t="s">
        <v>617</v>
      </c>
      <c r="J656" s="364" t="s">
        <v>350</v>
      </c>
      <c r="K656" s="365" t="e">
        <f>'7. Vehicles and transport'!$J$18*'7. Vehicles and transport'!$J$26*YF_share</f>
        <v>#VALUE!</v>
      </c>
      <c r="L656" s="365" t="e">
        <f>K656/'0a. Country information'!$R$11</f>
        <v>#VALUE!</v>
      </c>
      <c r="M656" s="366" t="str">
        <f>'0e. Support language'!$A$67</f>
        <v>District/MOH</v>
      </c>
      <c r="N656" s="368" t="s">
        <v>356</v>
      </c>
    </row>
    <row r="657" spans="1:14" x14ac:dyDescent="0.2">
      <c r="A657" s="364">
        <f>'1. General information'!$O$8</f>
        <v>0</v>
      </c>
      <c r="B657" s="364">
        <f>'1. General information'!$O$10</f>
        <v>0</v>
      </c>
      <c r="C657" s="364">
        <f>'1. General information'!$O$11</f>
        <v>0</v>
      </c>
      <c r="D657" s="364" t="s">
        <v>717</v>
      </c>
      <c r="E657" s="364" t="s">
        <v>652</v>
      </c>
      <c r="F657" s="364" t="s">
        <v>653</v>
      </c>
      <c r="G657" s="364" t="s">
        <v>356</v>
      </c>
      <c r="H657" s="364" t="s">
        <v>654</v>
      </c>
      <c r="I657" s="364" t="s">
        <v>617</v>
      </c>
      <c r="J657" s="364" t="s">
        <v>546</v>
      </c>
      <c r="K657" s="365" t="e">
        <f>'7. Vehicles and transport'!$J$18*'7. Vehicles and transport'!$J$26*MenA_share</f>
        <v>#VALUE!</v>
      </c>
      <c r="L657" s="365" t="e">
        <f>K657/'0a. Country information'!$R$11</f>
        <v>#VALUE!</v>
      </c>
      <c r="M657" s="366" t="str">
        <f>'0e. Support language'!$A$67</f>
        <v>District/MOH</v>
      </c>
      <c r="N657" s="368" t="s">
        <v>356</v>
      </c>
    </row>
    <row r="658" spans="1:14" x14ac:dyDescent="0.2">
      <c r="A658" s="364">
        <f>'1. General information'!$O$8</f>
        <v>0</v>
      </c>
      <c r="B658" s="364">
        <f>'1. General information'!$O$10</f>
        <v>0</v>
      </c>
      <c r="C658" s="364">
        <f>'1. General information'!$O$11</f>
        <v>0</v>
      </c>
      <c r="D658" s="364" t="s">
        <v>717</v>
      </c>
      <c r="E658" s="364" t="s">
        <v>652</v>
      </c>
      <c r="F658" s="364" t="s">
        <v>653</v>
      </c>
      <c r="G658" s="364" t="s">
        <v>29</v>
      </c>
      <c r="H658" s="364" t="s">
        <v>654</v>
      </c>
      <c r="I658" s="364" t="s">
        <v>617</v>
      </c>
      <c r="J658" s="364" t="s">
        <v>350</v>
      </c>
      <c r="K658" s="365" t="e">
        <f>'7. Vehicles and transport'!$J$18*'7. Vehicles and transport'!$J$27*YF_share</f>
        <v>#VALUE!</v>
      </c>
      <c r="L658" s="365" t="e">
        <f>K658/'0a. Country information'!$R$11</f>
        <v>#VALUE!</v>
      </c>
      <c r="M658" s="366" t="str">
        <f>'0e. Support language'!$A$67</f>
        <v>District/MOH</v>
      </c>
      <c r="N658" s="368" t="s">
        <v>29</v>
      </c>
    </row>
    <row r="659" spans="1:14" x14ac:dyDescent="0.2">
      <c r="A659" s="364">
        <f>'1. General information'!$O$8</f>
        <v>0</v>
      </c>
      <c r="B659" s="364">
        <f>'1. General information'!$O$10</f>
        <v>0</v>
      </c>
      <c r="C659" s="364">
        <f>'1. General information'!$O$11</f>
        <v>0</v>
      </c>
      <c r="D659" s="364" t="s">
        <v>717</v>
      </c>
      <c r="E659" s="364" t="s">
        <v>652</v>
      </c>
      <c r="F659" s="364" t="s">
        <v>653</v>
      </c>
      <c r="G659" s="364" t="s">
        <v>29</v>
      </c>
      <c r="H659" s="364" t="s">
        <v>654</v>
      </c>
      <c r="I659" s="364" t="s">
        <v>617</v>
      </c>
      <c r="J659" s="364" t="s">
        <v>546</v>
      </c>
      <c r="K659" s="365" t="e">
        <f>'7. Vehicles and transport'!$J$18*'7. Vehicles and transport'!$J$27*MenA_share</f>
        <v>#VALUE!</v>
      </c>
      <c r="L659" s="365" t="e">
        <f>K659/'0a. Country information'!$R$11</f>
        <v>#VALUE!</v>
      </c>
      <c r="M659" s="366" t="str">
        <f>'0e. Support language'!$A$67</f>
        <v>District/MOH</v>
      </c>
      <c r="N659" s="368" t="s">
        <v>29</v>
      </c>
    </row>
    <row r="660" spans="1:14" x14ac:dyDescent="0.2">
      <c r="A660" s="364">
        <f>'1. General information'!$O$8</f>
        <v>0</v>
      </c>
      <c r="B660" s="364">
        <f>'1. General information'!$O$10</f>
        <v>0</v>
      </c>
      <c r="C660" s="364">
        <f>'1. General information'!$O$11</f>
        <v>0</v>
      </c>
      <c r="D660" s="364" t="s">
        <v>717</v>
      </c>
      <c r="E660" s="364" t="s">
        <v>652</v>
      </c>
      <c r="F660" s="364" t="s">
        <v>653</v>
      </c>
      <c r="G660" s="364" t="s">
        <v>96</v>
      </c>
      <c r="H660" s="364" t="s">
        <v>654</v>
      </c>
      <c r="I660" s="364" t="s">
        <v>617</v>
      </c>
      <c r="J660" s="364" t="s">
        <v>350</v>
      </c>
      <c r="K660" s="365" t="e">
        <f>'7. Vehicles and transport'!$J$18*'7. Vehicles and transport'!$J$28*YF_share</f>
        <v>#VALUE!</v>
      </c>
      <c r="L660" s="365" t="e">
        <f>K660/'0a. Country information'!$R$11</f>
        <v>#VALUE!</v>
      </c>
      <c r="M660" s="366" t="str">
        <f>'0e. Support language'!$A$67</f>
        <v>District/MOH</v>
      </c>
      <c r="N660" s="368" t="s">
        <v>96</v>
      </c>
    </row>
    <row r="661" spans="1:14" x14ac:dyDescent="0.2">
      <c r="A661" s="364">
        <f>'1. General information'!$O$8</f>
        <v>0</v>
      </c>
      <c r="B661" s="364">
        <f>'1. General information'!$O$10</f>
        <v>0</v>
      </c>
      <c r="C661" s="364">
        <f>'1. General information'!$O$11</f>
        <v>0</v>
      </c>
      <c r="D661" s="364" t="s">
        <v>717</v>
      </c>
      <c r="E661" s="364" t="s">
        <v>652</v>
      </c>
      <c r="F661" s="364" t="s">
        <v>653</v>
      </c>
      <c r="G661" s="364" t="s">
        <v>96</v>
      </c>
      <c r="H661" s="364" t="s">
        <v>654</v>
      </c>
      <c r="I661" s="364" t="s">
        <v>617</v>
      </c>
      <c r="J661" s="364" t="s">
        <v>546</v>
      </c>
      <c r="K661" s="365" t="e">
        <f>'7. Vehicles and transport'!$J$18*'7. Vehicles and transport'!$J$28*MenA_share</f>
        <v>#VALUE!</v>
      </c>
      <c r="L661" s="365" t="e">
        <f>K661/'0a. Country information'!$R$11</f>
        <v>#VALUE!</v>
      </c>
      <c r="M661" s="366" t="str">
        <f>'0e. Support language'!$A$67</f>
        <v>District/MOH</v>
      </c>
      <c r="N661" s="368" t="s">
        <v>96</v>
      </c>
    </row>
    <row r="662" spans="1:14" x14ac:dyDescent="0.2">
      <c r="A662" s="364">
        <f>'1. General information'!$O$8</f>
        <v>0</v>
      </c>
      <c r="B662" s="364">
        <f>'1. General information'!$O$10</f>
        <v>0</v>
      </c>
      <c r="C662" s="364">
        <f>'1. General information'!$O$11</f>
        <v>0</v>
      </c>
      <c r="D662" s="364" t="s">
        <v>717</v>
      </c>
      <c r="E662" s="364" t="s">
        <v>652</v>
      </c>
      <c r="F662" s="364" t="s">
        <v>653</v>
      </c>
      <c r="G662" s="364" t="s">
        <v>5</v>
      </c>
      <c r="H662" s="364" t="s">
        <v>654</v>
      </c>
      <c r="I662" s="364" t="s">
        <v>617</v>
      </c>
      <c r="J662" s="364" t="s">
        <v>350</v>
      </c>
      <c r="K662" s="365" t="e">
        <f>'7. Vehicles and transport'!$J$18*'7. Vehicles and transport'!$J$29*YF_share</f>
        <v>#VALUE!</v>
      </c>
      <c r="L662" s="365" t="e">
        <f>K662/'0a. Country information'!$R$11</f>
        <v>#VALUE!</v>
      </c>
      <c r="M662" s="366" t="str">
        <f>'0e. Support language'!$A$67</f>
        <v>District/MOH</v>
      </c>
      <c r="N662" s="368" t="s">
        <v>5</v>
      </c>
    </row>
    <row r="663" spans="1:14" x14ac:dyDescent="0.2">
      <c r="A663" s="364">
        <f>'1. General information'!$O$8</f>
        <v>0</v>
      </c>
      <c r="B663" s="364">
        <f>'1. General information'!$O$10</f>
        <v>0</v>
      </c>
      <c r="C663" s="364">
        <f>'1. General information'!$O$11</f>
        <v>0</v>
      </c>
      <c r="D663" s="364" t="s">
        <v>717</v>
      </c>
      <c r="E663" s="364" t="s">
        <v>652</v>
      </c>
      <c r="F663" s="364" t="s">
        <v>653</v>
      </c>
      <c r="G663" s="364" t="s">
        <v>5</v>
      </c>
      <c r="H663" s="364" t="s">
        <v>654</v>
      </c>
      <c r="I663" s="364" t="s">
        <v>617</v>
      </c>
      <c r="J663" s="364" t="s">
        <v>546</v>
      </c>
      <c r="K663" s="365" t="e">
        <f>'7. Vehicles and transport'!$J$18*'7. Vehicles and transport'!$J$29*MenA_share</f>
        <v>#VALUE!</v>
      </c>
      <c r="L663" s="365" t="e">
        <f>K663/'0a. Country information'!$R$11</f>
        <v>#VALUE!</v>
      </c>
      <c r="M663" s="366" t="str">
        <f>'0e. Support language'!$A$67</f>
        <v>District/MOH</v>
      </c>
      <c r="N663" s="368" t="s">
        <v>5</v>
      </c>
    </row>
    <row r="664" spans="1:14" x14ac:dyDescent="0.2">
      <c r="A664" s="364">
        <f>'1. General information'!$O$8</f>
        <v>0</v>
      </c>
      <c r="B664" s="364">
        <f>'1. General information'!$O$10</f>
        <v>0</v>
      </c>
      <c r="C664" s="364">
        <f>'1. General information'!$O$11</f>
        <v>0</v>
      </c>
      <c r="D664" s="364" t="s">
        <v>717</v>
      </c>
      <c r="E664" s="364" t="s">
        <v>652</v>
      </c>
      <c r="F664" s="364" t="s">
        <v>653</v>
      </c>
      <c r="G664" s="364" t="s">
        <v>22</v>
      </c>
      <c r="H664" s="364" t="s">
        <v>654</v>
      </c>
      <c r="I664" s="364" t="s">
        <v>617</v>
      </c>
      <c r="J664" s="364" t="s">
        <v>350</v>
      </c>
      <c r="K664" s="365" t="e">
        <f>'7. Vehicles and transport'!$J$18*'7. Vehicles and transport'!$J$30*YF_share</f>
        <v>#VALUE!</v>
      </c>
      <c r="L664" s="365" t="e">
        <f>K664/'0a. Country information'!$R$11</f>
        <v>#VALUE!</v>
      </c>
      <c r="M664" s="366" t="str">
        <f>'0e. Support language'!$A$67</f>
        <v>District/MOH</v>
      </c>
      <c r="N664" s="368" t="s">
        <v>22</v>
      </c>
    </row>
    <row r="665" spans="1:14" x14ac:dyDescent="0.2">
      <c r="A665" s="364">
        <f>'1. General information'!$O$8</f>
        <v>0</v>
      </c>
      <c r="B665" s="364">
        <f>'1. General information'!$O$10</f>
        <v>0</v>
      </c>
      <c r="C665" s="364">
        <f>'1. General information'!$O$11</f>
        <v>0</v>
      </c>
      <c r="D665" s="364" t="s">
        <v>717</v>
      </c>
      <c r="E665" s="364" t="s">
        <v>652</v>
      </c>
      <c r="F665" s="364" t="s">
        <v>653</v>
      </c>
      <c r="G665" s="364" t="s">
        <v>22</v>
      </c>
      <c r="H665" s="364" t="s">
        <v>654</v>
      </c>
      <c r="I665" s="364" t="s">
        <v>617</v>
      </c>
      <c r="J665" s="364" t="s">
        <v>546</v>
      </c>
      <c r="K665" s="365" t="e">
        <f>'7. Vehicles and transport'!$J$18*'7. Vehicles and transport'!$J$30*MenA_share</f>
        <v>#VALUE!</v>
      </c>
      <c r="L665" s="365" t="e">
        <f>K665/'0a. Country information'!$R$11</f>
        <v>#VALUE!</v>
      </c>
      <c r="M665" s="366" t="str">
        <f>'0e. Support language'!$A$67</f>
        <v>District/MOH</v>
      </c>
      <c r="N665" s="368" t="s">
        <v>22</v>
      </c>
    </row>
    <row r="666" spans="1:14" x14ac:dyDescent="0.2">
      <c r="A666" s="364">
        <f>'1. General information'!$O$8</f>
        <v>0</v>
      </c>
      <c r="B666" s="364">
        <f>'1. General information'!$O$10</f>
        <v>0</v>
      </c>
      <c r="C666" s="364">
        <f>'1. General information'!$O$11</f>
        <v>0</v>
      </c>
      <c r="D666" s="364" t="s">
        <v>717</v>
      </c>
      <c r="E666" s="364" t="s">
        <v>652</v>
      </c>
      <c r="F666" s="364" t="s">
        <v>653</v>
      </c>
      <c r="G666" s="364" t="s">
        <v>30</v>
      </c>
      <c r="H666" s="364" t="s">
        <v>654</v>
      </c>
      <c r="I666" s="364" t="s">
        <v>617</v>
      </c>
      <c r="J666" s="364" t="s">
        <v>350</v>
      </c>
      <c r="K666" s="365" t="e">
        <f>'7. Vehicles and transport'!$J$18*'7. Vehicles and transport'!$J$31*YF_share</f>
        <v>#VALUE!</v>
      </c>
      <c r="L666" s="365" t="e">
        <f>K666/'0a. Country information'!$R$11</f>
        <v>#VALUE!</v>
      </c>
      <c r="M666" s="366" t="str">
        <f>'0e. Support language'!$A$67</f>
        <v>District/MOH</v>
      </c>
      <c r="N666" s="368" t="s">
        <v>30</v>
      </c>
    </row>
    <row r="667" spans="1:14" x14ac:dyDescent="0.2">
      <c r="A667" s="364">
        <f>'1. General information'!$O$8</f>
        <v>0</v>
      </c>
      <c r="B667" s="364">
        <f>'1. General information'!$O$10</f>
        <v>0</v>
      </c>
      <c r="C667" s="364">
        <f>'1. General information'!$O$11</f>
        <v>0</v>
      </c>
      <c r="D667" s="364" t="s">
        <v>717</v>
      </c>
      <c r="E667" s="364" t="s">
        <v>652</v>
      </c>
      <c r="F667" s="364" t="s">
        <v>653</v>
      </c>
      <c r="G667" s="364" t="s">
        <v>30</v>
      </c>
      <c r="H667" s="364" t="s">
        <v>654</v>
      </c>
      <c r="I667" s="364" t="s">
        <v>617</v>
      </c>
      <c r="J667" s="364" t="s">
        <v>546</v>
      </c>
      <c r="K667" s="365" t="e">
        <f>'7. Vehicles and transport'!$J$18*'7. Vehicles and transport'!$J$31*MenA_share</f>
        <v>#VALUE!</v>
      </c>
      <c r="L667" s="365" t="e">
        <f>K667/'0a. Country information'!$R$11</f>
        <v>#VALUE!</v>
      </c>
      <c r="M667" s="366" t="str">
        <f>'0e. Support language'!$A$67</f>
        <v>District/MOH</v>
      </c>
      <c r="N667" s="368" t="s">
        <v>30</v>
      </c>
    </row>
    <row r="668" spans="1:14" x14ac:dyDescent="0.2">
      <c r="A668" s="364">
        <f>'1. General information'!$O$8</f>
        <v>0</v>
      </c>
      <c r="B668" s="364">
        <f>'1. General information'!$O$10</f>
        <v>0</v>
      </c>
      <c r="C668" s="364">
        <f>'1. General information'!$O$11</f>
        <v>0</v>
      </c>
      <c r="D668" s="364" t="s">
        <v>717</v>
      </c>
      <c r="E668" s="364" t="s">
        <v>652</v>
      </c>
      <c r="F668" s="364" t="s">
        <v>653</v>
      </c>
      <c r="G668" s="364" t="s">
        <v>97</v>
      </c>
      <c r="H668" s="364" t="s">
        <v>654</v>
      </c>
      <c r="I668" s="364" t="s">
        <v>617</v>
      </c>
      <c r="J668" s="364" t="s">
        <v>350</v>
      </c>
      <c r="K668" s="365" t="e">
        <f>'7. Vehicles and transport'!$J$18*'7. Vehicles and transport'!$J$32*YF_share</f>
        <v>#VALUE!</v>
      </c>
      <c r="L668" s="365" t="e">
        <f>K668/'0a. Country information'!$R$11</f>
        <v>#VALUE!</v>
      </c>
      <c r="M668" s="366" t="str">
        <f>'0e. Support language'!$A$67</f>
        <v>District/MOH</v>
      </c>
      <c r="N668" s="368" t="s">
        <v>97</v>
      </c>
    </row>
    <row r="669" spans="1:14" x14ac:dyDescent="0.2">
      <c r="A669" s="364">
        <f>'1. General information'!$O$8</f>
        <v>0</v>
      </c>
      <c r="B669" s="364">
        <f>'1. General information'!$O$10</f>
        <v>0</v>
      </c>
      <c r="C669" s="364">
        <f>'1. General information'!$O$11</f>
        <v>0</v>
      </c>
      <c r="D669" s="364" t="s">
        <v>717</v>
      </c>
      <c r="E669" s="364" t="s">
        <v>652</v>
      </c>
      <c r="F669" s="364" t="s">
        <v>653</v>
      </c>
      <c r="G669" s="364" t="s">
        <v>97</v>
      </c>
      <c r="H669" s="364" t="s">
        <v>654</v>
      </c>
      <c r="I669" s="364" t="s">
        <v>617</v>
      </c>
      <c r="J669" s="364" t="s">
        <v>546</v>
      </c>
      <c r="K669" s="365" t="e">
        <f>'7. Vehicles and transport'!$J$18*'7. Vehicles and transport'!$J$32*MenA_share</f>
        <v>#VALUE!</v>
      </c>
      <c r="L669" s="365" t="e">
        <f>K669/'0a. Country information'!$R$11</f>
        <v>#VALUE!</v>
      </c>
      <c r="M669" s="366" t="str">
        <f>'0e. Support language'!$A$67</f>
        <v>District/MOH</v>
      </c>
      <c r="N669" s="368" t="s">
        <v>97</v>
      </c>
    </row>
    <row r="670" spans="1:14" x14ac:dyDescent="0.2">
      <c r="A670" s="364">
        <f>'1. General information'!$O$8</f>
        <v>0</v>
      </c>
      <c r="B670" s="364">
        <f>'1. General information'!$O$10</f>
        <v>0</v>
      </c>
      <c r="C670" s="364">
        <f>'1. General information'!$O$11</f>
        <v>0</v>
      </c>
      <c r="D670" s="364" t="s">
        <v>717</v>
      </c>
      <c r="E670" s="364" t="s">
        <v>652</v>
      </c>
      <c r="F670" s="364" t="s">
        <v>653</v>
      </c>
      <c r="G670" s="364" t="s">
        <v>28</v>
      </c>
      <c r="H670" s="364" t="s">
        <v>654</v>
      </c>
      <c r="I670" s="364" t="s">
        <v>617</v>
      </c>
      <c r="J670" s="364" t="s">
        <v>350</v>
      </c>
      <c r="K670" s="365" t="e">
        <f>'7. Vehicles and transport'!$J$18*'7. Vehicles and transport'!$J$33*YF_share</f>
        <v>#VALUE!</v>
      </c>
      <c r="L670" s="365" t="e">
        <f>K670/'0a. Country information'!$R$11</f>
        <v>#VALUE!</v>
      </c>
      <c r="M670" s="366" t="str">
        <f>'0e. Support language'!$A$67</f>
        <v>District/MOH</v>
      </c>
      <c r="N670" s="368" t="s">
        <v>28</v>
      </c>
    </row>
    <row r="671" spans="1:14" x14ac:dyDescent="0.2">
      <c r="A671" s="364">
        <f>'1. General information'!$O$8</f>
        <v>0</v>
      </c>
      <c r="B671" s="364">
        <f>'1. General information'!$O$10</f>
        <v>0</v>
      </c>
      <c r="C671" s="364">
        <f>'1. General information'!$O$11</f>
        <v>0</v>
      </c>
      <c r="D671" s="364" t="s">
        <v>717</v>
      </c>
      <c r="E671" s="364" t="s">
        <v>652</v>
      </c>
      <c r="F671" s="364" t="s">
        <v>653</v>
      </c>
      <c r="G671" s="364" t="s">
        <v>28</v>
      </c>
      <c r="H671" s="364" t="s">
        <v>654</v>
      </c>
      <c r="I671" s="364" t="s">
        <v>617</v>
      </c>
      <c r="J671" s="364" t="s">
        <v>546</v>
      </c>
      <c r="K671" s="365" t="e">
        <f>'7. Vehicles and transport'!$J$18*'7. Vehicles and transport'!$J$33*MenA_share</f>
        <v>#VALUE!</v>
      </c>
      <c r="L671" s="365" t="e">
        <f>K671/'0a. Country information'!$R$11</f>
        <v>#VALUE!</v>
      </c>
      <c r="M671" s="366" t="str">
        <f>'0e. Support language'!$A$67</f>
        <v>District/MOH</v>
      </c>
      <c r="N671" s="368" t="s">
        <v>28</v>
      </c>
    </row>
    <row r="672" spans="1:14" x14ac:dyDescent="0.2">
      <c r="A672" s="364">
        <f>'1. General information'!$O$8</f>
        <v>0</v>
      </c>
      <c r="B672" s="364">
        <f>'1. General information'!$O$10</f>
        <v>0</v>
      </c>
      <c r="C672" s="364">
        <f>'1. General information'!$O$11</f>
        <v>0</v>
      </c>
      <c r="D672" s="364" t="s">
        <v>717</v>
      </c>
      <c r="E672" s="364" t="s">
        <v>652</v>
      </c>
      <c r="F672" s="364" t="s">
        <v>653</v>
      </c>
      <c r="G672" s="364" t="s">
        <v>129</v>
      </c>
      <c r="H672" s="364" t="s">
        <v>654</v>
      </c>
      <c r="I672" s="364" t="s">
        <v>617</v>
      </c>
      <c r="J672" s="364" t="s">
        <v>350</v>
      </c>
      <c r="K672" s="365" t="e">
        <f>'7. Vehicles and transport'!$J$18*'7. Vehicles and transport'!$J$34*YF_share</f>
        <v>#VALUE!</v>
      </c>
      <c r="L672" s="365" t="e">
        <f>K672/'0a. Country information'!$R$11</f>
        <v>#VALUE!</v>
      </c>
      <c r="M672" s="366" t="str">
        <f>'0e. Support language'!$A$67</f>
        <v>District/MOH</v>
      </c>
      <c r="N672" s="368" t="s">
        <v>619</v>
      </c>
    </row>
    <row r="673" spans="1:14" x14ac:dyDescent="0.2">
      <c r="A673" s="364">
        <f>'1. General information'!$O$8</f>
        <v>0</v>
      </c>
      <c r="B673" s="364">
        <f>'1. General information'!$O$10</f>
        <v>0</v>
      </c>
      <c r="C673" s="364">
        <f>'1. General information'!$O$11</f>
        <v>0</v>
      </c>
      <c r="D673" s="364" t="s">
        <v>717</v>
      </c>
      <c r="E673" s="364" t="s">
        <v>652</v>
      </c>
      <c r="F673" s="364" t="s">
        <v>653</v>
      </c>
      <c r="G673" s="364" t="s">
        <v>129</v>
      </c>
      <c r="H673" s="364" t="s">
        <v>654</v>
      </c>
      <c r="I673" s="364" t="s">
        <v>617</v>
      </c>
      <c r="J673" s="364" t="s">
        <v>546</v>
      </c>
      <c r="K673" s="365" t="e">
        <f>'7. Vehicles and transport'!$J$18*'7. Vehicles and transport'!$J$34*MenA_share</f>
        <v>#VALUE!</v>
      </c>
      <c r="L673" s="365" t="e">
        <f>K673/'0a. Country information'!$R$11</f>
        <v>#VALUE!</v>
      </c>
      <c r="M673" s="366" t="str">
        <f>'0e. Support language'!$A$67</f>
        <v>District/MOH</v>
      </c>
      <c r="N673" s="368" t="s">
        <v>619</v>
      </c>
    </row>
    <row r="674" spans="1:14" x14ac:dyDescent="0.2">
      <c r="A674" s="364">
        <f>'1. General information'!$O$8</f>
        <v>0</v>
      </c>
      <c r="B674" s="364">
        <f>'1. General information'!$O$10</f>
        <v>0</v>
      </c>
      <c r="C674" s="364">
        <f>'1. General information'!$O$11</f>
        <v>0</v>
      </c>
      <c r="D674" s="364" t="s">
        <v>720</v>
      </c>
      <c r="E674" s="364" t="s">
        <v>652</v>
      </c>
      <c r="F674" s="364" t="s">
        <v>653</v>
      </c>
      <c r="G674" s="364" t="s">
        <v>33</v>
      </c>
      <c r="H674" s="364" t="s">
        <v>654</v>
      </c>
      <c r="I674" s="364" t="s">
        <v>617</v>
      </c>
      <c r="J674" s="364" t="s">
        <v>350</v>
      </c>
      <c r="K674" s="365" t="e">
        <f>'7. Vehicles and transport'!$K$18*'7. Vehicles and transport'!$K$25*YF_share</f>
        <v>#VALUE!</v>
      </c>
      <c r="L674" s="365" t="e">
        <f>K674/'0a. Country information'!$R$11</f>
        <v>#VALUE!</v>
      </c>
      <c r="M674" s="366" t="str">
        <f>'0e. Support language'!$A$67</f>
        <v>District/MOH</v>
      </c>
      <c r="N674" s="367" t="s">
        <v>740</v>
      </c>
    </row>
    <row r="675" spans="1:14" x14ac:dyDescent="0.2">
      <c r="A675" s="364">
        <f>'1. General information'!$O$8</f>
        <v>0</v>
      </c>
      <c r="B675" s="364">
        <f>'1. General information'!$O$10</f>
        <v>0</v>
      </c>
      <c r="C675" s="364">
        <f>'1. General information'!$O$11</f>
        <v>0</v>
      </c>
      <c r="D675" s="364" t="s">
        <v>720</v>
      </c>
      <c r="E675" s="364" t="s">
        <v>652</v>
      </c>
      <c r="F675" s="364" t="s">
        <v>653</v>
      </c>
      <c r="G675" s="364" t="s">
        <v>33</v>
      </c>
      <c r="H675" s="364" t="s">
        <v>654</v>
      </c>
      <c r="I675" s="364" t="s">
        <v>617</v>
      </c>
      <c r="J675" s="364" t="s">
        <v>546</v>
      </c>
      <c r="K675" s="365" t="e">
        <f>'7. Vehicles and transport'!$K$18*'7. Vehicles and transport'!$K$25*MenA_share</f>
        <v>#VALUE!</v>
      </c>
      <c r="L675" s="365" t="e">
        <f>K675/'0a. Country information'!$R$11</f>
        <v>#VALUE!</v>
      </c>
      <c r="M675" s="366" t="str">
        <f>'0e. Support language'!$A$67</f>
        <v>District/MOH</v>
      </c>
      <c r="N675" s="367" t="s">
        <v>740</v>
      </c>
    </row>
    <row r="676" spans="1:14" x14ac:dyDescent="0.2">
      <c r="A676" s="364">
        <f>'1. General information'!$O$8</f>
        <v>0</v>
      </c>
      <c r="B676" s="364">
        <f>'1. General information'!$O$10</f>
        <v>0</v>
      </c>
      <c r="C676" s="364">
        <f>'1. General information'!$O$11</f>
        <v>0</v>
      </c>
      <c r="D676" s="364" t="s">
        <v>720</v>
      </c>
      <c r="E676" s="364" t="s">
        <v>652</v>
      </c>
      <c r="F676" s="364" t="s">
        <v>653</v>
      </c>
      <c r="G676" s="364" t="s">
        <v>356</v>
      </c>
      <c r="H676" s="364" t="s">
        <v>654</v>
      </c>
      <c r="I676" s="364" t="s">
        <v>617</v>
      </c>
      <c r="J676" s="364" t="s">
        <v>350</v>
      </c>
      <c r="K676" s="365" t="e">
        <f>'7. Vehicles and transport'!$K$18*'7. Vehicles and transport'!$K$26*YF_share</f>
        <v>#VALUE!</v>
      </c>
      <c r="L676" s="365" t="e">
        <f>K676/'0a. Country information'!$R$11</f>
        <v>#VALUE!</v>
      </c>
      <c r="M676" s="366" t="str">
        <f>'0e. Support language'!$A$67</f>
        <v>District/MOH</v>
      </c>
      <c r="N676" s="368" t="s">
        <v>356</v>
      </c>
    </row>
    <row r="677" spans="1:14" x14ac:dyDescent="0.2">
      <c r="A677" s="364">
        <f>'1. General information'!$O$8</f>
        <v>0</v>
      </c>
      <c r="B677" s="364">
        <f>'1. General information'!$O$10</f>
        <v>0</v>
      </c>
      <c r="C677" s="364">
        <f>'1. General information'!$O$11</f>
        <v>0</v>
      </c>
      <c r="D677" s="364" t="s">
        <v>720</v>
      </c>
      <c r="E677" s="364" t="s">
        <v>652</v>
      </c>
      <c r="F677" s="364" t="s">
        <v>653</v>
      </c>
      <c r="G677" s="364" t="s">
        <v>356</v>
      </c>
      <c r="H677" s="364" t="s">
        <v>654</v>
      </c>
      <c r="I677" s="364" t="s">
        <v>617</v>
      </c>
      <c r="J677" s="364" t="s">
        <v>546</v>
      </c>
      <c r="K677" s="365" t="e">
        <f>'7. Vehicles and transport'!$K$18*'7. Vehicles and transport'!$K$26*MenA_share</f>
        <v>#VALUE!</v>
      </c>
      <c r="L677" s="365" t="e">
        <f>K677/'0a. Country information'!$R$11</f>
        <v>#VALUE!</v>
      </c>
      <c r="M677" s="366" t="str">
        <f>'0e. Support language'!$A$67</f>
        <v>District/MOH</v>
      </c>
      <c r="N677" s="368" t="s">
        <v>356</v>
      </c>
    </row>
    <row r="678" spans="1:14" x14ac:dyDescent="0.2">
      <c r="A678" s="364">
        <f>'1. General information'!$O$8</f>
        <v>0</v>
      </c>
      <c r="B678" s="364">
        <f>'1. General information'!$O$10</f>
        <v>0</v>
      </c>
      <c r="C678" s="364">
        <f>'1. General information'!$O$11</f>
        <v>0</v>
      </c>
      <c r="D678" s="364" t="s">
        <v>720</v>
      </c>
      <c r="E678" s="364" t="s">
        <v>652</v>
      </c>
      <c r="F678" s="364" t="s">
        <v>653</v>
      </c>
      <c r="G678" s="364" t="s">
        <v>29</v>
      </c>
      <c r="H678" s="364" t="s">
        <v>654</v>
      </c>
      <c r="I678" s="364" t="s">
        <v>617</v>
      </c>
      <c r="J678" s="364" t="s">
        <v>350</v>
      </c>
      <c r="K678" s="365" t="e">
        <f>'7. Vehicles and transport'!$K$18*'7. Vehicles and transport'!$K$27*YF_share</f>
        <v>#VALUE!</v>
      </c>
      <c r="L678" s="365" t="e">
        <f>K678/'0a. Country information'!$R$11</f>
        <v>#VALUE!</v>
      </c>
      <c r="M678" s="366" t="str">
        <f>'0e. Support language'!$A$67</f>
        <v>District/MOH</v>
      </c>
      <c r="N678" s="368" t="s">
        <v>29</v>
      </c>
    </row>
    <row r="679" spans="1:14" x14ac:dyDescent="0.2">
      <c r="A679" s="364">
        <f>'1. General information'!$O$8</f>
        <v>0</v>
      </c>
      <c r="B679" s="364">
        <f>'1. General information'!$O$10</f>
        <v>0</v>
      </c>
      <c r="C679" s="364">
        <f>'1. General information'!$O$11</f>
        <v>0</v>
      </c>
      <c r="D679" s="364" t="s">
        <v>720</v>
      </c>
      <c r="E679" s="364" t="s">
        <v>652</v>
      </c>
      <c r="F679" s="364" t="s">
        <v>653</v>
      </c>
      <c r="G679" s="364" t="s">
        <v>29</v>
      </c>
      <c r="H679" s="364" t="s">
        <v>654</v>
      </c>
      <c r="I679" s="364" t="s">
        <v>617</v>
      </c>
      <c r="J679" s="364" t="s">
        <v>546</v>
      </c>
      <c r="K679" s="365" t="e">
        <f>'7. Vehicles and transport'!$K$18*'7. Vehicles and transport'!$K$27*MenA_share</f>
        <v>#VALUE!</v>
      </c>
      <c r="L679" s="365" t="e">
        <f>K679/'0a. Country information'!$R$11</f>
        <v>#VALUE!</v>
      </c>
      <c r="M679" s="366" t="str">
        <f>'0e. Support language'!$A$67</f>
        <v>District/MOH</v>
      </c>
      <c r="N679" s="368" t="s">
        <v>29</v>
      </c>
    </row>
    <row r="680" spans="1:14" x14ac:dyDescent="0.2">
      <c r="A680" s="364">
        <f>'1. General information'!$O$8</f>
        <v>0</v>
      </c>
      <c r="B680" s="364">
        <f>'1. General information'!$O$10</f>
        <v>0</v>
      </c>
      <c r="C680" s="364">
        <f>'1. General information'!$O$11</f>
        <v>0</v>
      </c>
      <c r="D680" s="364" t="s">
        <v>720</v>
      </c>
      <c r="E680" s="364" t="s">
        <v>652</v>
      </c>
      <c r="F680" s="364" t="s">
        <v>653</v>
      </c>
      <c r="G680" s="364" t="s">
        <v>96</v>
      </c>
      <c r="H680" s="364" t="s">
        <v>654</v>
      </c>
      <c r="I680" s="364" t="s">
        <v>617</v>
      </c>
      <c r="J680" s="364" t="s">
        <v>350</v>
      </c>
      <c r="K680" s="365" t="e">
        <f>'7. Vehicles and transport'!$K$18*'7. Vehicles and transport'!$K$28*YF_share</f>
        <v>#VALUE!</v>
      </c>
      <c r="L680" s="365" t="e">
        <f>K680/'0a. Country information'!$R$11</f>
        <v>#VALUE!</v>
      </c>
      <c r="M680" s="366" t="str">
        <f>'0e. Support language'!$A$67</f>
        <v>District/MOH</v>
      </c>
      <c r="N680" s="368" t="s">
        <v>96</v>
      </c>
    </row>
    <row r="681" spans="1:14" x14ac:dyDescent="0.2">
      <c r="A681" s="364">
        <f>'1. General information'!$O$8</f>
        <v>0</v>
      </c>
      <c r="B681" s="364">
        <f>'1. General information'!$O$10</f>
        <v>0</v>
      </c>
      <c r="C681" s="364">
        <f>'1. General information'!$O$11</f>
        <v>0</v>
      </c>
      <c r="D681" s="364" t="s">
        <v>720</v>
      </c>
      <c r="E681" s="364" t="s">
        <v>652</v>
      </c>
      <c r="F681" s="364" t="s">
        <v>653</v>
      </c>
      <c r="G681" s="364" t="s">
        <v>96</v>
      </c>
      <c r="H681" s="364" t="s">
        <v>654</v>
      </c>
      <c r="I681" s="364" t="s">
        <v>617</v>
      </c>
      <c r="J681" s="364" t="s">
        <v>546</v>
      </c>
      <c r="K681" s="365" t="e">
        <f>'7. Vehicles and transport'!$K$18*'7. Vehicles and transport'!$K$28*MenA_share</f>
        <v>#VALUE!</v>
      </c>
      <c r="L681" s="365" t="e">
        <f>K681/'0a. Country information'!$R$11</f>
        <v>#VALUE!</v>
      </c>
      <c r="M681" s="366" t="str">
        <f>'0e. Support language'!$A$67</f>
        <v>District/MOH</v>
      </c>
      <c r="N681" s="368" t="s">
        <v>96</v>
      </c>
    </row>
    <row r="682" spans="1:14" x14ac:dyDescent="0.2">
      <c r="A682" s="364">
        <f>'1. General information'!$O$8</f>
        <v>0</v>
      </c>
      <c r="B682" s="364">
        <f>'1. General information'!$O$10</f>
        <v>0</v>
      </c>
      <c r="C682" s="364">
        <f>'1. General information'!$O$11</f>
        <v>0</v>
      </c>
      <c r="D682" s="364" t="s">
        <v>720</v>
      </c>
      <c r="E682" s="364" t="s">
        <v>652</v>
      </c>
      <c r="F682" s="364" t="s">
        <v>653</v>
      </c>
      <c r="G682" s="364" t="s">
        <v>5</v>
      </c>
      <c r="H682" s="364" t="s">
        <v>654</v>
      </c>
      <c r="I682" s="364" t="s">
        <v>617</v>
      </c>
      <c r="J682" s="364" t="s">
        <v>350</v>
      </c>
      <c r="K682" s="365" t="e">
        <f>'7. Vehicles and transport'!$K$18*'7. Vehicles and transport'!$K$29*YF_share</f>
        <v>#VALUE!</v>
      </c>
      <c r="L682" s="365" t="e">
        <f>K682/'0a. Country information'!$R$11</f>
        <v>#VALUE!</v>
      </c>
      <c r="M682" s="366" t="str">
        <f>'0e. Support language'!$A$67</f>
        <v>District/MOH</v>
      </c>
      <c r="N682" s="368" t="s">
        <v>5</v>
      </c>
    </row>
    <row r="683" spans="1:14" x14ac:dyDescent="0.2">
      <c r="A683" s="364">
        <f>'1. General information'!$O$8</f>
        <v>0</v>
      </c>
      <c r="B683" s="364">
        <f>'1. General information'!$O$10</f>
        <v>0</v>
      </c>
      <c r="C683" s="364">
        <f>'1. General information'!$O$11</f>
        <v>0</v>
      </c>
      <c r="D683" s="364" t="s">
        <v>720</v>
      </c>
      <c r="E683" s="364" t="s">
        <v>652</v>
      </c>
      <c r="F683" s="364" t="s">
        <v>653</v>
      </c>
      <c r="G683" s="364" t="s">
        <v>5</v>
      </c>
      <c r="H683" s="364" t="s">
        <v>654</v>
      </c>
      <c r="I683" s="364" t="s">
        <v>617</v>
      </c>
      <c r="J683" s="364" t="s">
        <v>546</v>
      </c>
      <c r="K683" s="365" t="e">
        <f>'7. Vehicles and transport'!$K$18*'7. Vehicles and transport'!$K$29*MenA_share</f>
        <v>#VALUE!</v>
      </c>
      <c r="L683" s="365" t="e">
        <f>K683/'0a. Country information'!$R$11</f>
        <v>#VALUE!</v>
      </c>
      <c r="M683" s="366" t="str">
        <f>'0e. Support language'!$A$67</f>
        <v>District/MOH</v>
      </c>
      <c r="N683" s="368" t="s">
        <v>5</v>
      </c>
    </row>
    <row r="684" spans="1:14" x14ac:dyDescent="0.2">
      <c r="A684" s="364">
        <f>'1. General information'!$O$8</f>
        <v>0</v>
      </c>
      <c r="B684" s="364">
        <f>'1. General information'!$O$10</f>
        <v>0</v>
      </c>
      <c r="C684" s="364">
        <f>'1. General information'!$O$11</f>
        <v>0</v>
      </c>
      <c r="D684" s="364" t="s">
        <v>720</v>
      </c>
      <c r="E684" s="364" t="s">
        <v>652</v>
      </c>
      <c r="F684" s="364" t="s">
        <v>653</v>
      </c>
      <c r="G684" s="364" t="s">
        <v>22</v>
      </c>
      <c r="H684" s="364" t="s">
        <v>654</v>
      </c>
      <c r="I684" s="364" t="s">
        <v>617</v>
      </c>
      <c r="J684" s="364" t="s">
        <v>350</v>
      </c>
      <c r="K684" s="365" t="e">
        <f>'7. Vehicles and transport'!$K$18*'7. Vehicles and transport'!$K$30*YF_share</f>
        <v>#VALUE!</v>
      </c>
      <c r="L684" s="365" t="e">
        <f>K684/'0a. Country information'!$R$11</f>
        <v>#VALUE!</v>
      </c>
      <c r="M684" s="366" t="str">
        <f>'0e. Support language'!$A$67</f>
        <v>District/MOH</v>
      </c>
      <c r="N684" s="368" t="s">
        <v>22</v>
      </c>
    </row>
    <row r="685" spans="1:14" x14ac:dyDescent="0.2">
      <c r="A685" s="364">
        <f>'1. General information'!$O$8</f>
        <v>0</v>
      </c>
      <c r="B685" s="364">
        <f>'1. General information'!$O$10</f>
        <v>0</v>
      </c>
      <c r="C685" s="364">
        <f>'1. General information'!$O$11</f>
        <v>0</v>
      </c>
      <c r="D685" s="364" t="s">
        <v>720</v>
      </c>
      <c r="E685" s="364" t="s">
        <v>652</v>
      </c>
      <c r="F685" s="364" t="s">
        <v>653</v>
      </c>
      <c r="G685" s="364" t="s">
        <v>22</v>
      </c>
      <c r="H685" s="364" t="s">
        <v>654</v>
      </c>
      <c r="I685" s="364" t="s">
        <v>617</v>
      </c>
      <c r="J685" s="364" t="s">
        <v>546</v>
      </c>
      <c r="K685" s="365" t="e">
        <f>'7. Vehicles and transport'!$K$18*'7. Vehicles and transport'!$K$30*MenA_share</f>
        <v>#VALUE!</v>
      </c>
      <c r="L685" s="365" t="e">
        <f>K685/'0a. Country information'!$R$11</f>
        <v>#VALUE!</v>
      </c>
      <c r="M685" s="366" t="str">
        <f>'0e. Support language'!$A$67</f>
        <v>District/MOH</v>
      </c>
      <c r="N685" s="368" t="s">
        <v>22</v>
      </c>
    </row>
    <row r="686" spans="1:14" x14ac:dyDescent="0.2">
      <c r="A686" s="364">
        <f>'1. General information'!$O$8</f>
        <v>0</v>
      </c>
      <c r="B686" s="364">
        <f>'1. General information'!$O$10</f>
        <v>0</v>
      </c>
      <c r="C686" s="364">
        <f>'1. General information'!$O$11</f>
        <v>0</v>
      </c>
      <c r="D686" s="364" t="s">
        <v>720</v>
      </c>
      <c r="E686" s="364" t="s">
        <v>652</v>
      </c>
      <c r="F686" s="364" t="s">
        <v>653</v>
      </c>
      <c r="G686" s="364" t="s">
        <v>30</v>
      </c>
      <c r="H686" s="364" t="s">
        <v>654</v>
      </c>
      <c r="I686" s="364" t="s">
        <v>617</v>
      </c>
      <c r="J686" s="364" t="s">
        <v>350</v>
      </c>
      <c r="K686" s="365" t="e">
        <f>'7. Vehicles and transport'!$K$18*'7. Vehicles and transport'!$K$31*YF_share</f>
        <v>#VALUE!</v>
      </c>
      <c r="L686" s="365" t="e">
        <f>K686/'0a. Country information'!$R$11</f>
        <v>#VALUE!</v>
      </c>
      <c r="M686" s="366" t="str">
        <f>'0e. Support language'!$A$67</f>
        <v>District/MOH</v>
      </c>
      <c r="N686" s="368" t="s">
        <v>30</v>
      </c>
    </row>
    <row r="687" spans="1:14" x14ac:dyDescent="0.2">
      <c r="A687" s="364">
        <f>'1. General information'!$O$8</f>
        <v>0</v>
      </c>
      <c r="B687" s="364">
        <f>'1. General information'!$O$10</f>
        <v>0</v>
      </c>
      <c r="C687" s="364">
        <f>'1. General information'!$O$11</f>
        <v>0</v>
      </c>
      <c r="D687" s="364" t="s">
        <v>720</v>
      </c>
      <c r="E687" s="364" t="s">
        <v>652</v>
      </c>
      <c r="F687" s="364" t="s">
        <v>653</v>
      </c>
      <c r="G687" s="364" t="s">
        <v>30</v>
      </c>
      <c r="H687" s="364" t="s">
        <v>654</v>
      </c>
      <c r="I687" s="364" t="s">
        <v>617</v>
      </c>
      <c r="J687" s="364" t="s">
        <v>546</v>
      </c>
      <c r="K687" s="365" t="e">
        <f>'7. Vehicles and transport'!$K$18*'7. Vehicles and transport'!$K$31*MenA_share</f>
        <v>#VALUE!</v>
      </c>
      <c r="L687" s="365" t="e">
        <f>K687/'0a. Country information'!$R$11</f>
        <v>#VALUE!</v>
      </c>
      <c r="M687" s="366" t="str">
        <f>'0e. Support language'!$A$67</f>
        <v>District/MOH</v>
      </c>
      <c r="N687" s="368" t="s">
        <v>30</v>
      </c>
    </row>
    <row r="688" spans="1:14" x14ac:dyDescent="0.2">
      <c r="A688" s="364">
        <f>'1. General information'!$O$8</f>
        <v>0</v>
      </c>
      <c r="B688" s="364">
        <f>'1. General information'!$O$10</f>
        <v>0</v>
      </c>
      <c r="C688" s="364">
        <f>'1. General information'!$O$11</f>
        <v>0</v>
      </c>
      <c r="D688" s="364" t="s">
        <v>720</v>
      </c>
      <c r="E688" s="364" t="s">
        <v>652</v>
      </c>
      <c r="F688" s="364" t="s">
        <v>653</v>
      </c>
      <c r="G688" s="364" t="s">
        <v>97</v>
      </c>
      <c r="H688" s="364" t="s">
        <v>654</v>
      </c>
      <c r="I688" s="364" t="s">
        <v>617</v>
      </c>
      <c r="J688" s="364" t="s">
        <v>350</v>
      </c>
      <c r="K688" s="365" t="e">
        <f>'7. Vehicles and transport'!$K$18*'7. Vehicles and transport'!$K$32*YF_share</f>
        <v>#VALUE!</v>
      </c>
      <c r="L688" s="365" t="e">
        <f>K688/'0a. Country information'!$R$11</f>
        <v>#VALUE!</v>
      </c>
      <c r="M688" s="366" t="str">
        <f>'0e. Support language'!$A$67</f>
        <v>District/MOH</v>
      </c>
      <c r="N688" s="368" t="s">
        <v>97</v>
      </c>
    </row>
    <row r="689" spans="1:14" x14ac:dyDescent="0.2">
      <c r="A689" s="364">
        <f>'1. General information'!$O$8</f>
        <v>0</v>
      </c>
      <c r="B689" s="364">
        <f>'1. General information'!$O$10</f>
        <v>0</v>
      </c>
      <c r="C689" s="364">
        <f>'1. General information'!$O$11</f>
        <v>0</v>
      </c>
      <c r="D689" s="364" t="s">
        <v>720</v>
      </c>
      <c r="E689" s="364" t="s">
        <v>652</v>
      </c>
      <c r="F689" s="364" t="s">
        <v>653</v>
      </c>
      <c r="G689" s="364" t="s">
        <v>97</v>
      </c>
      <c r="H689" s="364" t="s">
        <v>654</v>
      </c>
      <c r="I689" s="364" t="s">
        <v>617</v>
      </c>
      <c r="J689" s="364" t="s">
        <v>546</v>
      </c>
      <c r="K689" s="365" t="e">
        <f>'7. Vehicles and transport'!$K$18*'7. Vehicles and transport'!$K$32*MenA_share</f>
        <v>#VALUE!</v>
      </c>
      <c r="L689" s="365" t="e">
        <f>K689/'0a. Country information'!$R$11</f>
        <v>#VALUE!</v>
      </c>
      <c r="M689" s="366" t="str">
        <f>'0e. Support language'!$A$67</f>
        <v>District/MOH</v>
      </c>
      <c r="N689" s="368" t="s">
        <v>97</v>
      </c>
    </row>
    <row r="690" spans="1:14" x14ac:dyDescent="0.2">
      <c r="A690" s="364">
        <f>'1. General information'!$O$8</f>
        <v>0</v>
      </c>
      <c r="B690" s="364">
        <f>'1. General information'!$O$10</f>
        <v>0</v>
      </c>
      <c r="C690" s="364">
        <f>'1. General information'!$O$11</f>
        <v>0</v>
      </c>
      <c r="D690" s="364" t="s">
        <v>720</v>
      </c>
      <c r="E690" s="364" t="s">
        <v>652</v>
      </c>
      <c r="F690" s="364" t="s">
        <v>653</v>
      </c>
      <c r="G690" s="364" t="s">
        <v>28</v>
      </c>
      <c r="H690" s="364" t="s">
        <v>654</v>
      </c>
      <c r="I690" s="364" t="s">
        <v>617</v>
      </c>
      <c r="J690" s="364" t="s">
        <v>350</v>
      </c>
      <c r="K690" s="365" t="e">
        <f>'7. Vehicles and transport'!$K$18*'7. Vehicles and transport'!$K$33*YF_share</f>
        <v>#VALUE!</v>
      </c>
      <c r="L690" s="365" t="e">
        <f>K690/'0a. Country information'!$R$11</f>
        <v>#VALUE!</v>
      </c>
      <c r="M690" s="366" t="str">
        <f>'0e. Support language'!$A$67</f>
        <v>District/MOH</v>
      </c>
      <c r="N690" s="368" t="s">
        <v>28</v>
      </c>
    </row>
    <row r="691" spans="1:14" x14ac:dyDescent="0.2">
      <c r="A691" s="364">
        <f>'1. General information'!$O$8</f>
        <v>0</v>
      </c>
      <c r="B691" s="364">
        <f>'1. General information'!$O$10</f>
        <v>0</v>
      </c>
      <c r="C691" s="364">
        <f>'1. General information'!$O$11</f>
        <v>0</v>
      </c>
      <c r="D691" s="364" t="s">
        <v>720</v>
      </c>
      <c r="E691" s="364" t="s">
        <v>652</v>
      </c>
      <c r="F691" s="364" t="s">
        <v>653</v>
      </c>
      <c r="G691" s="364" t="s">
        <v>28</v>
      </c>
      <c r="H691" s="364" t="s">
        <v>654</v>
      </c>
      <c r="I691" s="364" t="s">
        <v>617</v>
      </c>
      <c r="J691" s="364" t="s">
        <v>546</v>
      </c>
      <c r="K691" s="365" t="e">
        <f>'7. Vehicles and transport'!$K$18*'7. Vehicles and transport'!$K$33*MenA_share</f>
        <v>#VALUE!</v>
      </c>
      <c r="L691" s="365" t="e">
        <f>K691/'0a. Country information'!$R$11</f>
        <v>#VALUE!</v>
      </c>
      <c r="M691" s="366" t="str">
        <f>'0e. Support language'!$A$67</f>
        <v>District/MOH</v>
      </c>
      <c r="N691" s="368" t="s">
        <v>28</v>
      </c>
    </row>
    <row r="692" spans="1:14" x14ac:dyDescent="0.2">
      <c r="A692" s="364">
        <f>'1. General information'!$O$8</f>
        <v>0</v>
      </c>
      <c r="B692" s="364">
        <f>'1. General information'!$O$10</f>
        <v>0</v>
      </c>
      <c r="C692" s="364">
        <f>'1. General information'!$O$11</f>
        <v>0</v>
      </c>
      <c r="D692" s="364" t="s">
        <v>720</v>
      </c>
      <c r="E692" s="364" t="s">
        <v>652</v>
      </c>
      <c r="F692" s="364" t="s">
        <v>653</v>
      </c>
      <c r="G692" s="364" t="s">
        <v>129</v>
      </c>
      <c r="H692" s="364" t="s">
        <v>654</v>
      </c>
      <c r="I692" s="364" t="s">
        <v>617</v>
      </c>
      <c r="J692" s="364" t="s">
        <v>350</v>
      </c>
      <c r="K692" s="365" t="e">
        <f>'7. Vehicles and transport'!$K$18*'7. Vehicles and transport'!$K$34*YF_share</f>
        <v>#VALUE!</v>
      </c>
      <c r="L692" s="365" t="e">
        <f>K692/'0a. Country information'!$R$11</f>
        <v>#VALUE!</v>
      </c>
      <c r="M692" s="366" t="str">
        <f>'0e. Support language'!$A$67</f>
        <v>District/MOH</v>
      </c>
      <c r="N692" s="368" t="s">
        <v>619</v>
      </c>
    </row>
    <row r="693" spans="1:14" x14ac:dyDescent="0.2">
      <c r="A693" s="364">
        <f>'1. General information'!$O$8</f>
        <v>0</v>
      </c>
      <c r="B693" s="364">
        <f>'1. General information'!$O$10</f>
        <v>0</v>
      </c>
      <c r="C693" s="364">
        <f>'1. General information'!$O$11</f>
        <v>0</v>
      </c>
      <c r="D693" s="364" t="s">
        <v>720</v>
      </c>
      <c r="E693" s="364" t="s">
        <v>652</v>
      </c>
      <c r="F693" s="364" t="s">
        <v>653</v>
      </c>
      <c r="G693" s="364" t="s">
        <v>129</v>
      </c>
      <c r="H693" s="364" t="s">
        <v>654</v>
      </c>
      <c r="I693" s="364" t="s">
        <v>617</v>
      </c>
      <c r="J693" s="364" t="s">
        <v>546</v>
      </c>
      <c r="K693" s="365" t="e">
        <f>'7. Vehicles and transport'!$K$18*'7. Vehicles and transport'!$K$34*MenA_share</f>
        <v>#VALUE!</v>
      </c>
      <c r="L693" s="365" t="e">
        <f>K693/'0a. Country information'!$R$11</f>
        <v>#VALUE!</v>
      </c>
      <c r="M693" s="366" t="str">
        <f>'0e. Support language'!$A$67</f>
        <v>District/MOH</v>
      </c>
      <c r="N693" s="368" t="s">
        <v>619</v>
      </c>
    </row>
    <row r="694" spans="1:14" x14ac:dyDescent="0.2">
      <c r="A694" s="364">
        <f>'1. General information'!$O$8</f>
        <v>0</v>
      </c>
      <c r="B694" s="364">
        <f>'1. General information'!$O$10</f>
        <v>0</v>
      </c>
      <c r="C694" s="364">
        <f>'1. General information'!$O$11</f>
        <v>0</v>
      </c>
      <c r="D694" s="364" t="s">
        <v>722</v>
      </c>
      <c r="E694" s="364" t="s">
        <v>652</v>
      </c>
      <c r="F694" s="364" t="s">
        <v>653</v>
      </c>
      <c r="G694" s="364" t="s">
        <v>33</v>
      </c>
      <c r="H694" s="364" t="s">
        <v>654</v>
      </c>
      <c r="I694" s="364" t="s">
        <v>617</v>
      </c>
      <c r="J694" s="364" t="s">
        <v>350</v>
      </c>
      <c r="K694" s="365" t="e">
        <f>'7. Vehicles and transport'!$L$18*'7. Vehicles and transport'!$L$25*YF_share</f>
        <v>#VALUE!</v>
      </c>
      <c r="L694" s="365" t="e">
        <f>K694/'0a. Country information'!$R$11</f>
        <v>#VALUE!</v>
      </c>
      <c r="M694" s="366" t="str">
        <f>'0e. Support language'!$A$67</f>
        <v>District/MOH</v>
      </c>
      <c r="N694" s="367" t="s">
        <v>741</v>
      </c>
    </row>
    <row r="695" spans="1:14" x14ac:dyDescent="0.2">
      <c r="A695" s="364">
        <f>'1. General information'!$O$8</f>
        <v>0</v>
      </c>
      <c r="B695" s="364">
        <f>'1. General information'!$O$10</f>
        <v>0</v>
      </c>
      <c r="C695" s="364">
        <f>'1. General information'!$O$11</f>
        <v>0</v>
      </c>
      <c r="D695" s="364" t="s">
        <v>722</v>
      </c>
      <c r="E695" s="364" t="s">
        <v>652</v>
      </c>
      <c r="F695" s="364" t="s">
        <v>653</v>
      </c>
      <c r="G695" s="364" t="s">
        <v>33</v>
      </c>
      <c r="H695" s="364" t="s">
        <v>654</v>
      </c>
      <c r="I695" s="364" t="s">
        <v>617</v>
      </c>
      <c r="J695" s="364" t="s">
        <v>546</v>
      </c>
      <c r="K695" s="365" t="e">
        <f>'7. Vehicles and transport'!$L$18*'7. Vehicles and transport'!$L$25*MenA_share</f>
        <v>#VALUE!</v>
      </c>
      <c r="L695" s="365" t="e">
        <f>K695/'0a. Country information'!$R$11</f>
        <v>#VALUE!</v>
      </c>
      <c r="M695" s="366" t="str">
        <f>'0e. Support language'!$A$67</f>
        <v>District/MOH</v>
      </c>
      <c r="N695" s="367" t="s">
        <v>741</v>
      </c>
    </row>
    <row r="696" spans="1:14" x14ac:dyDescent="0.2">
      <c r="A696" s="364">
        <f>'1. General information'!$O$8</f>
        <v>0</v>
      </c>
      <c r="B696" s="364">
        <f>'1. General information'!$O$10</f>
        <v>0</v>
      </c>
      <c r="C696" s="364">
        <f>'1. General information'!$O$11</f>
        <v>0</v>
      </c>
      <c r="D696" s="364" t="s">
        <v>722</v>
      </c>
      <c r="E696" s="364" t="s">
        <v>652</v>
      </c>
      <c r="F696" s="364" t="s">
        <v>653</v>
      </c>
      <c r="G696" s="364" t="s">
        <v>356</v>
      </c>
      <c r="H696" s="364" t="s">
        <v>654</v>
      </c>
      <c r="I696" s="364" t="s">
        <v>617</v>
      </c>
      <c r="J696" s="364" t="s">
        <v>350</v>
      </c>
      <c r="K696" s="365" t="e">
        <f>'7. Vehicles and transport'!$L$18*'7. Vehicles and transport'!$L$26*YF_share</f>
        <v>#VALUE!</v>
      </c>
      <c r="L696" s="365" t="e">
        <f>K696/'0a. Country information'!$R$11</f>
        <v>#VALUE!</v>
      </c>
      <c r="M696" s="366" t="str">
        <f>'0e. Support language'!$A$67</f>
        <v>District/MOH</v>
      </c>
      <c r="N696" s="368" t="s">
        <v>356</v>
      </c>
    </row>
    <row r="697" spans="1:14" x14ac:dyDescent="0.2">
      <c r="A697" s="364">
        <f>'1. General information'!$O$8</f>
        <v>0</v>
      </c>
      <c r="B697" s="364">
        <f>'1. General information'!$O$10</f>
        <v>0</v>
      </c>
      <c r="C697" s="364">
        <f>'1. General information'!$O$11</f>
        <v>0</v>
      </c>
      <c r="D697" s="364" t="s">
        <v>722</v>
      </c>
      <c r="E697" s="364" t="s">
        <v>652</v>
      </c>
      <c r="F697" s="364" t="s">
        <v>653</v>
      </c>
      <c r="G697" s="364" t="s">
        <v>356</v>
      </c>
      <c r="H697" s="364" t="s">
        <v>654</v>
      </c>
      <c r="I697" s="364" t="s">
        <v>617</v>
      </c>
      <c r="J697" s="364" t="s">
        <v>546</v>
      </c>
      <c r="K697" s="365" t="e">
        <f>'7. Vehicles and transport'!$L$18*'7. Vehicles and transport'!$L$26*MenA_share</f>
        <v>#VALUE!</v>
      </c>
      <c r="L697" s="365" t="e">
        <f>K697/'0a. Country information'!$R$11</f>
        <v>#VALUE!</v>
      </c>
      <c r="M697" s="366" t="str">
        <f>'0e. Support language'!$A$67</f>
        <v>District/MOH</v>
      </c>
      <c r="N697" s="368" t="s">
        <v>356</v>
      </c>
    </row>
    <row r="698" spans="1:14" x14ac:dyDescent="0.2">
      <c r="A698" s="364">
        <f>'1. General information'!$O$8</f>
        <v>0</v>
      </c>
      <c r="B698" s="364">
        <f>'1. General information'!$O$10</f>
        <v>0</v>
      </c>
      <c r="C698" s="364">
        <f>'1. General information'!$O$11</f>
        <v>0</v>
      </c>
      <c r="D698" s="364" t="s">
        <v>722</v>
      </c>
      <c r="E698" s="364" t="s">
        <v>652</v>
      </c>
      <c r="F698" s="364" t="s">
        <v>653</v>
      </c>
      <c r="G698" s="364" t="s">
        <v>29</v>
      </c>
      <c r="H698" s="364" t="s">
        <v>654</v>
      </c>
      <c r="I698" s="364" t="s">
        <v>617</v>
      </c>
      <c r="J698" s="364" t="s">
        <v>350</v>
      </c>
      <c r="K698" s="365" t="e">
        <f>'7. Vehicles and transport'!$L$18*'7. Vehicles and transport'!$L$27*YF_share</f>
        <v>#VALUE!</v>
      </c>
      <c r="L698" s="365" t="e">
        <f>K698/'0a. Country information'!$R$11</f>
        <v>#VALUE!</v>
      </c>
      <c r="M698" s="366" t="str">
        <f>'0e. Support language'!$A$67</f>
        <v>District/MOH</v>
      </c>
      <c r="N698" s="368" t="s">
        <v>29</v>
      </c>
    </row>
    <row r="699" spans="1:14" x14ac:dyDescent="0.2">
      <c r="A699" s="364">
        <f>'1. General information'!$O$8</f>
        <v>0</v>
      </c>
      <c r="B699" s="364">
        <f>'1. General information'!$O$10</f>
        <v>0</v>
      </c>
      <c r="C699" s="364">
        <f>'1. General information'!$O$11</f>
        <v>0</v>
      </c>
      <c r="D699" s="364" t="s">
        <v>722</v>
      </c>
      <c r="E699" s="364" t="s">
        <v>652</v>
      </c>
      <c r="F699" s="364" t="s">
        <v>653</v>
      </c>
      <c r="G699" s="364" t="s">
        <v>29</v>
      </c>
      <c r="H699" s="364" t="s">
        <v>654</v>
      </c>
      <c r="I699" s="364" t="s">
        <v>617</v>
      </c>
      <c r="J699" s="364" t="s">
        <v>546</v>
      </c>
      <c r="K699" s="365" t="e">
        <f>'7. Vehicles and transport'!$L$18*'7. Vehicles and transport'!$L$27*MenA_share</f>
        <v>#VALUE!</v>
      </c>
      <c r="L699" s="365" t="e">
        <f>K699/'0a. Country information'!$R$11</f>
        <v>#VALUE!</v>
      </c>
      <c r="M699" s="366" t="str">
        <f>'0e. Support language'!$A$67</f>
        <v>District/MOH</v>
      </c>
      <c r="N699" s="368" t="s">
        <v>29</v>
      </c>
    </row>
    <row r="700" spans="1:14" x14ac:dyDescent="0.2">
      <c r="A700" s="364">
        <f>'1. General information'!$O$8</f>
        <v>0</v>
      </c>
      <c r="B700" s="364">
        <f>'1. General information'!$O$10</f>
        <v>0</v>
      </c>
      <c r="C700" s="364">
        <f>'1. General information'!$O$11</f>
        <v>0</v>
      </c>
      <c r="D700" s="364" t="s">
        <v>722</v>
      </c>
      <c r="E700" s="364" t="s">
        <v>652</v>
      </c>
      <c r="F700" s="364" t="s">
        <v>653</v>
      </c>
      <c r="G700" s="364" t="s">
        <v>96</v>
      </c>
      <c r="H700" s="364" t="s">
        <v>654</v>
      </c>
      <c r="I700" s="364" t="s">
        <v>617</v>
      </c>
      <c r="J700" s="364" t="s">
        <v>350</v>
      </c>
      <c r="K700" s="365" t="e">
        <f>'7. Vehicles and transport'!$L$18*'7. Vehicles and transport'!$L$28*YF_share</f>
        <v>#VALUE!</v>
      </c>
      <c r="L700" s="365" t="e">
        <f>K700/'0a. Country information'!$R$11</f>
        <v>#VALUE!</v>
      </c>
      <c r="M700" s="366" t="str">
        <f>'0e. Support language'!$A$67</f>
        <v>District/MOH</v>
      </c>
      <c r="N700" s="368" t="s">
        <v>96</v>
      </c>
    </row>
    <row r="701" spans="1:14" x14ac:dyDescent="0.2">
      <c r="A701" s="364">
        <f>'1. General information'!$O$8</f>
        <v>0</v>
      </c>
      <c r="B701" s="364">
        <f>'1. General information'!$O$10</f>
        <v>0</v>
      </c>
      <c r="C701" s="364">
        <f>'1. General information'!$O$11</f>
        <v>0</v>
      </c>
      <c r="D701" s="364" t="s">
        <v>722</v>
      </c>
      <c r="E701" s="364" t="s">
        <v>652</v>
      </c>
      <c r="F701" s="364" t="s">
        <v>653</v>
      </c>
      <c r="G701" s="364" t="s">
        <v>96</v>
      </c>
      <c r="H701" s="364" t="s">
        <v>654</v>
      </c>
      <c r="I701" s="364" t="s">
        <v>617</v>
      </c>
      <c r="J701" s="364" t="s">
        <v>546</v>
      </c>
      <c r="K701" s="365" t="e">
        <f>'7. Vehicles and transport'!$L$18*'7. Vehicles and transport'!$L$28*MenA_share</f>
        <v>#VALUE!</v>
      </c>
      <c r="L701" s="365" t="e">
        <f>K701/'0a. Country information'!$R$11</f>
        <v>#VALUE!</v>
      </c>
      <c r="M701" s="366" t="str">
        <f>'0e. Support language'!$A$67</f>
        <v>District/MOH</v>
      </c>
      <c r="N701" s="368" t="s">
        <v>96</v>
      </c>
    </row>
    <row r="702" spans="1:14" x14ac:dyDescent="0.2">
      <c r="A702" s="364">
        <f>'1. General information'!$O$8</f>
        <v>0</v>
      </c>
      <c r="B702" s="364">
        <f>'1. General information'!$O$10</f>
        <v>0</v>
      </c>
      <c r="C702" s="364">
        <f>'1. General information'!$O$11</f>
        <v>0</v>
      </c>
      <c r="D702" s="364" t="s">
        <v>722</v>
      </c>
      <c r="E702" s="364" t="s">
        <v>652</v>
      </c>
      <c r="F702" s="364" t="s">
        <v>653</v>
      </c>
      <c r="G702" s="364" t="s">
        <v>5</v>
      </c>
      <c r="H702" s="364" t="s">
        <v>654</v>
      </c>
      <c r="I702" s="364" t="s">
        <v>617</v>
      </c>
      <c r="J702" s="364" t="s">
        <v>350</v>
      </c>
      <c r="K702" s="365" t="e">
        <f>'7. Vehicles and transport'!$L$18*'7. Vehicles and transport'!$L$29*YF_share</f>
        <v>#VALUE!</v>
      </c>
      <c r="L702" s="365" t="e">
        <f>K702/'0a. Country information'!$R$11</f>
        <v>#VALUE!</v>
      </c>
      <c r="M702" s="366" t="str">
        <f>'0e. Support language'!$A$67</f>
        <v>District/MOH</v>
      </c>
      <c r="N702" s="368" t="s">
        <v>5</v>
      </c>
    </row>
    <row r="703" spans="1:14" x14ac:dyDescent="0.2">
      <c r="A703" s="364">
        <f>'1. General information'!$O$8</f>
        <v>0</v>
      </c>
      <c r="B703" s="364">
        <f>'1. General information'!$O$10</f>
        <v>0</v>
      </c>
      <c r="C703" s="364">
        <f>'1. General information'!$O$11</f>
        <v>0</v>
      </c>
      <c r="D703" s="364" t="s">
        <v>722</v>
      </c>
      <c r="E703" s="364" t="s">
        <v>652</v>
      </c>
      <c r="F703" s="364" t="s">
        <v>653</v>
      </c>
      <c r="G703" s="364" t="s">
        <v>5</v>
      </c>
      <c r="H703" s="364" t="s">
        <v>654</v>
      </c>
      <c r="I703" s="364" t="s">
        <v>617</v>
      </c>
      <c r="J703" s="364" t="s">
        <v>546</v>
      </c>
      <c r="K703" s="365" t="e">
        <f>'7. Vehicles and transport'!$L$18*'7. Vehicles and transport'!$L$29*MenA_share</f>
        <v>#VALUE!</v>
      </c>
      <c r="L703" s="365" t="e">
        <f>K703/'0a. Country information'!$R$11</f>
        <v>#VALUE!</v>
      </c>
      <c r="M703" s="366" t="str">
        <f>'0e. Support language'!$A$67</f>
        <v>District/MOH</v>
      </c>
      <c r="N703" s="368" t="s">
        <v>5</v>
      </c>
    </row>
    <row r="704" spans="1:14" x14ac:dyDescent="0.2">
      <c r="A704" s="364">
        <f>'1. General information'!$O$8</f>
        <v>0</v>
      </c>
      <c r="B704" s="364">
        <f>'1. General information'!$O$10</f>
        <v>0</v>
      </c>
      <c r="C704" s="364">
        <f>'1. General information'!$O$11</f>
        <v>0</v>
      </c>
      <c r="D704" s="364" t="s">
        <v>722</v>
      </c>
      <c r="E704" s="364" t="s">
        <v>652</v>
      </c>
      <c r="F704" s="364" t="s">
        <v>653</v>
      </c>
      <c r="G704" s="364" t="s">
        <v>22</v>
      </c>
      <c r="H704" s="364" t="s">
        <v>654</v>
      </c>
      <c r="I704" s="364" t="s">
        <v>617</v>
      </c>
      <c r="J704" s="364" t="s">
        <v>350</v>
      </c>
      <c r="K704" s="365" t="e">
        <f>'7. Vehicles and transport'!$L$18*'7. Vehicles and transport'!$L$30*YF_share</f>
        <v>#VALUE!</v>
      </c>
      <c r="L704" s="365" t="e">
        <f>K704/'0a. Country information'!$R$11</f>
        <v>#VALUE!</v>
      </c>
      <c r="M704" s="366" t="str">
        <f>'0e. Support language'!$A$67</f>
        <v>District/MOH</v>
      </c>
      <c r="N704" s="368" t="s">
        <v>22</v>
      </c>
    </row>
    <row r="705" spans="1:14" x14ac:dyDescent="0.2">
      <c r="A705" s="364">
        <f>'1. General information'!$O$8</f>
        <v>0</v>
      </c>
      <c r="B705" s="364">
        <f>'1. General information'!$O$10</f>
        <v>0</v>
      </c>
      <c r="C705" s="364">
        <f>'1. General information'!$O$11</f>
        <v>0</v>
      </c>
      <c r="D705" s="364" t="s">
        <v>722</v>
      </c>
      <c r="E705" s="364" t="s">
        <v>652</v>
      </c>
      <c r="F705" s="364" t="s">
        <v>653</v>
      </c>
      <c r="G705" s="364" t="s">
        <v>22</v>
      </c>
      <c r="H705" s="364" t="s">
        <v>654</v>
      </c>
      <c r="I705" s="364" t="s">
        <v>617</v>
      </c>
      <c r="J705" s="364" t="s">
        <v>546</v>
      </c>
      <c r="K705" s="365" t="e">
        <f>'7. Vehicles and transport'!$L$18*'7. Vehicles and transport'!$L$30*MenA_share</f>
        <v>#VALUE!</v>
      </c>
      <c r="L705" s="365" t="e">
        <f>K705/'0a. Country information'!$R$11</f>
        <v>#VALUE!</v>
      </c>
      <c r="M705" s="366" t="str">
        <f>'0e. Support language'!$A$67</f>
        <v>District/MOH</v>
      </c>
      <c r="N705" s="368" t="s">
        <v>22</v>
      </c>
    </row>
    <row r="706" spans="1:14" x14ac:dyDescent="0.2">
      <c r="A706" s="364">
        <f>'1. General information'!$O$8</f>
        <v>0</v>
      </c>
      <c r="B706" s="364">
        <f>'1. General information'!$O$10</f>
        <v>0</v>
      </c>
      <c r="C706" s="364">
        <f>'1. General information'!$O$11</f>
        <v>0</v>
      </c>
      <c r="D706" s="364" t="s">
        <v>722</v>
      </c>
      <c r="E706" s="364" t="s">
        <v>652</v>
      </c>
      <c r="F706" s="364" t="s">
        <v>653</v>
      </c>
      <c r="G706" s="364" t="s">
        <v>30</v>
      </c>
      <c r="H706" s="364" t="s">
        <v>654</v>
      </c>
      <c r="I706" s="364" t="s">
        <v>617</v>
      </c>
      <c r="J706" s="364" t="s">
        <v>350</v>
      </c>
      <c r="K706" s="365" t="e">
        <f>'7. Vehicles and transport'!$L$18*'7. Vehicles and transport'!$L$31*YF_share</f>
        <v>#VALUE!</v>
      </c>
      <c r="L706" s="365" t="e">
        <f>K706/'0a. Country information'!$R$11</f>
        <v>#VALUE!</v>
      </c>
      <c r="M706" s="366" t="str">
        <f>'0e. Support language'!$A$67</f>
        <v>District/MOH</v>
      </c>
      <c r="N706" s="368" t="s">
        <v>30</v>
      </c>
    </row>
    <row r="707" spans="1:14" x14ac:dyDescent="0.2">
      <c r="A707" s="364">
        <f>'1. General information'!$O$8</f>
        <v>0</v>
      </c>
      <c r="B707" s="364">
        <f>'1. General information'!$O$10</f>
        <v>0</v>
      </c>
      <c r="C707" s="364">
        <f>'1. General information'!$O$11</f>
        <v>0</v>
      </c>
      <c r="D707" s="364" t="s">
        <v>722</v>
      </c>
      <c r="E707" s="364" t="s">
        <v>652</v>
      </c>
      <c r="F707" s="364" t="s">
        <v>653</v>
      </c>
      <c r="G707" s="364" t="s">
        <v>30</v>
      </c>
      <c r="H707" s="364" t="s">
        <v>654</v>
      </c>
      <c r="I707" s="364" t="s">
        <v>617</v>
      </c>
      <c r="J707" s="364" t="s">
        <v>546</v>
      </c>
      <c r="K707" s="365" t="e">
        <f>'7. Vehicles and transport'!$L$18*'7. Vehicles and transport'!$L$31*MenA_share</f>
        <v>#VALUE!</v>
      </c>
      <c r="L707" s="365" t="e">
        <f>K707/'0a. Country information'!$R$11</f>
        <v>#VALUE!</v>
      </c>
      <c r="M707" s="366" t="str">
        <f>'0e. Support language'!$A$67</f>
        <v>District/MOH</v>
      </c>
      <c r="N707" s="368" t="s">
        <v>30</v>
      </c>
    </row>
    <row r="708" spans="1:14" x14ac:dyDescent="0.2">
      <c r="A708" s="364">
        <f>'1. General information'!$O$8</f>
        <v>0</v>
      </c>
      <c r="B708" s="364">
        <f>'1. General information'!$O$10</f>
        <v>0</v>
      </c>
      <c r="C708" s="364">
        <f>'1. General information'!$O$11</f>
        <v>0</v>
      </c>
      <c r="D708" s="364" t="s">
        <v>722</v>
      </c>
      <c r="E708" s="364" t="s">
        <v>652</v>
      </c>
      <c r="F708" s="364" t="s">
        <v>653</v>
      </c>
      <c r="G708" s="364" t="s">
        <v>97</v>
      </c>
      <c r="H708" s="364" t="s">
        <v>654</v>
      </c>
      <c r="I708" s="364" t="s">
        <v>617</v>
      </c>
      <c r="J708" s="364" t="s">
        <v>350</v>
      </c>
      <c r="K708" s="365" t="e">
        <f>'7. Vehicles and transport'!$L$18*'7. Vehicles and transport'!$L$32*YF_share</f>
        <v>#VALUE!</v>
      </c>
      <c r="L708" s="365" t="e">
        <f>K708/'0a. Country information'!$R$11</f>
        <v>#VALUE!</v>
      </c>
      <c r="M708" s="366" t="str">
        <f>'0e. Support language'!$A$67</f>
        <v>District/MOH</v>
      </c>
      <c r="N708" s="368" t="s">
        <v>97</v>
      </c>
    </row>
    <row r="709" spans="1:14" x14ac:dyDescent="0.2">
      <c r="A709" s="364">
        <f>'1. General information'!$O$8</f>
        <v>0</v>
      </c>
      <c r="B709" s="364">
        <f>'1. General information'!$O$10</f>
        <v>0</v>
      </c>
      <c r="C709" s="364">
        <f>'1. General information'!$O$11</f>
        <v>0</v>
      </c>
      <c r="D709" s="364" t="s">
        <v>722</v>
      </c>
      <c r="E709" s="364" t="s">
        <v>652</v>
      </c>
      <c r="F709" s="364" t="s">
        <v>653</v>
      </c>
      <c r="G709" s="364" t="s">
        <v>97</v>
      </c>
      <c r="H709" s="364" t="s">
        <v>654</v>
      </c>
      <c r="I709" s="364" t="s">
        <v>617</v>
      </c>
      <c r="J709" s="364" t="s">
        <v>546</v>
      </c>
      <c r="K709" s="365" t="e">
        <f>'7. Vehicles and transport'!$L$18*'7. Vehicles and transport'!$L$32*MenA_share</f>
        <v>#VALUE!</v>
      </c>
      <c r="L709" s="365" t="e">
        <f>K709/'0a. Country information'!$R$11</f>
        <v>#VALUE!</v>
      </c>
      <c r="M709" s="366" t="str">
        <f>'0e. Support language'!$A$67</f>
        <v>District/MOH</v>
      </c>
      <c r="N709" s="368" t="s">
        <v>97</v>
      </c>
    </row>
    <row r="710" spans="1:14" x14ac:dyDescent="0.2">
      <c r="A710" s="364">
        <f>'1. General information'!$O$8</f>
        <v>0</v>
      </c>
      <c r="B710" s="364">
        <f>'1. General information'!$O$10</f>
        <v>0</v>
      </c>
      <c r="C710" s="364">
        <f>'1. General information'!$O$11</f>
        <v>0</v>
      </c>
      <c r="D710" s="364" t="s">
        <v>722</v>
      </c>
      <c r="E710" s="364" t="s">
        <v>652</v>
      </c>
      <c r="F710" s="364" t="s">
        <v>653</v>
      </c>
      <c r="G710" s="364" t="s">
        <v>28</v>
      </c>
      <c r="H710" s="364" t="s">
        <v>654</v>
      </c>
      <c r="I710" s="364" t="s">
        <v>617</v>
      </c>
      <c r="J710" s="364" t="s">
        <v>350</v>
      </c>
      <c r="K710" s="365" t="e">
        <f>'7. Vehicles and transport'!$L$18*'7. Vehicles and transport'!$L$33*YF_share</f>
        <v>#VALUE!</v>
      </c>
      <c r="L710" s="365" t="e">
        <f>K710/'0a. Country information'!$R$11</f>
        <v>#VALUE!</v>
      </c>
      <c r="M710" s="366" t="str">
        <f>'0e. Support language'!$A$67</f>
        <v>District/MOH</v>
      </c>
      <c r="N710" s="368" t="s">
        <v>28</v>
      </c>
    </row>
    <row r="711" spans="1:14" x14ac:dyDescent="0.2">
      <c r="A711" s="364">
        <f>'1. General information'!$O$8</f>
        <v>0</v>
      </c>
      <c r="B711" s="364">
        <f>'1. General information'!$O$10</f>
        <v>0</v>
      </c>
      <c r="C711" s="364">
        <f>'1. General information'!$O$11</f>
        <v>0</v>
      </c>
      <c r="D711" s="364" t="s">
        <v>722</v>
      </c>
      <c r="E711" s="364" t="s">
        <v>652</v>
      </c>
      <c r="F711" s="364" t="s">
        <v>653</v>
      </c>
      <c r="G711" s="364" t="s">
        <v>28</v>
      </c>
      <c r="H711" s="364" t="s">
        <v>654</v>
      </c>
      <c r="I711" s="364" t="s">
        <v>617</v>
      </c>
      <c r="J711" s="364" t="s">
        <v>546</v>
      </c>
      <c r="K711" s="365" t="e">
        <f>'7. Vehicles and transport'!$L$18*'7. Vehicles and transport'!$L$33*MenA_share</f>
        <v>#VALUE!</v>
      </c>
      <c r="L711" s="365" t="e">
        <f>K711/'0a. Country information'!$R$11</f>
        <v>#VALUE!</v>
      </c>
      <c r="M711" s="366" t="str">
        <f>'0e. Support language'!$A$67</f>
        <v>District/MOH</v>
      </c>
      <c r="N711" s="368" t="s">
        <v>28</v>
      </c>
    </row>
    <row r="712" spans="1:14" x14ac:dyDescent="0.2">
      <c r="A712" s="364">
        <f>'1. General information'!$O$8</f>
        <v>0</v>
      </c>
      <c r="B712" s="364">
        <f>'1. General information'!$O$10</f>
        <v>0</v>
      </c>
      <c r="C712" s="364">
        <f>'1. General information'!$O$11</f>
        <v>0</v>
      </c>
      <c r="D712" s="364" t="s">
        <v>722</v>
      </c>
      <c r="E712" s="364" t="s">
        <v>652</v>
      </c>
      <c r="F712" s="364" t="s">
        <v>653</v>
      </c>
      <c r="G712" s="364" t="s">
        <v>129</v>
      </c>
      <c r="H712" s="364" t="s">
        <v>654</v>
      </c>
      <c r="I712" s="364" t="s">
        <v>617</v>
      </c>
      <c r="J712" s="364" t="s">
        <v>350</v>
      </c>
      <c r="K712" s="365" t="e">
        <f>'7. Vehicles and transport'!$L$18*'7. Vehicles and transport'!$L$34*YF_share</f>
        <v>#VALUE!</v>
      </c>
      <c r="L712" s="365" t="e">
        <f>K712/'0a. Country information'!$R$11</f>
        <v>#VALUE!</v>
      </c>
      <c r="M712" s="366" t="str">
        <f>'0e. Support language'!$A$67</f>
        <v>District/MOH</v>
      </c>
      <c r="N712" s="368" t="s">
        <v>619</v>
      </c>
    </row>
    <row r="713" spans="1:14" x14ac:dyDescent="0.2">
      <c r="A713" s="364">
        <f>'1. General information'!$O$8</f>
        <v>0</v>
      </c>
      <c r="B713" s="364">
        <f>'1. General information'!$O$10</f>
        <v>0</v>
      </c>
      <c r="C713" s="364">
        <f>'1. General information'!$O$11</f>
        <v>0</v>
      </c>
      <c r="D713" s="364" t="s">
        <v>722</v>
      </c>
      <c r="E713" s="364" t="s">
        <v>652</v>
      </c>
      <c r="F713" s="364" t="s">
        <v>653</v>
      </c>
      <c r="G713" s="364" t="s">
        <v>129</v>
      </c>
      <c r="H713" s="364" t="s">
        <v>654</v>
      </c>
      <c r="I713" s="364" t="s">
        <v>617</v>
      </c>
      <c r="J713" s="364" t="s">
        <v>546</v>
      </c>
      <c r="K713" s="365" t="e">
        <f>'7. Vehicles and transport'!$L$18*'7. Vehicles and transport'!$L$34*MenA_share</f>
        <v>#VALUE!</v>
      </c>
      <c r="L713" s="365" t="e">
        <f>K713/'0a. Country information'!$R$11</f>
        <v>#VALUE!</v>
      </c>
      <c r="M713" s="366" t="str">
        <f>'0e. Support language'!$A$67</f>
        <v>District/MOH</v>
      </c>
      <c r="N713" s="368" t="s">
        <v>619</v>
      </c>
    </row>
    <row r="714" spans="1:14" x14ac:dyDescent="0.2">
      <c r="A714" s="364">
        <f>'1. General information'!$O$8</f>
        <v>0</v>
      </c>
      <c r="B714" s="364">
        <f>'1. General information'!$O$10</f>
        <v>0</v>
      </c>
      <c r="C714" s="364">
        <f>'1. General information'!$O$11</f>
        <v>0</v>
      </c>
      <c r="D714" s="364" t="s">
        <v>724</v>
      </c>
      <c r="E714" s="364" t="s">
        <v>652</v>
      </c>
      <c r="F714" s="364" t="s">
        <v>653</v>
      </c>
      <c r="G714" s="364" t="s">
        <v>33</v>
      </c>
      <c r="H714" s="364" t="s">
        <v>654</v>
      </c>
      <c r="I714" s="364" t="s">
        <v>617</v>
      </c>
      <c r="J714" s="364" t="s">
        <v>350</v>
      </c>
      <c r="K714" s="365" t="e">
        <f>'7. Vehicles and transport'!$M$18*'7. Vehicles and transport'!$M$25*YF_share</f>
        <v>#VALUE!</v>
      </c>
      <c r="L714" s="365" t="e">
        <f>K714/'0a. Country information'!$R$11</f>
        <v>#VALUE!</v>
      </c>
      <c r="M714" s="366" t="str">
        <f>'0e. Support language'!$A$67</f>
        <v>District/MOH</v>
      </c>
      <c r="N714" s="367" t="s">
        <v>742</v>
      </c>
    </row>
    <row r="715" spans="1:14" x14ac:dyDescent="0.2">
      <c r="A715" s="364">
        <f>'1. General information'!$O$8</f>
        <v>0</v>
      </c>
      <c r="B715" s="364">
        <f>'1. General information'!$O$10</f>
        <v>0</v>
      </c>
      <c r="C715" s="364">
        <f>'1. General information'!$O$11</f>
        <v>0</v>
      </c>
      <c r="D715" s="364" t="s">
        <v>724</v>
      </c>
      <c r="E715" s="364" t="s">
        <v>652</v>
      </c>
      <c r="F715" s="364" t="s">
        <v>653</v>
      </c>
      <c r="G715" s="364" t="s">
        <v>33</v>
      </c>
      <c r="H715" s="364" t="s">
        <v>654</v>
      </c>
      <c r="I715" s="364" t="s">
        <v>617</v>
      </c>
      <c r="J715" s="364" t="s">
        <v>546</v>
      </c>
      <c r="K715" s="365" t="e">
        <f>'7. Vehicles and transport'!$M$18*'7. Vehicles and transport'!$M$25*MenA_share</f>
        <v>#VALUE!</v>
      </c>
      <c r="L715" s="365" t="e">
        <f>K715/'0a. Country information'!$R$11</f>
        <v>#VALUE!</v>
      </c>
      <c r="M715" s="366" t="str">
        <f>'0e. Support language'!$A$67</f>
        <v>District/MOH</v>
      </c>
      <c r="N715" s="367" t="s">
        <v>742</v>
      </c>
    </row>
    <row r="716" spans="1:14" x14ac:dyDescent="0.2">
      <c r="A716" s="364">
        <f>'1. General information'!$O$8</f>
        <v>0</v>
      </c>
      <c r="B716" s="364">
        <f>'1. General information'!$O$10</f>
        <v>0</v>
      </c>
      <c r="C716" s="364">
        <f>'1. General information'!$O$11</f>
        <v>0</v>
      </c>
      <c r="D716" s="364" t="s">
        <v>724</v>
      </c>
      <c r="E716" s="364" t="s">
        <v>652</v>
      </c>
      <c r="F716" s="364" t="s">
        <v>653</v>
      </c>
      <c r="G716" s="364" t="s">
        <v>356</v>
      </c>
      <c r="H716" s="364" t="s">
        <v>654</v>
      </c>
      <c r="I716" s="364" t="s">
        <v>617</v>
      </c>
      <c r="J716" s="364" t="s">
        <v>350</v>
      </c>
      <c r="K716" s="365" t="e">
        <f>'7. Vehicles and transport'!$M$18*'7. Vehicles and transport'!$M$26*YF_share</f>
        <v>#VALUE!</v>
      </c>
      <c r="L716" s="365" t="e">
        <f>K716/'0a. Country information'!$R$11</f>
        <v>#VALUE!</v>
      </c>
      <c r="M716" s="366" t="str">
        <f>'0e. Support language'!$A$67</f>
        <v>District/MOH</v>
      </c>
      <c r="N716" s="368" t="s">
        <v>356</v>
      </c>
    </row>
    <row r="717" spans="1:14" x14ac:dyDescent="0.2">
      <c r="A717" s="364">
        <f>'1. General information'!$O$8</f>
        <v>0</v>
      </c>
      <c r="B717" s="364">
        <f>'1. General information'!$O$10</f>
        <v>0</v>
      </c>
      <c r="C717" s="364">
        <f>'1. General information'!$O$11</f>
        <v>0</v>
      </c>
      <c r="D717" s="364" t="s">
        <v>724</v>
      </c>
      <c r="E717" s="364" t="s">
        <v>652</v>
      </c>
      <c r="F717" s="364" t="s">
        <v>653</v>
      </c>
      <c r="G717" s="364" t="s">
        <v>356</v>
      </c>
      <c r="H717" s="364" t="s">
        <v>654</v>
      </c>
      <c r="I717" s="364" t="s">
        <v>617</v>
      </c>
      <c r="J717" s="364" t="s">
        <v>546</v>
      </c>
      <c r="K717" s="365" t="e">
        <f>'7. Vehicles and transport'!$M$18*'7. Vehicles and transport'!$M$26*MenA_share</f>
        <v>#VALUE!</v>
      </c>
      <c r="L717" s="365" t="e">
        <f>K717/'0a. Country information'!$R$11</f>
        <v>#VALUE!</v>
      </c>
      <c r="M717" s="366" t="str">
        <f>'0e. Support language'!$A$67</f>
        <v>District/MOH</v>
      </c>
      <c r="N717" s="368" t="s">
        <v>356</v>
      </c>
    </row>
    <row r="718" spans="1:14" x14ac:dyDescent="0.2">
      <c r="A718" s="364">
        <f>'1. General information'!$O$8</f>
        <v>0</v>
      </c>
      <c r="B718" s="364">
        <f>'1. General information'!$O$10</f>
        <v>0</v>
      </c>
      <c r="C718" s="364">
        <f>'1. General information'!$O$11</f>
        <v>0</v>
      </c>
      <c r="D718" s="364" t="s">
        <v>724</v>
      </c>
      <c r="E718" s="364" t="s">
        <v>652</v>
      </c>
      <c r="F718" s="364" t="s">
        <v>653</v>
      </c>
      <c r="G718" s="364" t="s">
        <v>29</v>
      </c>
      <c r="H718" s="364" t="s">
        <v>654</v>
      </c>
      <c r="I718" s="364" t="s">
        <v>617</v>
      </c>
      <c r="J718" s="364" t="s">
        <v>350</v>
      </c>
      <c r="K718" s="365" t="e">
        <f>'7. Vehicles and transport'!$M$18*'7. Vehicles and transport'!$M$27*YF_share</f>
        <v>#VALUE!</v>
      </c>
      <c r="L718" s="365" t="e">
        <f>K718/'0a. Country information'!$R$11</f>
        <v>#VALUE!</v>
      </c>
      <c r="M718" s="366" t="str">
        <f>'0e. Support language'!$A$67</f>
        <v>District/MOH</v>
      </c>
      <c r="N718" s="368" t="s">
        <v>29</v>
      </c>
    </row>
    <row r="719" spans="1:14" x14ac:dyDescent="0.2">
      <c r="A719" s="364">
        <f>'1. General information'!$O$8</f>
        <v>0</v>
      </c>
      <c r="B719" s="364">
        <f>'1. General information'!$O$10</f>
        <v>0</v>
      </c>
      <c r="C719" s="364">
        <f>'1. General information'!$O$11</f>
        <v>0</v>
      </c>
      <c r="D719" s="364" t="s">
        <v>724</v>
      </c>
      <c r="E719" s="364" t="s">
        <v>652</v>
      </c>
      <c r="F719" s="364" t="s">
        <v>653</v>
      </c>
      <c r="G719" s="364" t="s">
        <v>29</v>
      </c>
      <c r="H719" s="364" t="s">
        <v>654</v>
      </c>
      <c r="I719" s="364" t="s">
        <v>617</v>
      </c>
      <c r="J719" s="364" t="s">
        <v>546</v>
      </c>
      <c r="K719" s="365" t="e">
        <f>'7. Vehicles and transport'!$M$18*'7. Vehicles and transport'!$M$27*MenA_share</f>
        <v>#VALUE!</v>
      </c>
      <c r="L719" s="365" t="e">
        <f>K719/'0a. Country information'!$R$11</f>
        <v>#VALUE!</v>
      </c>
      <c r="M719" s="366" t="str">
        <f>'0e. Support language'!$A$67</f>
        <v>District/MOH</v>
      </c>
      <c r="N719" s="368" t="s">
        <v>29</v>
      </c>
    </row>
    <row r="720" spans="1:14" x14ac:dyDescent="0.2">
      <c r="A720" s="364">
        <f>'1. General information'!$O$8</f>
        <v>0</v>
      </c>
      <c r="B720" s="364">
        <f>'1. General information'!$O$10</f>
        <v>0</v>
      </c>
      <c r="C720" s="364">
        <f>'1. General information'!$O$11</f>
        <v>0</v>
      </c>
      <c r="D720" s="364" t="s">
        <v>724</v>
      </c>
      <c r="E720" s="364" t="s">
        <v>652</v>
      </c>
      <c r="F720" s="364" t="s">
        <v>653</v>
      </c>
      <c r="G720" s="364" t="s">
        <v>96</v>
      </c>
      <c r="H720" s="364" t="s">
        <v>654</v>
      </c>
      <c r="I720" s="364" t="s">
        <v>617</v>
      </c>
      <c r="J720" s="364" t="s">
        <v>350</v>
      </c>
      <c r="K720" s="365" t="e">
        <f>'7. Vehicles and transport'!$M$18*'7. Vehicles and transport'!$M$28*YF_share</f>
        <v>#VALUE!</v>
      </c>
      <c r="L720" s="365" t="e">
        <f>K720/'0a. Country information'!$R$11</f>
        <v>#VALUE!</v>
      </c>
      <c r="M720" s="366" t="str">
        <f>'0e. Support language'!$A$67</f>
        <v>District/MOH</v>
      </c>
      <c r="N720" s="368" t="s">
        <v>96</v>
      </c>
    </row>
    <row r="721" spans="1:14" x14ac:dyDescent="0.2">
      <c r="A721" s="364">
        <f>'1. General information'!$O$8</f>
        <v>0</v>
      </c>
      <c r="B721" s="364">
        <f>'1. General information'!$O$10</f>
        <v>0</v>
      </c>
      <c r="C721" s="364">
        <f>'1. General information'!$O$11</f>
        <v>0</v>
      </c>
      <c r="D721" s="364" t="s">
        <v>724</v>
      </c>
      <c r="E721" s="364" t="s">
        <v>652</v>
      </c>
      <c r="F721" s="364" t="s">
        <v>653</v>
      </c>
      <c r="G721" s="364" t="s">
        <v>96</v>
      </c>
      <c r="H721" s="364" t="s">
        <v>654</v>
      </c>
      <c r="I721" s="364" t="s">
        <v>617</v>
      </c>
      <c r="J721" s="364" t="s">
        <v>546</v>
      </c>
      <c r="K721" s="365" t="e">
        <f>'7. Vehicles and transport'!$M$18*'7. Vehicles and transport'!$M$28*MenA_share</f>
        <v>#VALUE!</v>
      </c>
      <c r="L721" s="365" t="e">
        <f>K721/'0a. Country information'!$R$11</f>
        <v>#VALUE!</v>
      </c>
      <c r="M721" s="366" t="str">
        <f>'0e. Support language'!$A$67</f>
        <v>District/MOH</v>
      </c>
      <c r="N721" s="368" t="s">
        <v>96</v>
      </c>
    </row>
    <row r="722" spans="1:14" x14ac:dyDescent="0.2">
      <c r="A722" s="364">
        <f>'1. General information'!$O$8</f>
        <v>0</v>
      </c>
      <c r="B722" s="364">
        <f>'1. General information'!$O$10</f>
        <v>0</v>
      </c>
      <c r="C722" s="364">
        <f>'1. General information'!$O$11</f>
        <v>0</v>
      </c>
      <c r="D722" s="364" t="s">
        <v>724</v>
      </c>
      <c r="E722" s="364" t="s">
        <v>652</v>
      </c>
      <c r="F722" s="364" t="s">
        <v>653</v>
      </c>
      <c r="G722" s="364" t="s">
        <v>5</v>
      </c>
      <c r="H722" s="364" t="s">
        <v>654</v>
      </c>
      <c r="I722" s="364" t="s">
        <v>617</v>
      </c>
      <c r="J722" s="364" t="s">
        <v>350</v>
      </c>
      <c r="K722" s="365" t="e">
        <f>'7. Vehicles and transport'!$M$18*'7. Vehicles and transport'!$M$29*YF_share</f>
        <v>#VALUE!</v>
      </c>
      <c r="L722" s="365" t="e">
        <f>K722/'0a. Country information'!$R$11</f>
        <v>#VALUE!</v>
      </c>
      <c r="M722" s="366" t="str">
        <f>'0e. Support language'!$A$67</f>
        <v>District/MOH</v>
      </c>
      <c r="N722" s="368" t="s">
        <v>5</v>
      </c>
    </row>
    <row r="723" spans="1:14" x14ac:dyDescent="0.2">
      <c r="A723" s="364">
        <f>'1. General information'!$O$8</f>
        <v>0</v>
      </c>
      <c r="B723" s="364">
        <f>'1. General information'!$O$10</f>
        <v>0</v>
      </c>
      <c r="C723" s="364">
        <f>'1. General information'!$O$11</f>
        <v>0</v>
      </c>
      <c r="D723" s="364" t="s">
        <v>724</v>
      </c>
      <c r="E723" s="364" t="s">
        <v>652</v>
      </c>
      <c r="F723" s="364" t="s">
        <v>653</v>
      </c>
      <c r="G723" s="364" t="s">
        <v>5</v>
      </c>
      <c r="H723" s="364" t="s">
        <v>654</v>
      </c>
      <c r="I723" s="364" t="s">
        <v>617</v>
      </c>
      <c r="J723" s="364" t="s">
        <v>546</v>
      </c>
      <c r="K723" s="365" t="e">
        <f>'7. Vehicles and transport'!$M$18*'7. Vehicles and transport'!$M$29*MenA_share</f>
        <v>#VALUE!</v>
      </c>
      <c r="L723" s="365" t="e">
        <f>K723/'0a. Country information'!$R$11</f>
        <v>#VALUE!</v>
      </c>
      <c r="M723" s="366" t="str">
        <f>'0e. Support language'!$A$67</f>
        <v>District/MOH</v>
      </c>
      <c r="N723" s="368" t="s">
        <v>5</v>
      </c>
    </row>
    <row r="724" spans="1:14" x14ac:dyDescent="0.2">
      <c r="A724" s="364">
        <f>'1. General information'!$O$8</f>
        <v>0</v>
      </c>
      <c r="B724" s="364">
        <f>'1. General information'!$O$10</f>
        <v>0</v>
      </c>
      <c r="C724" s="364">
        <f>'1. General information'!$O$11</f>
        <v>0</v>
      </c>
      <c r="D724" s="364" t="s">
        <v>724</v>
      </c>
      <c r="E724" s="364" t="s">
        <v>652</v>
      </c>
      <c r="F724" s="364" t="s">
        <v>653</v>
      </c>
      <c r="G724" s="364" t="s">
        <v>22</v>
      </c>
      <c r="H724" s="364" t="s">
        <v>654</v>
      </c>
      <c r="I724" s="364" t="s">
        <v>617</v>
      </c>
      <c r="J724" s="364" t="s">
        <v>350</v>
      </c>
      <c r="K724" s="365" t="e">
        <f>'7. Vehicles and transport'!$M$18*'7. Vehicles and transport'!$M$30*YF_share</f>
        <v>#VALUE!</v>
      </c>
      <c r="L724" s="365" t="e">
        <f>K724/'0a. Country information'!$R$11</f>
        <v>#VALUE!</v>
      </c>
      <c r="M724" s="366" t="str">
        <f>'0e. Support language'!$A$67</f>
        <v>District/MOH</v>
      </c>
      <c r="N724" s="368" t="s">
        <v>22</v>
      </c>
    </row>
    <row r="725" spans="1:14" x14ac:dyDescent="0.2">
      <c r="A725" s="364">
        <f>'1. General information'!$O$8</f>
        <v>0</v>
      </c>
      <c r="B725" s="364">
        <f>'1. General information'!$O$10</f>
        <v>0</v>
      </c>
      <c r="C725" s="364">
        <f>'1. General information'!$O$11</f>
        <v>0</v>
      </c>
      <c r="D725" s="364" t="s">
        <v>724</v>
      </c>
      <c r="E725" s="364" t="s">
        <v>652</v>
      </c>
      <c r="F725" s="364" t="s">
        <v>653</v>
      </c>
      <c r="G725" s="364" t="s">
        <v>22</v>
      </c>
      <c r="H725" s="364" t="s">
        <v>654</v>
      </c>
      <c r="I725" s="364" t="s">
        <v>617</v>
      </c>
      <c r="J725" s="364" t="s">
        <v>546</v>
      </c>
      <c r="K725" s="365" t="e">
        <f>'7. Vehicles and transport'!$M$18*'7. Vehicles and transport'!$M$30*MenA_share</f>
        <v>#VALUE!</v>
      </c>
      <c r="L725" s="365" t="e">
        <f>K725/'0a. Country information'!$R$11</f>
        <v>#VALUE!</v>
      </c>
      <c r="M725" s="366" t="str">
        <f>'0e. Support language'!$A$67</f>
        <v>District/MOH</v>
      </c>
      <c r="N725" s="368" t="s">
        <v>22</v>
      </c>
    </row>
    <row r="726" spans="1:14" x14ac:dyDescent="0.2">
      <c r="A726" s="364">
        <f>'1. General information'!$O$8</f>
        <v>0</v>
      </c>
      <c r="B726" s="364">
        <f>'1. General information'!$O$10</f>
        <v>0</v>
      </c>
      <c r="C726" s="364">
        <f>'1. General information'!$O$11</f>
        <v>0</v>
      </c>
      <c r="D726" s="364" t="s">
        <v>724</v>
      </c>
      <c r="E726" s="364" t="s">
        <v>652</v>
      </c>
      <c r="F726" s="364" t="s">
        <v>653</v>
      </c>
      <c r="G726" s="364" t="s">
        <v>30</v>
      </c>
      <c r="H726" s="364" t="s">
        <v>654</v>
      </c>
      <c r="I726" s="364" t="s">
        <v>617</v>
      </c>
      <c r="J726" s="364" t="s">
        <v>350</v>
      </c>
      <c r="K726" s="365" t="e">
        <f>'7. Vehicles and transport'!$M$18*'7. Vehicles and transport'!$M$31*YF_share</f>
        <v>#VALUE!</v>
      </c>
      <c r="L726" s="365" t="e">
        <f>K726/'0a. Country information'!$R$11</f>
        <v>#VALUE!</v>
      </c>
      <c r="M726" s="366" t="str">
        <f>'0e. Support language'!$A$67</f>
        <v>District/MOH</v>
      </c>
      <c r="N726" s="368" t="s">
        <v>30</v>
      </c>
    </row>
    <row r="727" spans="1:14" x14ac:dyDescent="0.2">
      <c r="A727" s="364">
        <f>'1. General information'!$O$8</f>
        <v>0</v>
      </c>
      <c r="B727" s="364">
        <f>'1. General information'!$O$10</f>
        <v>0</v>
      </c>
      <c r="C727" s="364">
        <f>'1. General information'!$O$11</f>
        <v>0</v>
      </c>
      <c r="D727" s="364" t="s">
        <v>724</v>
      </c>
      <c r="E727" s="364" t="s">
        <v>652</v>
      </c>
      <c r="F727" s="364" t="s">
        <v>653</v>
      </c>
      <c r="G727" s="364" t="s">
        <v>30</v>
      </c>
      <c r="H727" s="364" t="s">
        <v>654</v>
      </c>
      <c r="I727" s="364" t="s">
        <v>617</v>
      </c>
      <c r="J727" s="364" t="s">
        <v>546</v>
      </c>
      <c r="K727" s="365" t="e">
        <f>'7. Vehicles and transport'!$M$18*'7. Vehicles and transport'!$M$31*MenA_share</f>
        <v>#VALUE!</v>
      </c>
      <c r="L727" s="365" t="e">
        <f>K727/'0a. Country information'!$R$11</f>
        <v>#VALUE!</v>
      </c>
      <c r="M727" s="366" t="str">
        <f>'0e. Support language'!$A$67</f>
        <v>District/MOH</v>
      </c>
      <c r="N727" s="368" t="s">
        <v>30</v>
      </c>
    </row>
    <row r="728" spans="1:14" x14ac:dyDescent="0.2">
      <c r="A728" s="364">
        <f>'1. General information'!$O$8</f>
        <v>0</v>
      </c>
      <c r="B728" s="364">
        <f>'1. General information'!$O$10</f>
        <v>0</v>
      </c>
      <c r="C728" s="364">
        <f>'1. General information'!$O$11</f>
        <v>0</v>
      </c>
      <c r="D728" s="364" t="s">
        <v>724</v>
      </c>
      <c r="E728" s="364" t="s">
        <v>652</v>
      </c>
      <c r="F728" s="364" t="s">
        <v>653</v>
      </c>
      <c r="G728" s="364" t="s">
        <v>97</v>
      </c>
      <c r="H728" s="364" t="s">
        <v>654</v>
      </c>
      <c r="I728" s="364" t="s">
        <v>617</v>
      </c>
      <c r="J728" s="364" t="s">
        <v>350</v>
      </c>
      <c r="K728" s="365" t="e">
        <f>'7. Vehicles and transport'!$M$18*'7. Vehicles and transport'!$M$32*YF_share</f>
        <v>#VALUE!</v>
      </c>
      <c r="L728" s="365" t="e">
        <f>K728/'0a. Country information'!$R$11</f>
        <v>#VALUE!</v>
      </c>
      <c r="M728" s="366" t="str">
        <f>'0e. Support language'!$A$67</f>
        <v>District/MOH</v>
      </c>
      <c r="N728" s="368" t="s">
        <v>97</v>
      </c>
    </row>
    <row r="729" spans="1:14" x14ac:dyDescent="0.2">
      <c r="A729" s="364">
        <f>'1. General information'!$O$8</f>
        <v>0</v>
      </c>
      <c r="B729" s="364">
        <f>'1. General information'!$O$10</f>
        <v>0</v>
      </c>
      <c r="C729" s="364">
        <f>'1. General information'!$O$11</f>
        <v>0</v>
      </c>
      <c r="D729" s="364" t="s">
        <v>724</v>
      </c>
      <c r="E729" s="364" t="s">
        <v>652</v>
      </c>
      <c r="F729" s="364" t="s">
        <v>653</v>
      </c>
      <c r="G729" s="364" t="s">
        <v>97</v>
      </c>
      <c r="H729" s="364" t="s">
        <v>654</v>
      </c>
      <c r="I729" s="364" t="s">
        <v>617</v>
      </c>
      <c r="J729" s="364" t="s">
        <v>546</v>
      </c>
      <c r="K729" s="365" t="e">
        <f>'7. Vehicles and transport'!$M$18*'7. Vehicles and transport'!$M$32*MenA_share</f>
        <v>#VALUE!</v>
      </c>
      <c r="L729" s="365" t="e">
        <f>K729/'0a. Country information'!$R$11</f>
        <v>#VALUE!</v>
      </c>
      <c r="M729" s="366" t="str">
        <f>'0e. Support language'!$A$67</f>
        <v>District/MOH</v>
      </c>
      <c r="N729" s="368" t="s">
        <v>97</v>
      </c>
    </row>
    <row r="730" spans="1:14" x14ac:dyDescent="0.2">
      <c r="A730" s="364">
        <f>'1. General information'!$O$8</f>
        <v>0</v>
      </c>
      <c r="B730" s="364">
        <f>'1. General information'!$O$10</f>
        <v>0</v>
      </c>
      <c r="C730" s="364">
        <f>'1. General information'!$O$11</f>
        <v>0</v>
      </c>
      <c r="D730" s="364" t="s">
        <v>724</v>
      </c>
      <c r="E730" s="364" t="s">
        <v>652</v>
      </c>
      <c r="F730" s="364" t="s">
        <v>653</v>
      </c>
      <c r="G730" s="364" t="s">
        <v>28</v>
      </c>
      <c r="H730" s="364" t="s">
        <v>654</v>
      </c>
      <c r="I730" s="364" t="s">
        <v>617</v>
      </c>
      <c r="J730" s="364" t="s">
        <v>350</v>
      </c>
      <c r="K730" s="365" t="e">
        <f>'7. Vehicles and transport'!$M$18*'7. Vehicles and transport'!$M$33*YF_share</f>
        <v>#VALUE!</v>
      </c>
      <c r="L730" s="365" t="e">
        <f>K730/'0a. Country information'!$R$11</f>
        <v>#VALUE!</v>
      </c>
      <c r="M730" s="366" t="str">
        <f>'0e. Support language'!$A$67</f>
        <v>District/MOH</v>
      </c>
      <c r="N730" s="368" t="s">
        <v>28</v>
      </c>
    </row>
    <row r="731" spans="1:14" x14ac:dyDescent="0.2">
      <c r="A731" s="364">
        <f>'1. General information'!$O$8</f>
        <v>0</v>
      </c>
      <c r="B731" s="364">
        <f>'1. General information'!$O$10</f>
        <v>0</v>
      </c>
      <c r="C731" s="364">
        <f>'1. General information'!$O$11</f>
        <v>0</v>
      </c>
      <c r="D731" s="364" t="s">
        <v>724</v>
      </c>
      <c r="E731" s="364" t="s">
        <v>652</v>
      </c>
      <c r="F731" s="364" t="s">
        <v>653</v>
      </c>
      <c r="G731" s="364" t="s">
        <v>28</v>
      </c>
      <c r="H731" s="364" t="s">
        <v>654</v>
      </c>
      <c r="I731" s="364" t="s">
        <v>617</v>
      </c>
      <c r="J731" s="364" t="s">
        <v>546</v>
      </c>
      <c r="K731" s="365" t="e">
        <f>'7. Vehicles and transport'!$M$18*'7. Vehicles and transport'!$M$33*MenA_share</f>
        <v>#VALUE!</v>
      </c>
      <c r="L731" s="365" t="e">
        <f>K731/'0a. Country information'!$R$11</f>
        <v>#VALUE!</v>
      </c>
      <c r="M731" s="366" t="str">
        <f>'0e. Support language'!$A$67</f>
        <v>District/MOH</v>
      </c>
      <c r="N731" s="368" t="s">
        <v>28</v>
      </c>
    </row>
    <row r="732" spans="1:14" x14ac:dyDescent="0.2">
      <c r="A732" s="364">
        <f>'1. General information'!$O$8</f>
        <v>0</v>
      </c>
      <c r="B732" s="364">
        <f>'1. General information'!$O$10</f>
        <v>0</v>
      </c>
      <c r="C732" s="364">
        <f>'1. General information'!$O$11</f>
        <v>0</v>
      </c>
      <c r="D732" s="364" t="s">
        <v>724</v>
      </c>
      <c r="E732" s="364" t="s">
        <v>652</v>
      </c>
      <c r="F732" s="364" t="s">
        <v>653</v>
      </c>
      <c r="G732" s="364" t="s">
        <v>129</v>
      </c>
      <c r="H732" s="364" t="s">
        <v>654</v>
      </c>
      <c r="I732" s="364" t="s">
        <v>617</v>
      </c>
      <c r="J732" s="364" t="s">
        <v>350</v>
      </c>
      <c r="K732" s="365" t="e">
        <f>'7. Vehicles and transport'!$M$18*'7. Vehicles and transport'!$M$34*YF_share</f>
        <v>#VALUE!</v>
      </c>
      <c r="L732" s="365" t="e">
        <f>K732/'0a. Country information'!$R$11</f>
        <v>#VALUE!</v>
      </c>
      <c r="M732" s="366" t="str">
        <f>'0e. Support language'!$A$67</f>
        <v>District/MOH</v>
      </c>
      <c r="N732" s="368" t="s">
        <v>619</v>
      </c>
    </row>
    <row r="733" spans="1:14" x14ac:dyDescent="0.2">
      <c r="A733" s="364">
        <f>'1. General information'!$O$8</f>
        <v>0</v>
      </c>
      <c r="B733" s="364">
        <f>'1. General information'!$O$10</f>
        <v>0</v>
      </c>
      <c r="C733" s="364">
        <f>'1. General information'!$O$11</f>
        <v>0</v>
      </c>
      <c r="D733" s="364" t="s">
        <v>724</v>
      </c>
      <c r="E733" s="364" t="s">
        <v>652</v>
      </c>
      <c r="F733" s="364" t="s">
        <v>653</v>
      </c>
      <c r="G733" s="364" t="s">
        <v>129</v>
      </c>
      <c r="H733" s="364" t="s">
        <v>654</v>
      </c>
      <c r="I733" s="364" t="s">
        <v>617</v>
      </c>
      <c r="J733" s="364" t="s">
        <v>546</v>
      </c>
      <c r="K733" s="365" t="e">
        <f>'7. Vehicles and transport'!$M$18*'7. Vehicles and transport'!$M$34*MenA_share</f>
        <v>#VALUE!</v>
      </c>
      <c r="L733" s="365" t="e">
        <f>K733/'0a. Country information'!$R$11</f>
        <v>#VALUE!</v>
      </c>
      <c r="M733" s="366" t="str">
        <f>'0e. Support language'!$A$67</f>
        <v>District/MOH</v>
      </c>
      <c r="N733" s="368" t="s">
        <v>619</v>
      </c>
    </row>
    <row r="734" spans="1:14" x14ac:dyDescent="0.2">
      <c r="A734" s="364">
        <f>'1. General information'!$O$8</f>
        <v>0</v>
      </c>
      <c r="B734" s="364">
        <f>'1. General information'!$O$10</f>
        <v>0</v>
      </c>
      <c r="C734" s="364">
        <f>'1. General information'!$O$11</f>
        <v>0</v>
      </c>
      <c r="D734" s="364" t="s">
        <v>726</v>
      </c>
      <c r="E734" s="364" t="s">
        <v>652</v>
      </c>
      <c r="F734" s="364" t="s">
        <v>653</v>
      </c>
      <c r="G734" s="364" t="s">
        <v>33</v>
      </c>
      <c r="H734" s="364" t="s">
        <v>654</v>
      </c>
      <c r="I734" s="364" t="s">
        <v>617</v>
      </c>
      <c r="J734" s="364" t="s">
        <v>350</v>
      </c>
      <c r="K734" s="365" t="e">
        <f>'7. Vehicles and transport'!$N$18*'7. Vehicles and transport'!$N$25*YF_share</f>
        <v>#VALUE!</v>
      </c>
      <c r="L734" s="365" t="e">
        <f>K734/'0a. Country information'!$R$11</f>
        <v>#VALUE!</v>
      </c>
      <c r="M734" s="366" t="str">
        <f>'0e. Support language'!$A$67</f>
        <v>District/MOH</v>
      </c>
      <c r="N734" s="367" t="s">
        <v>743</v>
      </c>
    </row>
    <row r="735" spans="1:14" x14ac:dyDescent="0.2">
      <c r="A735" s="364">
        <f>'1. General information'!$O$8</f>
        <v>0</v>
      </c>
      <c r="B735" s="364">
        <f>'1. General information'!$O$10</f>
        <v>0</v>
      </c>
      <c r="C735" s="364">
        <f>'1. General information'!$O$11</f>
        <v>0</v>
      </c>
      <c r="D735" s="364" t="s">
        <v>726</v>
      </c>
      <c r="E735" s="364" t="s">
        <v>652</v>
      </c>
      <c r="F735" s="364" t="s">
        <v>653</v>
      </c>
      <c r="G735" s="364" t="s">
        <v>33</v>
      </c>
      <c r="H735" s="364" t="s">
        <v>654</v>
      </c>
      <c r="I735" s="364" t="s">
        <v>617</v>
      </c>
      <c r="J735" s="364" t="s">
        <v>546</v>
      </c>
      <c r="K735" s="365" t="e">
        <f>'7. Vehicles and transport'!$N$18*'7. Vehicles and transport'!$N$25*MenA_share</f>
        <v>#VALUE!</v>
      </c>
      <c r="L735" s="365" t="e">
        <f>K735/'0a. Country information'!$R$11</f>
        <v>#VALUE!</v>
      </c>
      <c r="M735" s="366" t="str">
        <f>'0e. Support language'!$A$67</f>
        <v>District/MOH</v>
      </c>
      <c r="N735" s="367" t="s">
        <v>743</v>
      </c>
    </row>
    <row r="736" spans="1:14" x14ac:dyDescent="0.2">
      <c r="A736" s="364">
        <f>'1. General information'!$O$8</f>
        <v>0</v>
      </c>
      <c r="B736" s="364">
        <f>'1. General information'!$O$10</f>
        <v>0</v>
      </c>
      <c r="C736" s="364">
        <f>'1. General information'!$O$11</f>
        <v>0</v>
      </c>
      <c r="D736" s="364" t="s">
        <v>726</v>
      </c>
      <c r="E736" s="364" t="s">
        <v>652</v>
      </c>
      <c r="F736" s="364" t="s">
        <v>653</v>
      </c>
      <c r="G736" s="364" t="s">
        <v>356</v>
      </c>
      <c r="H736" s="364" t="s">
        <v>654</v>
      </c>
      <c r="I736" s="364" t="s">
        <v>617</v>
      </c>
      <c r="J736" s="364" t="s">
        <v>350</v>
      </c>
      <c r="K736" s="365" t="e">
        <f>'7. Vehicles and transport'!$N$18*'7. Vehicles and transport'!$N$26*YF_share</f>
        <v>#VALUE!</v>
      </c>
      <c r="L736" s="365" t="e">
        <f>K736/'0a. Country information'!$R$11</f>
        <v>#VALUE!</v>
      </c>
      <c r="M736" s="366" t="str">
        <f>'0e. Support language'!$A$67</f>
        <v>District/MOH</v>
      </c>
      <c r="N736" s="368" t="s">
        <v>356</v>
      </c>
    </row>
    <row r="737" spans="1:14" x14ac:dyDescent="0.2">
      <c r="A737" s="364">
        <f>'1. General information'!$O$8</f>
        <v>0</v>
      </c>
      <c r="B737" s="364">
        <f>'1. General information'!$O$10</f>
        <v>0</v>
      </c>
      <c r="C737" s="364">
        <f>'1. General information'!$O$11</f>
        <v>0</v>
      </c>
      <c r="D737" s="364" t="s">
        <v>726</v>
      </c>
      <c r="E737" s="364" t="s">
        <v>652</v>
      </c>
      <c r="F737" s="364" t="s">
        <v>653</v>
      </c>
      <c r="G737" s="364" t="s">
        <v>356</v>
      </c>
      <c r="H737" s="364" t="s">
        <v>654</v>
      </c>
      <c r="I737" s="364" t="s">
        <v>617</v>
      </c>
      <c r="J737" s="364" t="s">
        <v>546</v>
      </c>
      <c r="K737" s="365" t="e">
        <f>'7. Vehicles and transport'!$N$18*'7. Vehicles and transport'!$N$26*MenA_share</f>
        <v>#VALUE!</v>
      </c>
      <c r="L737" s="365" t="e">
        <f>K737/'0a. Country information'!$R$11</f>
        <v>#VALUE!</v>
      </c>
      <c r="M737" s="366" t="str">
        <f>'0e. Support language'!$A$67</f>
        <v>District/MOH</v>
      </c>
      <c r="N737" s="368" t="s">
        <v>356</v>
      </c>
    </row>
    <row r="738" spans="1:14" x14ac:dyDescent="0.2">
      <c r="A738" s="364">
        <f>'1. General information'!$O$8</f>
        <v>0</v>
      </c>
      <c r="B738" s="364">
        <f>'1. General information'!$O$10</f>
        <v>0</v>
      </c>
      <c r="C738" s="364">
        <f>'1. General information'!$O$11</f>
        <v>0</v>
      </c>
      <c r="D738" s="364" t="s">
        <v>726</v>
      </c>
      <c r="E738" s="364" t="s">
        <v>652</v>
      </c>
      <c r="F738" s="364" t="s">
        <v>653</v>
      </c>
      <c r="G738" s="364" t="s">
        <v>29</v>
      </c>
      <c r="H738" s="364" t="s">
        <v>654</v>
      </c>
      <c r="I738" s="364" t="s">
        <v>617</v>
      </c>
      <c r="J738" s="364" t="s">
        <v>350</v>
      </c>
      <c r="K738" s="365" t="e">
        <f>'7. Vehicles and transport'!$N$18*'7. Vehicles and transport'!$N$27*YF_share</f>
        <v>#VALUE!</v>
      </c>
      <c r="L738" s="365" t="e">
        <f>K738/'0a. Country information'!$R$11</f>
        <v>#VALUE!</v>
      </c>
      <c r="M738" s="366" t="str">
        <f>'0e. Support language'!$A$67</f>
        <v>District/MOH</v>
      </c>
      <c r="N738" s="368" t="s">
        <v>29</v>
      </c>
    </row>
    <row r="739" spans="1:14" x14ac:dyDescent="0.2">
      <c r="A739" s="364">
        <f>'1. General information'!$O$8</f>
        <v>0</v>
      </c>
      <c r="B739" s="364">
        <f>'1. General information'!$O$10</f>
        <v>0</v>
      </c>
      <c r="C739" s="364">
        <f>'1. General information'!$O$11</f>
        <v>0</v>
      </c>
      <c r="D739" s="364" t="s">
        <v>726</v>
      </c>
      <c r="E739" s="364" t="s">
        <v>652</v>
      </c>
      <c r="F739" s="364" t="s">
        <v>653</v>
      </c>
      <c r="G739" s="364" t="s">
        <v>29</v>
      </c>
      <c r="H739" s="364" t="s">
        <v>654</v>
      </c>
      <c r="I739" s="364" t="s">
        <v>617</v>
      </c>
      <c r="J739" s="364" t="s">
        <v>546</v>
      </c>
      <c r="K739" s="365" t="e">
        <f>'7. Vehicles and transport'!$N$18*'7. Vehicles and transport'!$N$27*MenA_share</f>
        <v>#VALUE!</v>
      </c>
      <c r="L739" s="365" t="e">
        <f>K739/'0a. Country information'!$R$11</f>
        <v>#VALUE!</v>
      </c>
      <c r="M739" s="366" t="str">
        <f>'0e. Support language'!$A$67</f>
        <v>District/MOH</v>
      </c>
      <c r="N739" s="368" t="s">
        <v>29</v>
      </c>
    </row>
    <row r="740" spans="1:14" x14ac:dyDescent="0.2">
      <c r="A740" s="364">
        <f>'1. General information'!$O$8</f>
        <v>0</v>
      </c>
      <c r="B740" s="364">
        <f>'1. General information'!$O$10</f>
        <v>0</v>
      </c>
      <c r="C740" s="364">
        <f>'1. General information'!$O$11</f>
        <v>0</v>
      </c>
      <c r="D740" s="364" t="s">
        <v>726</v>
      </c>
      <c r="E740" s="364" t="s">
        <v>652</v>
      </c>
      <c r="F740" s="364" t="s">
        <v>653</v>
      </c>
      <c r="G740" s="364" t="s">
        <v>96</v>
      </c>
      <c r="H740" s="364" t="s">
        <v>654</v>
      </c>
      <c r="I740" s="364" t="s">
        <v>617</v>
      </c>
      <c r="J740" s="364" t="s">
        <v>350</v>
      </c>
      <c r="K740" s="365" t="e">
        <f>'7. Vehicles and transport'!$N$18*'7. Vehicles and transport'!$N$28*YF_share</f>
        <v>#VALUE!</v>
      </c>
      <c r="L740" s="365" t="e">
        <f>K740/'0a. Country information'!$R$11</f>
        <v>#VALUE!</v>
      </c>
      <c r="M740" s="366" t="str">
        <f>'0e. Support language'!$A$67</f>
        <v>District/MOH</v>
      </c>
      <c r="N740" s="368" t="s">
        <v>96</v>
      </c>
    </row>
    <row r="741" spans="1:14" x14ac:dyDescent="0.2">
      <c r="A741" s="364">
        <f>'1. General information'!$O$8</f>
        <v>0</v>
      </c>
      <c r="B741" s="364">
        <f>'1. General information'!$O$10</f>
        <v>0</v>
      </c>
      <c r="C741" s="364">
        <f>'1. General information'!$O$11</f>
        <v>0</v>
      </c>
      <c r="D741" s="364" t="s">
        <v>726</v>
      </c>
      <c r="E741" s="364" t="s">
        <v>652</v>
      </c>
      <c r="F741" s="364" t="s">
        <v>653</v>
      </c>
      <c r="G741" s="364" t="s">
        <v>96</v>
      </c>
      <c r="H741" s="364" t="s">
        <v>654</v>
      </c>
      <c r="I741" s="364" t="s">
        <v>617</v>
      </c>
      <c r="J741" s="364" t="s">
        <v>546</v>
      </c>
      <c r="K741" s="365" t="e">
        <f>'7. Vehicles and transport'!$N$18*'7. Vehicles and transport'!$N$28*MenA_share</f>
        <v>#VALUE!</v>
      </c>
      <c r="L741" s="365" t="e">
        <f>K741/'0a. Country information'!$R$11</f>
        <v>#VALUE!</v>
      </c>
      <c r="M741" s="366" t="str">
        <f>'0e. Support language'!$A$67</f>
        <v>District/MOH</v>
      </c>
      <c r="N741" s="368" t="s">
        <v>96</v>
      </c>
    </row>
    <row r="742" spans="1:14" x14ac:dyDescent="0.2">
      <c r="A742" s="364">
        <f>'1. General information'!$O$8</f>
        <v>0</v>
      </c>
      <c r="B742" s="364">
        <f>'1. General information'!$O$10</f>
        <v>0</v>
      </c>
      <c r="C742" s="364">
        <f>'1. General information'!$O$11</f>
        <v>0</v>
      </c>
      <c r="D742" s="364" t="s">
        <v>726</v>
      </c>
      <c r="E742" s="364" t="s">
        <v>652</v>
      </c>
      <c r="F742" s="364" t="s">
        <v>653</v>
      </c>
      <c r="G742" s="364" t="s">
        <v>5</v>
      </c>
      <c r="H742" s="364" t="s">
        <v>654</v>
      </c>
      <c r="I742" s="364" t="s">
        <v>617</v>
      </c>
      <c r="J742" s="364" t="s">
        <v>350</v>
      </c>
      <c r="K742" s="365" t="e">
        <f>'7. Vehicles and transport'!$N$18*'7. Vehicles and transport'!$N$29*YF_share</f>
        <v>#VALUE!</v>
      </c>
      <c r="L742" s="365" t="e">
        <f>K742/'0a. Country information'!$R$11</f>
        <v>#VALUE!</v>
      </c>
      <c r="M742" s="366" t="str">
        <f>'0e. Support language'!$A$67</f>
        <v>District/MOH</v>
      </c>
      <c r="N742" s="368" t="s">
        <v>5</v>
      </c>
    </row>
    <row r="743" spans="1:14" x14ac:dyDescent="0.2">
      <c r="A743" s="364">
        <f>'1. General information'!$O$8</f>
        <v>0</v>
      </c>
      <c r="B743" s="364">
        <f>'1. General information'!$O$10</f>
        <v>0</v>
      </c>
      <c r="C743" s="364">
        <f>'1. General information'!$O$11</f>
        <v>0</v>
      </c>
      <c r="D743" s="364" t="s">
        <v>726</v>
      </c>
      <c r="E743" s="364" t="s">
        <v>652</v>
      </c>
      <c r="F743" s="364" t="s">
        <v>653</v>
      </c>
      <c r="G743" s="364" t="s">
        <v>5</v>
      </c>
      <c r="H743" s="364" t="s">
        <v>654</v>
      </c>
      <c r="I743" s="364" t="s">
        <v>617</v>
      </c>
      <c r="J743" s="364" t="s">
        <v>546</v>
      </c>
      <c r="K743" s="365" t="e">
        <f>'7. Vehicles and transport'!$N$18*'7. Vehicles and transport'!$N$29*MenA_share</f>
        <v>#VALUE!</v>
      </c>
      <c r="L743" s="365" t="e">
        <f>K743/'0a. Country information'!$R$11</f>
        <v>#VALUE!</v>
      </c>
      <c r="M743" s="366" t="str">
        <f>'0e. Support language'!$A$67</f>
        <v>District/MOH</v>
      </c>
      <c r="N743" s="368" t="s">
        <v>5</v>
      </c>
    </row>
    <row r="744" spans="1:14" x14ac:dyDescent="0.2">
      <c r="A744" s="364">
        <f>'1. General information'!$O$8</f>
        <v>0</v>
      </c>
      <c r="B744" s="364">
        <f>'1. General information'!$O$10</f>
        <v>0</v>
      </c>
      <c r="C744" s="364">
        <f>'1. General information'!$O$11</f>
        <v>0</v>
      </c>
      <c r="D744" s="364" t="s">
        <v>726</v>
      </c>
      <c r="E744" s="364" t="s">
        <v>652</v>
      </c>
      <c r="F744" s="364" t="s">
        <v>653</v>
      </c>
      <c r="G744" s="364" t="s">
        <v>22</v>
      </c>
      <c r="H744" s="364" t="s">
        <v>654</v>
      </c>
      <c r="I744" s="364" t="s">
        <v>617</v>
      </c>
      <c r="J744" s="364" t="s">
        <v>350</v>
      </c>
      <c r="K744" s="365" t="e">
        <f>'7. Vehicles and transport'!$N$18*'7. Vehicles and transport'!$N$30*YF_share</f>
        <v>#VALUE!</v>
      </c>
      <c r="L744" s="365" t="e">
        <f>K744/'0a. Country information'!$R$11</f>
        <v>#VALUE!</v>
      </c>
      <c r="M744" s="366" t="str">
        <f>'0e. Support language'!$A$67</f>
        <v>District/MOH</v>
      </c>
      <c r="N744" s="368" t="s">
        <v>22</v>
      </c>
    </row>
    <row r="745" spans="1:14" x14ac:dyDescent="0.2">
      <c r="A745" s="364">
        <f>'1. General information'!$O$8</f>
        <v>0</v>
      </c>
      <c r="B745" s="364">
        <f>'1. General information'!$O$10</f>
        <v>0</v>
      </c>
      <c r="C745" s="364">
        <f>'1. General information'!$O$11</f>
        <v>0</v>
      </c>
      <c r="D745" s="364" t="s">
        <v>726</v>
      </c>
      <c r="E745" s="364" t="s">
        <v>652</v>
      </c>
      <c r="F745" s="364" t="s">
        <v>653</v>
      </c>
      <c r="G745" s="364" t="s">
        <v>22</v>
      </c>
      <c r="H745" s="364" t="s">
        <v>654</v>
      </c>
      <c r="I745" s="364" t="s">
        <v>617</v>
      </c>
      <c r="J745" s="364" t="s">
        <v>546</v>
      </c>
      <c r="K745" s="365" t="e">
        <f>'7. Vehicles and transport'!$N$18*'7. Vehicles and transport'!$N$30*MenA_share</f>
        <v>#VALUE!</v>
      </c>
      <c r="L745" s="365" t="e">
        <f>K745/'0a. Country information'!$R$11</f>
        <v>#VALUE!</v>
      </c>
      <c r="M745" s="366" t="str">
        <f>'0e. Support language'!$A$67</f>
        <v>District/MOH</v>
      </c>
      <c r="N745" s="368" t="s">
        <v>22</v>
      </c>
    </row>
    <row r="746" spans="1:14" x14ac:dyDescent="0.2">
      <c r="A746" s="364">
        <f>'1. General information'!$O$8</f>
        <v>0</v>
      </c>
      <c r="B746" s="364">
        <f>'1. General information'!$O$10</f>
        <v>0</v>
      </c>
      <c r="C746" s="364">
        <f>'1. General information'!$O$11</f>
        <v>0</v>
      </c>
      <c r="D746" s="364" t="s">
        <v>726</v>
      </c>
      <c r="E746" s="364" t="s">
        <v>652</v>
      </c>
      <c r="F746" s="364" t="s">
        <v>653</v>
      </c>
      <c r="G746" s="364" t="s">
        <v>30</v>
      </c>
      <c r="H746" s="364" t="s">
        <v>654</v>
      </c>
      <c r="I746" s="364" t="s">
        <v>617</v>
      </c>
      <c r="J746" s="364" t="s">
        <v>350</v>
      </c>
      <c r="K746" s="365" t="e">
        <f>'7. Vehicles and transport'!$N$18*'7. Vehicles and transport'!$N$31*YF_share</f>
        <v>#VALUE!</v>
      </c>
      <c r="L746" s="365" t="e">
        <f>K746/'0a. Country information'!$R$11</f>
        <v>#VALUE!</v>
      </c>
      <c r="M746" s="366" t="str">
        <f>'0e. Support language'!$A$67</f>
        <v>District/MOH</v>
      </c>
      <c r="N746" s="368" t="s">
        <v>30</v>
      </c>
    </row>
    <row r="747" spans="1:14" x14ac:dyDescent="0.2">
      <c r="A747" s="364">
        <f>'1. General information'!$O$8</f>
        <v>0</v>
      </c>
      <c r="B747" s="364">
        <f>'1. General information'!$O$10</f>
        <v>0</v>
      </c>
      <c r="C747" s="364">
        <f>'1. General information'!$O$11</f>
        <v>0</v>
      </c>
      <c r="D747" s="364" t="s">
        <v>726</v>
      </c>
      <c r="E747" s="364" t="s">
        <v>652</v>
      </c>
      <c r="F747" s="364" t="s">
        <v>653</v>
      </c>
      <c r="G747" s="364" t="s">
        <v>30</v>
      </c>
      <c r="H747" s="364" t="s">
        <v>654</v>
      </c>
      <c r="I747" s="364" t="s">
        <v>617</v>
      </c>
      <c r="J747" s="364" t="s">
        <v>546</v>
      </c>
      <c r="K747" s="365" t="e">
        <f>'7. Vehicles and transport'!$N$18*'7. Vehicles and transport'!$N$31*MenA_share</f>
        <v>#VALUE!</v>
      </c>
      <c r="L747" s="365" t="e">
        <f>K747/'0a. Country information'!$R$11</f>
        <v>#VALUE!</v>
      </c>
      <c r="M747" s="366" t="str">
        <f>'0e. Support language'!$A$67</f>
        <v>District/MOH</v>
      </c>
      <c r="N747" s="368" t="s">
        <v>30</v>
      </c>
    </row>
    <row r="748" spans="1:14" x14ac:dyDescent="0.2">
      <c r="A748" s="364">
        <f>'1. General information'!$O$8</f>
        <v>0</v>
      </c>
      <c r="B748" s="364">
        <f>'1. General information'!$O$10</f>
        <v>0</v>
      </c>
      <c r="C748" s="364">
        <f>'1. General information'!$O$11</f>
        <v>0</v>
      </c>
      <c r="D748" s="364" t="s">
        <v>726</v>
      </c>
      <c r="E748" s="364" t="s">
        <v>652</v>
      </c>
      <c r="F748" s="364" t="s">
        <v>653</v>
      </c>
      <c r="G748" s="364" t="s">
        <v>97</v>
      </c>
      <c r="H748" s="364" t="s">
        <v>654</v>
      </c>
      <c r="I748" s="364" t="s">
        <v>617</v>
      </c>
      <c r="J748" s="364" t="s">
        <v>350</v>
      </c>
      <c r="K748" s="365" t="e">
        <f>'7. Vehicles and transport'!$N$18*'7. Vehicles and transport'!$N$32*YF_share</f>
        <v>#VALUE!</v>
      </c>
      <c r="L748" s="365" t="e">
        <f>K748/'0a. Country information'!$R$11</f>
        <v>#VALUE!</v>
      </c>
      <c r="M748" s="366" t="str">
        <f>'0e. Support language'!$A$67</f>
        <v>District/MOH</v>
      </c>
      <c r="N748" s="368" t="s">
        <v>97</v>
      </c>
    </row>
    <row r="749" spans="1:14" x14ac:dyDescent="0.2">
      <c r="A749" s="364">
        <f>'1. General information'!$O$8</f>
        <v>0</v>
      </c>
      <c r="B749" s="364">
        <f>'1. General information'!$O$10</f>
        <v>0</v>
      </c>
      <c r="C749" s="364">
        <f>'1. General information'!$O$11</f>
        <v>0</v>
      </c>
      <c r="D749" s="364" t="s">
        <v>726</v>
      </c>
      <c r="E749" s="364" t="s">
        <v>652</v>
      </c>
      <c r="F749" s="364" t="s">
        <v>653</v>
      </c>
      <c r="G749" s="364" t="s">
        <v>97</v>
      </c>
      <c r="H749" s="364" t="s">
        <v>654</v>
      </c>
      <c r="I749" s="364" t="s">
        <v>617</v>
      </c>
      <c r="J749" s="364" t="s">
        <v>546</v>
      </c>
      <c r="K749" s="365" t="e">
        <f>'7. Vehicles and transport'!$N$18*'7. Vehicles and transport'!$N$32*MenA_share</f>
        <v>#VALUE!</v>
      </c>
      <c r="L749" s="365" t="e">
        <f>K749/'0a. Country information'!$R$11</f>
        <v>#VALUE!</v>
      </c>
      <c r="M749" s="366" t="str">
        <f>'0e. Support language'!$A$67</f>
        <v>District/MOH</v>
      </c>
      <c r="N749" s="368" t="s">
        <v>97</v>
      </c>
    </row>
    <row r="750" spans="1:14" x14ac:dyDescent="0.2">
      <c r="A750" s="364">
        <f>'1. General information'!$O$8</f>
        <v>0</v>
      </c>
      <c r="B750" s="364">
        <f>'1. General information'!$O$10</f>
        <v>0</v>
      </c>
      <c r="C750" s="364">
        <f>'1. General information'!$O$11</f>
        <v>0</v>
      </c>
      <c r="D750" s="364" t="s">
        <v>726</v>
      </c>
      <c r="E750" s="364" t="s">
        <v>652</v>
      </c>
      <c r="F750" s="364" t="s">
        <v>653</v>
      </c>
      <c r="G750" s="364" t="s">
        <v>28</v>
      </c>
      <c r="H750" s="364" t="s">
        <v>654</v>
      </c>
      <c r="I750" s="364" t="s">
        <v>617</v>
      </c>
      <c r="J750" s="364" t="s">
        <v>350</v>
      </c>
      <c r="K750" s="365" t="e">
        <f>'7. Vehicles and transport'!$N$18*'7. Vehicles and transport'!$N$33*YF_share</f>
        <v>#VALUE!</v>
      </c>
      <c r="L750" s="365" t="e">
        <f>K750/'0a. Country information'!$R$11</f>
        <v>#VALUE!</v>
      </c>
      <c r="M750" s="366" t="str">
        <f>'0e. Support language'!$A$67</f>
        <v>District/MOH</v>
      </c>
      <c r="N750" s="368" t="s">
        <v>28</v>
      </c>
    </row>
    <row r="751" spans="1:14" x14ac:dyDescent="0.2">
      <c r="A751" s="364">
        <f>'1. General information'!$O$8</f>
        <v>0</v>
      </c>
      <c r="B751" s="364">
        <f>'1. General information'!$O$10</f>
        <v>0</v>
      </c>
      <c r="C751" s="364">
        <f>'1. General information'!$O$11</f>
        <v>0</v>
      </c>
      <c r="D751" s="364" t="s">
        <v>726</v>
      </c>
      <c r="E751" s="364" t="s">
        <v>652</v>
      </c>
      <c r="F751" s="364" t="s">
        <v>653</v>
      </c>
      <c r="G751" s="364" t="s">
        <v>28</v>
      </c>
      <c r="H751" s="364" t="s">
        <v>654</v>
      </c>
      <c r="I751" s="364" t="s">
        <v>617</v>
      </c>
      <c r="J751" s="364" t="s">
        <v>546</v>
      </c>
      <c r="K751" s="365" t="e">
        <f>'7. Vehicles and transport'!$N$18*'7. Vehicles and transport'!$N$33*MenA_share</f>
        <v>#VALUE!</v>
      </c>
      <c r="L751" s="365" t="e">
        <f>K751/'0a. Country information'!$R$11</f>
        <v>#VALUE!</v>
      </c>
      <c r="M751" s="366" t="str">
        <f>'0e. Support language'!$A$67</f>
        <v>District/MOH</v>
      </c>
      <c r="N751" s="368" t="s">
        <v>28</v>
      </c>
    </row>
    <row r="752" spans="1:14" x14ac:dyDescent="0.2">
      <c r="A752" s="364">
        <f>'1. General information'!$O$8</f>
        <v>0</v>
      </c>
      <c r="B752" s="364">
        <f>'1. General information'!$O$10</f>
        <v>0</v>
      </c>
      <c r="C752" s="364">
        <f>'1. General information'!$O$11</f>
        <v>0</v>
      </c>
      <c r="D752" s="364" t="s">
        <v>726</v>
      </c>
      <c r="E752" s="364" t="s">
        <v>652</v>
      </c>
      <c r="F752" s="364" t="s">
        <v>653</v>
      </c>
      <c r="G752" s="364" t="s">
        <v>129</v>
      </c>
      <c r="H752" s="364" t="s">
        <v>654</v>
      </c>
      <c r="I752" s="364" t="s">
        <v>617</v>
      </c>
      <c r="J752" s="364" t="s">
        <v>350</v>
      </c>
      <c r="K752" s="365" t="e">
        <f>'7. Vehicles and transport'!$N$18*'7. Vehicles and transport'!$N$34*YF_share</f>
        <v>#VALUE!</v>
      </c>
      <c r="L752" s="365" t="e">
        <f>K752/'0a. Country information'!$R$11</f>
        <v>#VALUE!</v>
      </c>
      <c r="M752" s="366" t="str">
        <f>'0e. Support language'!$A$67</f>
        <v>District/MOH</v>
      </c>
      <c r="N752" s="368" t="s">
        <v>619</v>
      </c>
    </row>
    <row r="753" spans="1:14" x14ac:dyDescent="0.2">
      <c r="A753" s="364">
        <f>'1. General information'!$O$8</f>
        <v>0</v>
      </c>
      <c r="B753" s="364">
        <f>'1. General information'!$O$10</f>
        <v>0</v>
      </c>
      <c r="C753" s="364">
        <f>'1. General information'!$O$11</f>
        <v>0</v>
      </c>
      <c r="D753" s="364" t="s">
        <v>726</v>
      </c>
      <c r="E753" s="364" t="s">
        <v>652</v>
      </c>
      <c r="F753" s="364" t="s">
        <v>653</v>
      </c>
      <c r="G753" s="364" t="s">
        <v>129</v>
      </c>
      <c r="H753" s="364" t="s">
        <v>654</v>
      </c>
      <c r="I753" s="364" t="s">
        <v>617</v>
      </c>
      <c r="J753" s="364" t="s">
        <v>546</v>
      </c>
      <c r="K753" s="365" t="e">
        <f>'7. Vehicles and transport'!$N$18*'7. Vehicles and transport'!$N$34*MenA_share</f>
        <v>#VALUE!</v>
      </c>
      <c r="L753" s="365" t="e">
        <f>K753/'0a. Country information'!$R$11</f>
        <v>#VALUE!</v>
      </c>
      <c r="M753" s="366" t="str">
        <f>'0e. Support language'!$A$67</f>
        <v>District/MOH</v>
      </c>
      <c r="N753" s="368" t="s">
        <v>619</v>
      </c>
    </row>
    <row r="754" spans="1:14" x14ac:dyDescent="0.2">
      <c r="A754" s="364">
        <f>'1. General information'!$O$8</f>
        <v>0</v>
      </c>
      <c r="B754" s="364">
        <f>'1. General information'!$O$10</f>
        <v>0</v>
      </c>
      <c r="C754" s="364">
        <f>'1. General information'!$O$11</f>
        <v>0</v>
      </c>
      <c r="D754" s="364" t="s">
        <v>728</v>
      </c>
      <c r="E754" s="364" t="s">
        <v>652</v>
      </c>
      <c r="F754" s="364" t="s">
        <v>653</v>
      </c>
      <c r="G754" s="364" t="s">
        <v>33</v>
      </c>
      <c r="H754" s="364" t="s">
        <v>654</v>
      </c>
      <c r="I754" s="364" t="s">
        <v>617</v>
      </c>
      <c r="J754" s="364" t="s">
        <v>350</v>
      </c>
      <c r="K754" s="365" t="e">
        <f>'7. Vehicles and transport'!$O$18*'7. Vehicles and transport'!$O$25*YF_share</f>
        <v>#VALUE!</v>
      </c>
      <c r="L754" s="365" t="e">
        <f>K754/'0a. Country information'!$R$11</f>
        <v>#VALUE!</v>
      </c>
      <c r="M754" s="366" t="str">
        <f>'0e. Support language'!$A$67</f>
        <v>District/MOH</v>
      </c>
      <c r="N754" s="367" t="s">
        <v>744</v>
      </c>
    </row>
    <row r="755" spans="1:14" x14ac:dyDescent="0.2">
      <c r="A755" s="364">
        <f>'1. General information'!$O$8</f>
        <v>0</v>
      </c>
      <c r="B755" s="364">
        <f>'1. General information'!$O$10</f>
        <v>0</v>
      </c>
      <c r="C755" s="364">
        <f>'1. General information'!$O$11</f>
        <v>0</v>
      </c>
      <c r="D755" s="364" t="s">
        <v>728</v>
      </c>
      <c r="E755" s="364" t="s">
        <v>652</v>
      </c>
      <c r="F755" s="364" t="s">
        <v>653</v>
      </c>
      <c r="G755" s="364" t="s">
        <v>33</v>
      </c>
      <c r="H755" s="364" t="s">
        <v>654</v>
      </c>
      <c r="I755" s="364" t="s">
        <v>617</v>
      </c>
      <c r="J755" s="364" t="s">
        <v>546</v>
      </c>
      <c r="K755" s="365" t="e">
        <f>'7. Vehicles and transport'!$O$18*'7. Vehicles and transport'!$O$25*MenA_share</f>
        <v>#VALUE!</v>
      </c>
      <c r="L755" s="365" t="e">
        <f>K755/'0a. Country information'!$R$11</f>
        <v>#VALUE!</v>
      </c>
      <c r="M755" s="366" t="str">
        <f>'0e. Support language'!$A$67</f>
        <v>District/MOH</v>
      </c>
      <c r="N755" s="367" t="s">
        <v>744</v>
      </c>
    </row>
    <row r="756" spans="1:14" x14ac:dyDescent="0.2">
      <c r="A756" s="364">
        <f>'1. General information'!$O$8</f>
        <v>0</v>
      </c>
      <c r="B756" s="364">
        <f>'1. General information'!$O$10</f>
        <v>0</v>
      </c>
      <c r="C756" s="364">
        <f>'1. General information'!$O$11</f>
        <v>0</v>
      </c>
      <c r="D756" s="364" t="s">
        <v>728</v>
      </c>
      <c r="E756" s="364" t="s">
        <v>652</v>
      </c>
      <c r="F756" s="364" t="s">
        <v>653</v>
      </c>
      <c r="G756" s="364" t="s">
        <v>356</v>
      </c>
      <c r="H756" s="364" t="s">
        <v>654</v>
      </c>
      <c r="I756" s="364" t="s">
        <v>617</v>
      </c>
      <c r="J756" s="364" t="s">
        <v>350</v>
      </c>
      <c r="K756" s="365" t="e">
        <f>'7. Vehicles and transport'!$O$18*'7. Vehicles and transport'!$O$26*YF_share</f>
        <v>#VALUE!</v>
      </c>
      <c r="L756" s="365" t="e">
        <f>K756/'0a. Country information'!$R$11</f>
        <v>#VALUE!</v>
      </c>
      <c r="M756" s="366" t="str">
        <f>'0e. Support language'!$A$67</f>
        <v>District/MOH</v>
      </c>
      <c r="N756" s="368" t="s">
        <v>356</v>
      </c>
    </row>
    <row r="757" spans="1:14" x14ac:dyDescent="0.2">
      <c r="A757" s="364">
        <f>'1. General information'!$O$8</f>
        <v>0</v>
      </c>
      <c r="B757" s="364">
        <f>'1. General information'!$O$10</f>
        <v>0</v>
      </c>
      <c r="C757" s="364">
        <f>'1. General information'!$O$11</f>
        <v>0</v>
      </c>
      <c r="D757" s="364" t="s">
        <v>728</v>
      </c>
      <c r="E757" s="364" t="s">
        <v>652</v>
      </c>
      <c r="F757" s="364" t="s">
        <v>653</v>
      </c>
      <c r="G757" s="364" t="s">
        <v>356</v>
      </c>
      <c r="H757" s="364" t="s">
        <v>654</v>
      </c>
      <c r="I757" s="364" t="s">
        <v>617</v>
      </c>
      <c r="J757" s="364" t="s">
        <v>546</v>
      </c>
      <c r="K757" s="365" t="e">
        <f>'7. Vehicles and transport'!$O$18*'7. Vehicles and transport'!$O$26*MenA_share</f>
        <v>#VALUE!</v>
      </c>
      <c r="L757" s="365" t="e">
        <f>K757/'0a. Country information'!$R$11</f>
        <v>#VALUE!</v>
      </c>
      <c r="M757" s="366" t="str">
        <f>'0e. Support language'!$A$67</f>
        <v>District/MOH</v>
      </c>
      <c r="N757" s="368" t="s">
        <v>356</v>
      </c>
    </row>
    <row r="758" spans="1:14" x14ac:dyDescent="0.2">
      <c r="A758" s="364">
        <f>'1. General information'!$O$8</f>
        <v>0</v>
      </c>
      <c r="B758" s="364">
        <f>'1. General information'!$O$10</f>
        <v>0</v>
      </c>
      <c r="C758" s="364">
        <f>'1. General information'!$O$11</f>
        <v>0</v>
      </c>
      <c r="D758" s="364" t="s">
        <v>728</v>
      </c>
      <c r="E758" s="364" t="s">
        <v>652</v>
      </c>
      <c r="F758" s="364" t="s">
        <v>653</v>
      </c>
      <c r="G758" s="364" t="s">
        <v>29</v>
      </c>
      <c r="H758" s="364" t="s">
        <v>654</v>
      </c>
      <c r="I758" s="364" t="s">
        <v>617</v>
      </c>
      <c r="J758" s="364" t="s">
        <v>350</v>
      </c>
      <c r="K758" s="365" t="e">
        <f>'7. Vehicles and transport'!$O$18*'7. Vehicles and transport'!$O$27*YF_share</f>
        <v>#VALUE!</v>
      </c>
      <c r="L758" s="365" t="e">
        <f>K758/'0a. Country information'!$R$11</f>
        <v>#VALUE!</v>
      </c>
      <c r="M758" s="366" t="str">
        <f>'0e. Support language'!$A$67</f>
        <v>District/MOH</v>
      </c>
      <c r="N758" s="368" t="s">
        <v>29</v>
      </c>
    </row>
    <row r="759" spans="1:14" x14ac:dyDescent="0.2">
      <c r="A759" s="364">
        <f>'1. General information'!$O$8</f>
        <v>0</v>
      </c>
      <c r="B759" s="364">
        <f>'1. General information'!$O$10</f>
        <v>0</v>
      </c>
      <c r="C759" s="364">
        <f>'1. General information'!$O$11</f>
        <v>0</v>
      </c>
      <c r="D759" s="364" t="s">
        <v>728</v>
      </c>
      <c r="E759" s="364" t="s">
        <v>652</v>
      </c>
      <c r="F759" s="364" t="s">
        <v>653</v>
      </c>
      <c r="G759" s="364" t="s">
        <v>29</v>
      </c>
      <c r="H759" s="364" t="s">
        <v>654</v>
      </c>
      <c r="I759" s="364" t="s">
        <v>617</v>
      </c>
      <c r="J759" s="364" t="s">
        <v>546</v>
      </c>
      <c r="K759" s="365" t="e">
        <f>'7. Vehicles and transport'!$O$18*'7. Vehicles and transport'!$O$27*MenA_share</f>
        <v>#VALUE!</v>
      </c>
      <c r="L759" s="365" t="e">
        <f>K759/'0a. Country information'!$R$11</f>
        <v>#VALUE!</v>
      </c>
      <c r="M759" s="366" t="str">
        <f>'0e. Support language'!$A$67</f>
        <v>District/MOH</v>
      </c>
      <c r="N759" s="368" t="s">
        <v>29</v>
      </c>
    </row>
    <row r="760" spans="1:14" x14ac:dyDescent="0.2">
      <c r="A760" s="364">
        <f>'1. General information'!$O$8</f>
        <v>0</v>
      </c>
      <c r="B760" s="364">
        <f>'1. General information'!$O$10</f>
        <v>0</v>
      </c>
      <c r="C760" s="364">
        <f>'1. General information'!$O$11</f>
        <v>0</v>
      </c>
      <c r="D760" s="364" t="s">
        <v>728</v>
      </c>
      <c r="E760" s="364" t="s">
        <v>652</v>
      </c>
      <c r="F760" s="364" t="s">
        <v>653</v>
      </c>
      <c r="G760" s="364" t="s">
        <v>96</v>
      </c>
      <c r="H760" s="364" t="s">
        <v>654</v>
      </c>
      <c r="I760" s="364" t="s">
        <v>617</v>
      </c>
      <c r="J760" s="364" t="s">
        <v>350</v>
      </c>
      <c r="K760" s="365" t="e">
        <f>'7. Vehicles and transport'!$O$18*'7. Vehicles and transport'!$O$28*YF_share</f>
        <v>#VALUE!</v>
      </c>
      <c r="L760" s="365" t="e">
        <f>K760/'0a. Country information'!$R$11</f>
        <v>#VALUE!</v>
      </c>
      <c r="M760" s="366" t="str">
        <f>'0e. Support language'!$A$67</f>
        <v>District/MOH</v>
      </c>
      <c r="N760" s="368" t="s">
        <v>96</v>
      </c>
    </row>
    <row r="761" spans="1:14" x14ac:dyDescent="0.2">
      <c r="A761" s="364">
        <f>'1. General information'!$O$8</f>
        <v>0</v>
      </c>
      <c r="B761" s="364">
        <f>'1. General information'!$O$10</f>
        <v>0</v>
      </c>
      <c r="C761" s="364">
        <f>'1. General information'!$O$11</f>
        <v>0</v>
      </c>
      <c r="D761" s="364" t="s">
        <v>728</v>
      </c>
      <c r="E761" s="364" t="s">
        <v>652</v>
      </c>
      <c r="F761" s="364" t="s">
        <v>653</v>
      </c>
      <c r="G761" s="364" t="s">
        <v>96</v>
      </c>
      <c r="H761" s="364" t="s">
        <v>654</v>
      </c>
      <c r="I761" s="364" t="s">
        <v>617</v>
      </c>
      <c r="J761" s="364" t="s">
        <v>546</v>
      </c>
      <c r="K761" s="365" t="e">
        <f>'7. Vehicles and transport'!$O$18*'7. Vehicles and transport'!$O$28*MenA_share</f>
        <v>#VALUE!</v>
      </c>
      <c r="L761" s="365" t="e">
        <f>K761/'0a. Country information'!$R$11</f>
        <v>#VALUE!</v>
      </c>
      <c r="M761" s="366" t="str">
        <f>'0e. Support language'!$A$67</f>
        <v>District/MOH</v>
      </c>
      <c r="N761" s="368" t="s">
        <v>96</v>
      </c>
    </row>
    <row r="762" spans="1:14" x14ac:dyDescent="0.2">
      <c r="A762" s="364">
        <f>'1. General information'!$O$8</f>
        <v>0</v>
      </c>
      <c r="B762" s="364">
        <f>'1. General information'!$O$10</f>
        <v>0</v>
      </c>
      <c r="C762" s="364">
        <f>'1. General information'!$O$11</f>
        <v>0</v>
      </c>
      <c r="D762" s="364" t="s">
        <v>728</v>
      </c>
      <c r="E762" s="364" t="s">
        <v>652</v>
      </c>
      <c r="F762" s="364" t="s">
        <v>653</v>
      </c>
      <c r="G762" s="364" t="s">
        <v>5</v>
      </c>
      <c r="H762" s="364" t="s">
        <v>654</v>
      </c>
      <c r="I762" s="364" t="s">
        <v>617</v>
      </c>
      <c r="J762" s="364" t="s">
        <v>350</v>
      </c>
      <c r="K762" s="365" t="e">
        <f>'7. Vehicles and transport'!$O$18*'7. Vehicles and transport'!$O$29*YF_share</f>
        <v>#VALUE!</v>
      </c>
      <c r="L762" s="365" t="e">
        <f>K762/'0a. Country information'!$R$11</f>
        <v>#VALUE!</v>
      </c>
      <c r="M762" s="366" t="str">
        <f>'0e. Support language'!$A$67</f>
        <v>District/MOH</v>
      </c>
      <c r="N762" s="368" t="s">
        <v>5</v>
      </c>
    </row>
    <row r="763" spans="1:14" x14ac:dyDescent="0.2">
      <c r="A763" s="364">
        <f>'1. General information'!$O$8</f>
        <v>0</v>
      </c>
      <c r="B763" s="364">
        <f>'1. General information'!$O$10</f>
        <v>0</v>
      </c>
      <c r="C763" s="364">
        <f>'1. General information'!$O$11</f>
        <v>0</v>
      </c>
      <c r="D763" s="364" t="s">
        <v>728</v>
      </c>
      <c r="E763" s="364" t="s">
        <v>652</v>
      </c>
      <c r="F763" s="364" t="s">
        <v>653</v>
      </c>
      <c r="G763" s="364" t="s">
        <v>5</v>
      </c>
      <c r="H763" s="364" t="s">
        <v>654</v>
      </c>
      <c r="I763" s="364" t="s">
        <v>617</v>
      </c>
      <c r="J763" s="364" t="s">
        <v>546</v>
      </c>
      <c r="K763" s="365" t="e">
        <f>'7. Vehicles and transport'!$O$18*'7. Vehicles and transport'!$O$29*MenA_share</f>
        <v>#VALUE!</v>
      </c>
      <c r="L763" s="365" t="e">
        <f>K763/'0a. Country information'!$R$11</f>
        <v>#VALUE!</v>
      </c>
      <c r="M763" s="366" t="str">
        <f>'0e. Support language'!$A$67</f>
        <v>District/MOH</v>
      </c>
      <c r="N763" s="368" t="s">
        <v>5</v>
      </c>
    </row>
    <row r="764" spans="1:14" x14ac:dyDescent="0.2">
      <c r="A764" s="364">
        <f>'1. General information'!$O$8</f>
        <v>0</v>
      </c>
      <c r="B764" s="364">
        <f>'1. General information'!$O$10</f>
        <v>0</v>
      </c>
      <c r="C764" s="364">
        <f>'1. General information'!$O$11</f>
        <v>0</v>
      </c>
      <c r="D764" s="364" t="s">
        <v>728</v>
      </c>
      <c r="E764" s="364" t="s">
        <v>652</v>
      </c>
      <c r="F764" s="364" t="s">
        <v>653</v>
      </c>
      <c r="G764" s="364" t="s">
        <v>22</v>
      </c>
      <c r="H764" s="364" t="s">
        <v>654</v>
      </c>
      <c r="I764" s="364" t="s">
        <v>617</v>
      </c>
      <c r="J764" s="364" t="s">
        <v>350</v>
      </c>
      <c r="K764" s="365" t="e">
        <f>'7. Vehicles and transport'!$O$18*'7. Vehicles and transport'!$O$30*YF_share</f>
        <v>#VALUE!</v>
      </c>
      <c r="L764" s="365" t="e">
        <f>K764/'0a. Country information'!$R$11</f>
        <v>#VALUE!</v>
      </c>
      <c r="M764" s="366" t="str">
        <f>'0e. Support language'!$A$67</f>
        <v>District/MOH</v>
      </c>
      <c r="N764" s="368" t="s">
        <v>22</v>
      </c>
    </row>
    <row r="765" spans="1:14" x14ac:dyDescent="0.2">
      <c r="A765" s="364">
        <f>'1. General information'!$O$8</f>
        <v>0</v>
      </c>
      <c r="B765" s="364">
        <f>'1. General information'!$O$10</f>
        <v>0</v>
      </c>
      <c r="C765" s="364">
        <f>'1. General information'!$O$11</f>
        <v>0</v>
      </c>
      <c r="D765" s="364" t="s">
        <v>728</v>
      </c>
      <c r="E765" s="364" t="s">
        <v>652</v>
      </c>
      <c r="F765" s="364" t="s">
        <v>653</v>
      </c>
      <c r="G765" s="364" t="s">
        <v>22</v>
      </c>
      <c r="H765" s="364" t="s">
        <v>654</v>
      </c>
      <c r="I765" s="364" t="s">
        <v>617</v>
      </c>
      <c r="J765" s="364" t="s">
        <v>546</v>
      </c>
      <c r="K765" s="365" t="e">
        <f>'7. Vehicles and transport'!$O$18*'7. Vehicles and transport'!$O$30*MenA_share</f>
        <v>#VALUE!</v>
      </c>
      <c r="L765" s="365" t="e">
        <f>K765/'0a. Country information'!$R$11</f>
        <v>#VALUE!</v>
      </c>
      <c r="M765" s="366" t="str">
        <f>'0e. Support language'!$A$67</f>
        <v>District/MOH</v>
      </c>
      <c r="N765" s="368" t="s">
        <v>22</v>
      </c>
    </row>
    <row r="766" spans="1:14" x14ac:dyDescent="0.2">
      <c r="A766" s="364">
        <f>'1. General information'!$O$8</f>
        <v>0</v>
      </c>
      <c r="B766" s="364">
        <f>'1. General information'!$O$10</f>
        <v>0</v>
      </c>
      <c r="C766" s="364">
        <f>'1. General information'!$O$11</f>
        <v>0</v>
      </c>
      <c r="D766" s="364" t="s">
        <v>728</v>
      </c>
      <c r="E766" s="364" t="s">
        <v>652</v>
      </c>
      <c r="F766" s="364" t="s">
        <v>653</v>
      </c>
      <c r="G766" s="364" t="s">
        <v>30</v>
      </c>
      <c r="H766" s="364" t="s">
        <v>654</v>
      </c>
      <c r="I766" s="364" t="s">
        <v>617</v>
      </c>
      <c r="J766" s="364" t="s">
        <v>350</v>
      </c>
      <c r="K766" s="365" t="e">
        <f>'7. Vehicles and transport'!$O$18*'7. Vehicles and transport'!$O$31*YF_share</f>
        <v>#VALUE!</v>
      </c>
      <c r="L766" s="365" t="e">
        <f>K766/'0a. Country information'!$R$11</f>
        <v>#VALUE!</v>
      </c>
      <c r="M766" s="366" t="str">
        <f>'0e. Support language'!$A$67</f>
        <v>District/MOH</v>
      </c>
      <c r="N766" s="368" t="s">
        <v>30</v>
      </c>
    </row>
    <row r="767" spans="1:14" x14ac:dyDescent="0.2">
      <c r="A767" s="364">
        <f>'1. General information'!$O$8</f>
        <v>0</v>
      </c>
      <c r="B767" s="364">
        <f>'1. General information'!$O$10</f>
        <v>0</v>
      </c>
      <c r="C767" s="364">
        <f>'1. General information'!$O$11</f>
        <v>0</v>
      </c>
      <c r="D767" s="364" t="s">
        <v>728</v>
      </c>
      <c r="E767" s="364" t="s">
        <v>652</v>
      </c>
      <c r="F767" s="364" t="s">
        <v>653</v>
      </c>
      <c r="G767" s="364" t="s">
        <v>30</v>
      </c>
      <c r="H767" s="364" t="s">
        <v>654</v>
      </c>
      <c r="I767" s="364" t="s">
        <v>617</v>
      </c>
      <c r="J767" s="364" t="s">
        <v>546</v>
      </c>
      <c r="K767" s="365" t="e">
        <f>'7. Vehicles and transport'!$O$18*'7. Vehicles and transport'!$O$31*MenA_share</f>
        <v>#VALUE!</v>
      </c>
      <c r="L767" s="365" t="e">
        <f>K767/'0a. Country information'!$R$11</f>
        <v>#VALUE!</v>
      </c>
      <c r="M767" s="366" t="str">
        <f>'0e. Support language'!$A$67</f>
        <v>District/MOH</v>
      </c>
      <c r="N767" s="368" t="s">
        <v>30</v>
      </c>
    </row>
    <row r="768" spans="1:14" x14ac:dyDescent="0.2">
      <c r="A768" s="364">
        <f>'1. General information'!$O$8</f>
        <v>0</v>
      </c>
      <c r="B768" s="364">
        <f>'1. General information'!$O$10</f>
        <v>0</v>
      </c>
      <c r="C768" s="364">
        <f>'1. General information'!$O$11</f>
        <v>0</v>
      </c>
      <c r="D768" s="364" t="s">
        <v>728</v>
      </c>
      <c r="E768" s="364" t="s">
        <v>652</v>
      </c>
      <c r="F768" s="364" t="s">
        <v>653</v>
      </c>
      <c r="G768" s="364" t="s">
        <v>97</v>
      </c>
      <c r="H768" s="364" t="s">
        <v>654</v>
      </c>
      <c r="I768" s="364" t="s">
        <v>617</v>
      </c>
      <c r="J768" s="364" t="s">
        <v>350</v>
      </c>
      <c r="K768" s="365" t="e">
        <f>'7. Vehicles and transport'!$O$18*'7. Vehicles and transport'!$O$32*YF_share</f>
        <v>#VALUE!</v>
      </c>
      <c r="L768" s="365" t="e">
        <f>K768/'0a. Country information'!$R$11</f>
        <v>#VALUE!</v>
      </c>
      <c r="M768" s="366" t="str">
        <f>'0e. Support language'!$A$67</f>
        <v>District/MOH</v>
      </c>
      <c r="N768" s="368" t="s">
        <v>97</v>
      </c>
    </row>
    <row r="769" spans="1:14" x14ac:dyDescent="0.2">
      <c r="A769" s="364">
        <f>'1. General information'!$O$8</f>
        <v>0</v>
      </c>
      <c r="B769" s="364">
        <f>'1. General information'!$O$10</f>
        <v>0</v>
      </c>
      <c r="C769" s="364">
        <f>'1. General information'!$O$11</f>
        <v>0</v>
      </c>
      <c r="D769" s="364" t="s">
        <v>728</v>
      </c>
      <c r="E769" s="364" t="s">
        <v>652</v>
      </c>
      <c r="F769" s="364" t="s">
        <v>653</v>
      </c>
      <c r="G769" s="364" t="s">
        <v>97</v>
      </c>
      <c r="H769" s="364" t="s">
        <v>654</v>
      </c>
      <c r="I769" s="364" t="s">
        <v>617</v>
      </c>
      <c r="J769" s="364" t="s">
        <v>546</v>
      </c>
      <c r="K769" s="365" t="e">
        <f>'7. Vehicles and transport'!$O$18*'7. Vehicles and transport'!$O$32*MenA_share</f>
        <v>#VALUE!</v>
      </c>
      <c r="L769" s="365" t="e">
        <f>K769/'0a. Country information'!$R$11</f>
        <v>#VALUE!</v>
      </c>
      <c r="M769" s="366" t="str">
        <f>'0e. Support language'!$A$67</f>
        <v>District/MOH</v>
      </c>
      <c r="N769" s="368" t="s">
        <v>97</v>
      </c>
    </row>
    <row r="770" spans="1:14" x14ac:dyDescent="0.2">
      <c r="A770" s="364">
        <f>'1. General information'!$O$8</f>
        <v>0</v>
      </c>
      <c r="B770" s="364">
        <f>'1. General information'!$O$10</f>
        <v>0</v>
      </c>
      <c r="C770" s="364">
        <f>'1. General information'!$O$11</f>
        <v>0</v>
      </c>
      <c r="D770" s="364" t="s">
        <v>728</v>
      </c>
      <c r="E770" s="364" t="s">
        <v>652</v>
      </c>
      <c r="F770" s="364" t="s">
        <v>653</v>
      </c>
      <c r="G770" s="364" t="s">
        <v>28</v>
      </c>
      <c r="H770" s="364" t="s">
        <v>654</v>
      </c>
      <c r="I770" s="364" t="s">
        <v>617</v>
      </c>
      <c r="J770" s="364" t="s">
        <v>350</v>
      </c>
      <c r="K770" s="365" t="e">
        <f>'7. Vehicles and transport'!$O$18*'7. Vehicles and transport'!$O$33*YF_share</f>
        <v>#VALUE!</v>
      </c>
      <c r="L770" s="365" t="e">
        <f>K770/'0a. Country information'!$R$11</f>
        <v>#VALUE!</v>
      </c>
      <c r="M770" s="366" t="str">
        <f>'0e. Support language'!$A$67</f>
        <v>District/MOH</v>
      </c>
      <c r="N770" s="368" t="s">
        <v>28</v>
      </c>
    </row>
    <row r="771" spans="1:14" x14ac:dyDescent="0.2">
      <c r="A771" s="364">
        <f>'1. General information'!$O$8</f>
        <v>0</v>
      </c>
      <c r="B771" s="364">
        <f>'1. General information'!$O$10</f>
        <v>0</v>
      </c>
      <c r="C771" s="364">
        <f>'1. General information'!$O$11</f>
        <v>0</v>
      </c>
      <c r="D771" s="364" t="s">
        <v>728</v>
      </c>
      <c r="E771" s="364" t="s">
        <v>652</v>
      </c>
      <c r="F771" s="364" t="s">
        <v>653</v>
      </c>
      <c r="G771" s="364" t="s">
        <v>28</v>
      </c>
      <c r="H771" s="364" t="s">
        <v>654</v>
      </c>
      <c r="I771" s="364" t="s">
        <v>617</v>
      </c>
      <c r="J771" s="364" t="s">
        <v>546</v>
      </c>
      <c r="K771" s="365" t="e">
        <f>'7. Vehicles and transport'!$O$18*'7. Vehicles and transport'!$O$33*MenA_share</f>
        <v>#VALUE!</v>
      </c>
      <c r="L771" s="365" t="e">
        <f>K771/'0a. Country information'!$R$11</f>
        <v>#VALUE!</v>
      </c>
      <c r="M771" s="366" t="str">
        <f>'0e. Support language'!$A$67</f>
        <v>District/MOH</v>
      </c>
      <c r="N771" s="368" t="s">
        <v>28</v>
      </c>
    </row>
    <row r="772" spans="1:14" x14ac:dyDescent="0.2">
      <c r="A772" s="364">
        <f>'1. General information'!$O$8</f>
        <v>0</v>
      </c>
      <c r="B772" s="364">
        <f>'1. General information'!$O$10</f>
        <v>0</v>
      </c>
      <c r="C772" s="364">
        <f>'1. General information'!$O$11</f>
        <v>0</v>
      </c>
      <c r="D772" s="364" t="s">
        <v>728</v>
      </c>
      <c r="E772" s="364" t="s">
        <v>652</v>
      </c>
      <c r="F772" s="364" t="s">
        <v>653</v>
      </c>
      <c r="G772" s="364" t="s">
        <v>129</v>
      </c>
      <c r="H772" s="364" t="s">
        <v>654</v>
      </c>
      <c r="I772" s="364" t="s">
        <v>617</v>
      </c>
      <c r="J772" s="364" t="s">
        <v>350</v>
      </c>
      <c r="K772" s="365" t="e">
        <f>'7. Vehicles and transport'!$O$18*'7. Vehicles and transport'!$O$34*YF_share</f>
        <v>#VALUE!</v>
      </c>
      <c r="L772" s="365" t="e">
        <f>K772/'0a. Country information'!$R$11</f>
        <v>#VALUE!</v>
      </c>
      <c r="M772" s="366" t="str">
        <f>'0e. Support language'!$A$67</f>
        <v>District/MOH</v>
      </c>
      <c r="N772" s="368" t="s">
        <v>619</v>
      </c>
    </row>
    <row r="773" spans="1:14" x14ac:dyDescent="0.2">
      <c r="A773" s="364">
        <f>'1. General information'!$O$8</f>
        <v>0</v>
      </c>
      <c r="B773" s="364">
        <f>'1. General information'!$O$10</f>
        <v>0</v>
      </c>
      <c r="C773" s="364">
        <f>'1. General information'!$O$11</f>
        <v>0</v>
      </c>
      <c r="D773" s="364" t="s">
        <v>728</v>
      </c>
      <c r="E773" s="364" t="s">
        <v>652</v>
      </c>
      <c r="F773" s="364" t="s">
        <v>653</v>
      </c>
      <c r="G773" s="364" t="s">
        <v>129</v>
      </c>
      <c r="H773" s="364" t="s">
        <v>654</v>
      </c>
      <c r="I773" s="364" t="s">
        <v>617</v>
      </c>
      <c r="J773" s="364" t="s">
        <v>546</v>
      </c>
      <c r="K773" s="365" t="e">
        <f>'7. Vehicles and transport'!$O$18*'7. Vehicles and transport'!$O$34*MenA_share</f>
        <v>#VALUE!</v>
      </c>
      <c r="L773" s="365" t="e">
        <f>K773/'0a. Country information'!$R$11</f>
        <v>#VALUE!</v>
      </c>
      <c r="M773" s="366" t="str">
        <f>'0e. Support language'!$A$67</f>
        <v>District/MOH</v>
      </c>
      <c r="N773" s="368" t="s">
        <v>619</v>
      </c>
    </row>
    <row r="774" spans="1:14" x14ac:dyDescent="0.2">
      <c r="A774" s="364">
        <f>'1. General information'!$O$8</f>
        <v>0</v>
      </c>
      <c r="B774" s="364">
        <f>'1. General information'!$O$10</f>
        <v>0</v>
      </c>
      <c r="C774" s="364">
        <f>'1. General information'!$O$11</f>
        <v>0</v>
      </c>
      <c r="D774" s="364" t="s">
        <v>730</v>
      </c>
      <c r="E774" s="364" t="s">
        <v>652</v>
      </c>
      <c r="F774" s="364" t="s">
        <v>653</v>
      </c>
      <c r="G774" s="364" t="s">
        <v>33</v>
      </c>
      <c r="H774" s="364" t="s">
        <v>654</v>
      </c>
      <c r="I774" s="364" t="s">
        <v>617</v>
      </c>
      <c r="J774" s="364" t="s">
        <v>350</v>
      </c>
      <c r="K774" s="365" t="e">
        <f>'7. Vehicles and transport'!$P$18*'7. Vehicles and transport'!$P$25*YF_share</f>
        <v>#VALUE!</v>
      </c>
      <c r="L774" s="365" t="e">
        <f>K774/'0a. Country information'!$R$11</f>
        <v>#VALUE!</v>
      </c>
      <c r="M774" s="366" t="str">
        <f>'0e. Support language'!$A$67</f>
        <v>District/MOH</v>
      </c>
      <c r="N774" s="367" t="s">
        <v>745</v>
      </c>
    </row>
    <row r="775" spans="1:14" x14ac:dyDescent="0.2">
      <c r="A775" s="364">
        <f>'1. General information'!$O$8</f>
        <v>0</v>
      </c>
      <c r="B775" s="364">
        <f>'1. General information'!$O$10</f>
        <v>0</v>
      </c>
      <c r="C775" s="364">
        <f>'1. General information'!$O$11</f>
        <v>0</v>
      </c>
      <c r="D775" s="364" t="s">
        <v>730</v>
      </c>
      <c r="E775" s="364" t="s">
        <v>652</v>
      </c>
      <c r="F775" s="364" t="s">
        <v>653</v>
      </c>
      <c r="G775" s="364" t="s">
        <v>33</v>
      </c>
      <c r="H775" s="364" t="s">
        <v>654</v>
      </c>
      <c r="I775" s="364" t="s">
        <v>617</v>
      </c>
      <c r="J775" s="364" t="s">
        <v>546</v>
      </c>
      <c r="K775" s="365" t="e">
        <f>'7. Vehicles and transport'!$P$18*'7. Vehicles and transport'!$P$25*MenA_share</f>
        <v>#VALUE!</v>
      </c>
      <c r="L775" s="365" t="e">
        <f>K775/'0a. Country information'!$R$11</f>
        <v>#VALUE!</v>
      </c>
      <c r="M775" s="366" t="str">
        <f>'0e. Support language'!$A$67</f>
        <v>District/MOH</v>
      </c>
      <c r="N775" s="367" t="s">
        <v>745</v>
      </c>
    </row>
    <row r="776" spans="1:14" x14ac:dyDescent="0.2">
      <c r="A776" s="364">
        <f>'1. General information'!$O$8</f>
        <v>0</v>
      </c>
      <c r="B776" s="364">
        <f>'1. General information'!$O$10</f>
        <v>0</v>
      </c>
      <c r="C776" s="364">
        <f>'1. General information'!$O$11</f>
        <v>0</v>
      </c>
      <c r="D776" s="364" t="s">
        <v>730</v>
      </c>
      <c r="E776" s="364" t="s">
        <v>652</v>
      </c>
      <c r="F776" s="364" t="s">
        <v>653</v>
      </c>
      <c r="G776" s="364" t="s">
        <v>356</v>
      </c>
      <c r="H776" s="364" t="s">
        <v>654</v>
      </c>
      <c r="I776" s="364" t="s">
        <v>617</v>
      </c>
      <c r="J776" s="364" t="s">
        <v>350</v>
      </c>
      <c r="K776" s="365" t="e">
        <f>'7. Vehicles and transport'!$P$18*'7. Vehicles and transport'!$P$26*YF_share</f>
        <v>#VALUE!</v>
      </c>
      <c r="L776" s="365" t="e">
        <f>K776/'0a. Country information'!$R$11</f>
        <v>#VALUE!</v>
      </c>
      <c r="M776" s="366" t="str">
        <f>'0e. Support language'!$A$67</f>
        <v>District/MOH</v>
      </c>
      <c r="N776" s="368" t="s">
        <v>356</v>
      </c>
    </row>
    <row r="777" spans="1:14" x14ac:dyDescent="0.2">
      <c r="A777" s="364">
        <f>'1. General information'!$O$8</f>
        <v>0</v>
      </c>
      <c r="B777" s="364">
        <f>'1. General information'!$O$10</f>
        <v>0</v>
      </c>
      <c r="C777" s="364">
        <f>'1. General information'!$O$11</f>
        <v>0</v>
      </c>
      <c r="D777" s="364" t="s">
        <v>730</v>
      </c>
      <c r="E777" s="364" t="s">
        <v>652</v>
      </c>
      <c r="F777" s="364" t="s">
        <v>653</v>
      </c>
      <c r="G777" s="364" t="s">
        <v>356</v>
      </c>
      <c r="H777" s="364" t="s">
        <v>654</v>
      </c>
      <c r="I777" s="364" t="s">
        <v>617</v>
      </c>
      <c r="J777" s="364" t="s">
        <v>546</v>
      </c>
      <c r="K777" s="365" t="e">
        <f>'7. Vehicles and transport'!$P$18*'7. Vehicles and transport'!$P$26*MenA_share</f>
        <v>#VALUE!</v>
      </c>
      <c r="L777" s="365" t="e">
        <f>K777/'0a. Country information'!$R$11</f>
        <v>#VALUE!</v>
      </c>
      <c r="M777" s="366" t="str">
        <f>'0e. Support language'!$A$67</f>
        <v>District/MOH</v>
      </c>
      <c r="N777" s="368" t="s">
        <v>356</v>
      </c>
    </row>
    <row r="778" spans="1:14" x14ac:dyDescent="0.2">
      <c r="A778" s="364">
        <f>'1. General information'!$O$8</f>
        <v>0</v>
      </c>
      <c r="B778" s="364">
        <f>'1. General information'!$O$10</f>
        <v>0</v>
      </c>
      <c r="C778" s="364">
        <f>'1. General information'!$O$11</f>
        <v>0</v>
      </c>
      <c r="D778" s="364" t="s">
        <v>730</v>
      </c>
      <c r="E778" s="364" t="s">
        <v>652</v>
      </c>
      <c r="F778" s="364" t="s">
        <v>653</v>
      </c>
      <c r="G778" s="364" t="s">
        <v>29</v>
      </c>
      <c r="H778" s="364" t="s">
        <v>654</v>
      </c>
      <c r="I778" s="364" t="s">
        <v>617</v>
      </c>
      <c r="J778" s="364" t="s">
        <v>350</v>
      </c>
      <c r="K778" s="365" t="e">
        <f>'7. Vehicles and transport'!$P$18*'7. Vehicles and transport'!$P$27*YF_share</f>
        <v>#VALUE!</v>
      </c>
      <c r="L778" s="365" t="e">
        <f>K778/'0a. Country information'!$R$11</f>
        <v>#VALUE!</v>
      </c>
      <c r="M778" s="366" t="str">
        <f>'0e. Support language'!$A$67</f>
        <v>District/MOH</v>
      </c>
      <c r="N778" s="368" t="s">
        <v>29</v>
      </c>
    </row>
    <row r="779" spans="1:14" x14ac:dyDescent="0.2">
      <c r="A779" s="364">
        <f>'1. General information'!$O$8</f>
        <v>0</v>
      </c>
      <c r="B779" s="364">
        <f>'1. General information'!$O$10</f>
        <v>0</v>
      </c>
      <c r="C779" s="364">
        <f>'1. General information'!$O$11</f>
        <v>0</v>
      </c>
      <c r="D779" s="364" t="s">
        <v>730</v>
      </c>
      <c r="E779" s="364" t="s">
        <v>652</v>
      </c>
      <c r="F779" s="364" t="s">
        <v>653</v>
      </c>
      <c r="G779" s="364" t="s">
        <v>29</v>
      </c>
      <c r="H779" s="364" t="s">
        <v>654</v>
      </c>
      <c r="I779" s="364" t="s">
        <v>617</v>
      </c>
      <c r="J779" s="364" t="s">
        <v>546</v>
      </c>
      <c r="K779" s="365" t="e">
        <f>'7. Vehicles and transport'!$P$18*'7. Vehicles and transport'!$P$27*MenA_share</f>
        <v>#VALUE!</v>
      </c>
      <c r="L779" s="365" t="e">
        <f>K779/'0a. Country information'!$R$11</f>
        <v>#VALUE!</v>
      </c>
      <c r="M779" s="366" t="str">
        <f>'0e. Support language'!$A$67</f>
        <v>District/MOH</v>
      </c>
      <c r="N779" s="368" t="s">
        <v>29</v>
      </c>
    </row>
    <row r="780" spans="1:14" x14ac:dyDescent="0.2">
      <c r="A780" s="364">
        <f>'1. General information'!$O$8</f>
        <v>0</v>
      </c>
      <c r="B780" s="364">
        <f>'1. General information'!$O$10</f>
        <v>0</v>
      </c>
      <c r="C780" s="364">
        <f>'1. General information'!$O$11</f>
        <v>0</v>
      </c>
      <c r="D780" s="364" t="s">
        <v>730</v>
      </c>
      <c r="E780" s="364" t="s">
        <v>652</v>
      </c>
      <c r="F780" s="364" t="s">
        <v>653</v>
      </c>
      <c r="G780" s="364" t="s">
        <v>96</v>
      </c>
      <c r="H780" s="364" t="s">
        <v>654</v>
      </c>
      <c r="I780" s="364" t="s">
        <v>617</v>
      </c>
      <c r="J780" s="364" t="s">
        <v>350</v>
      </c>
      <c r="K780" s="365" t="e">
        <f>'7. Vehicles and transport'!$P$18*'7. Vehicles and transport'!$P$28*YF_share</f>
        <v>#VALUE!</v>
      </c>
      <c r="L780" s="365" t="e">
        <f>K780/'0a. Country information'!$R$11</f>
        <v>#VALUE!</v>
      </c>
      <c r="M780" s="366" t="str">
        <f>'0e. Support language'!$A$67</f>
        <v>District/MOH</v>
      </c>
      <c r="N780" s="368" t="s">
        <v>96</v>
      </c>
    </row>
    <row r="781" spans="1:14" x14ac:dyDescent="0.2">
      <c r="A781" s="364">
        <f>'1. General information'!$O$8</f>
        <v>0</v>
      </c>
      <c r="B781" s="364">
        <f>'1. General information'!$O$10</f>
        <v>0</v>
      </c>
      <c r="C781" s="364">
        <f>'1. General information'!$O$11</f>
        <v>0</v>
      </c>
      <c r="D781" s="364" t="s">
        <v>730</v>
      </c>
      <c r="E781" s="364" t="s">
        <v>652</v>
      </c>
      <c r="F781" s="364" t="s">
        <v>653</v>
      </c>
      <c r="G781" s="364" t="s">
        <v>96</v>
      </c>
      <c r="H781" s="364" t="s">
        <v>654</v>
      </c>
      <c r="I781" s="364" t="s">
        <v>617</v>
      </c>
      <c r="J781" s="364" t="s">
        <v>546</v>
      </c>
      <c r="K781" s="365" t="e">
        <f>'7. Vehicles and transport'!$P$18*'7. Vehicles and transport'!$P$28*MenA_share</f>
        <v>#VALUE!</v>
      </c>
      <c r="L781" s="365" t="e">
        <f>K781/'0a. Country information'!$R$11</f>
        <v>#VALUE!</v>
      </c>
      <c r="M781" s="366" t="str">
        <f>'0e. Support language'!$A$67</f>
        <v>District/MOH</v>
      </c>
      <c r="N781" s="368" t="s">
        <v>96</v>
      </c>
    </row>
    <row r="782" spans="1:14" x14ac:dyDescent="0.2">
      <c r="A782" s="364">
        <f>'1. General information'!$O$8</f>
        <v>0</v>
      </c>
      <c r="B782" s="364">
        <f>'1. General information'!$O$10</f>
        <v>0</v>
      </c>
      <c r="C782" s="364">
        <f>'1. General information'!$O$11</f>
        <v>0</v>
      </c>
      <c r="D782" s="364" t="s">
        <v>730</v>
      </c>
      <c r="E782" s="364" t="s">
        <v>652</v>
      </c>
      <c r="F782" s="364" t="s">
        <v>653</v>
      </c>
      <c r="G782" s="364" t="s">
        <v>5</v>
      </c>
      <c r="H782" s="364" t="s">
        <v>654</v>
      </c>
      <c r="I782" s="364" t="s">
        <v>617</v>
      </c>
      <c r="J782" s="364" t="s">
        <v>350</v>
      </c>
      <c r="K782" s="365" t="e">
        <f>'7. Vehicles and transport'!$P$18*'7. Vehicles and transport'!$P$29*YF_share</f>
        <v>#VALUE!</v>
      </c>
      <c r="L782" s="365" t="e">
        <f>K782/'0a. Country information'!$R$11</f>
        <v>#VALUE!</v>
      </c>
      <c r="M782" s="366" t="str">
        <f>'0e. Support language'!$A$67</f>
        <v>District/MOH</v>
      </c>
      <c r="N782" s="368" t="s">
        <v>5</v>
      </c>
    </row>
    <row r="783" spans="1:14" x14ac:dyDescent="0.2">
      <c r="A783" s="364">
        <f>'1. General information'!$O$8</f>
        <v>0</v>
      </c>
      <c r="B783" s="364">
        <f>'1. General information'!$O$10</f>
        <v>0</v>
      </c>
      <c r="C783" s="364">
        <f>'1. General information'!$O$11</f>
        <v>0</v>
      </c>
      <c r="D783" s="364" t="s">
        <v>730</v>
      </c>
      <c r="E783" s="364" t="s">
        <v>652</v>
      </c>
      <c r="F783" s="364" t="s">
        <v>653</v>
      </c>
      <c r="G783" s="364" t="s">
        <v>5</v>
      </c>
      <c r="H783" s="364" t="s">
        <v>654</v>
      </c>
      <c r="I783" s="364" t="s">
        <v>617</v>
      </c>
      <c r="J783" s="364" t="s">
        <v>546</v>
      </c>
      <c r="K783" s="365" t="e">
        <f>'7. Vehicles and transport'!$P$18*'7. Vehicles and transport'!$P$29*MenA_share</f>
        <v>#VALUE!</v>
      </c>
      <c r="L783" s="365" t="e">
        <f>K783/'0a. Country information'!$R$11</f>
        <v>#VALUE!</v>
      </c>
      <c r="M783" s="366" t="str">
        <f>'0e. Support language'!$A$67</f>
        <v>District/MOH</v>
      </c>
      <c r="N783" s="368" t="s">
        <v>5</v>
      </c>
    </row>
    <row r="784" spans="1:14" x14ac:dyDescent="0.2">
      <c r="A784" s="364">
        <f>'1. General information'!$O$8</f>
        <v>0</v>
      </c>
      <c r="B784" s="364">
        <f>'1. General information'!$O$10</f>
        <v>0</v>
      </c>
      <c r="C784" s="364">
        <f>'1. General information'!$O$11</f>
        <v>0</v>
      </c>
      <c r="D784" s="364" t="s">
        <v>730</v>
      </c>
      <c r="E784" s="364" t="s">
        <v>652</v>
      </c>
      <c r="F784" s="364" t="s">
        <v>653</v>
      </c>
      <c r="G784" s="364" t="s">
        <v>22</v>
      </c>
      <c r="H784" s="364" t="s">
        <v>654</v>
      </c>
      <c r="I784" s="364" t="s">
        <v>617</v>
      </c>
      <c r="J784" s="364" t="s">
        <v>350</v>
      </c>
      <c r="K784" s="365" t="e">
        <f>'7. Vehicles and transport'!$P$18*'7. Vehicles and transport'!$P$30*YF_share</f>
        <v>#VALUE!</v>
      </c>
      <c r="L784" s="365" t="e">
        <f>K784/'0a. Country information'!$R$11</f>
        <v>#VALUE!</v>
      </c>
      <c r="M784" s="366" t="str">
        <f>'0e. Support language'!$A$67</f>
        <v>District/MOH</v>
      </c>
      <c r="N784" s="368" t="s">
        <v>22</v>
      </c>
    </row>
    <row r="785" spans="1:14" x14ac:dyDescent="0.2">
      <c r="A785" s="364">
        <f>'1. General information'!$O$8</f>
        <v>0</v>
      </c>
      <c r="B785" s="364">
        <f>'1. General information'!$O$10</f>
        <v>0</v>
      </c>
      <c r="C785" s="364">
        <f>'1. General information'!$O$11</f>
        <v>0</v>
      </c>
      <c r="D785" s="364" t="s">
        <v>730</v>
      </c>
      <c r="E785" s="364" t="s">
        <v>652</v>
      </c>
      <c r="F785" s="364" t="s">
        <v>653</v>
      </c>
      <c r="G785" s="364" t="s">
        <v>22</v>
      </c>
      <c r="H785" s="364" t="s">
        <v>654</v>
      </c>
      <c r="I785" s="364" t="s">
        <v>617</v>
      </c>
      <c r="J785" s="364" t="s">
        <v>546</v>
      </c>
      <c r="K785" s="365" t="e">
        <f>'7. Vehicles and transport'!$P$18*'7. Vehicles and transport'!$P$30*MenA_share</f>
        <v>#VALUE!</v>
      </c>
      <c r="L785" s="365" t="e">
        <f>K785/'0a. Country information'!$R$11</f>
        <v>#VALUE!</v>
      </c>
      <c r="M785" s="366" t="str">
        <f>'0e. Support language'!$A$67</f>
        <v>District/MOH</v>
      </c>
      <c r="N785" s="368" t="s">
        <v>22</v>
      </c>
    </row>
    <row r="786" spans="1:14" x14ac:dyDescent="0.2">
      <c r="A786" s="364">
        <f>'1. General information'!$O$8</f>
        <v>0</v>
      </c>
      <c r="B786" s="364">
        <f>'1. General information'!$O$10</f>
        <v>0</v>
      </c>
      <c r="C786" s="364">
        <f>'1. General information'!$O$11</f>
        <v>0</v>
      </c>
      <c r="D786" s="364" t="s">
        <v>730</v>
      </c>
      <c r="E786" s="364" t="s">
        <v>652</v>
      </c>
      <c r="F786" s="364" t="s">
        <v>653</v>
      </c>
      <c r="G786" s="364" t="s">
        <v>30</v>
      </c>
      <c r="H786" s="364" t="s">
        <v>654</v>
      </c>
      <c r="I786" s="364" t="s">
        <v>617</v>
      </c>
      <c r="J786" s="364" t="s">
        <v>350</v>
      </c>
      <c r="K786" s="365" t="e">
        <f>'7. Vehicles and transport'!$P$18*'7. Vehicles and transport'!$P$31*YF_share</f>
        <v>#VALUE!</v>
      </c>
      <c r="L786" s="365" t="e">
        <f>K786/'0a. Country information'!$R$11</f>
        <v>#VALUE!</v>
      </c>
      <c r="M786" s="366" t="str">
        <f>'0e. Support language'!$A$67</f>
        <v>District/MOH</v>
      </c>
      <c r="N786" s="368" t="s">
        <v>30</v>
      </c>
    </row>
    <row r="787" spans="1:14" x14ac:dyDescent="0.2">
      <c r="A787" s="364">
        <f>'1. General information'!$O$8</f>
        <v>0</v>
      </c>
      <c r="B787" s="364">
        <f>'1. General information'!$O$10</f>
        <v>0</v>
      </c>
      <c r="C787" s="364">
        <f>'1. General information'!$O$11</f>
        <v>0</v>
      </c>
      <c r="D787" s="364" t="s">
        <v>730</v>
      </c>
      <c r="E787" s="364" t="s">
        <v>652</v>
      </c>
      <c r="F787" s="364" t="s">
        <v>653</v>
      </c>
      <c r="G787" s="364" t="s">
        <v>30</v>
      </c>
      <c r="H787" s="364" t="s">
        <v>654</v>
      </c>
      <c r="I787" s="364" t="s">
        <v>617</v>
      </c>
      <c r="J787" s="364" t="s">
        <v>546</v>
      </c>
      <c r="K787" s="365" t="e">
        <f>'7. Vehicles and transport'!$P$18*'7. Vehicles and transport'!$P$31*MenA_share</f>
        <v>#VALUE!</v>
      </c>
      <c r="L787" s="365" t="e">
        <f>K787/'0a. Country information'!$R$11</f>
        <v>#VALUE!</v>
      </c>
      <c r="M787" s="366" t="str">
        <f>'0e. Support language'!$A$67</f>
        <v>District/MOH</v>
      </c>
      <c r="N787" s="368" t="s">
        <v>30</v>
      </c>
    </row>
    <row r="788" spans="1:14" x14ac:dyDescent="0.2">
      <c r="A788" s="364">
        <f>'1. General information'!$O$8</f>
        <v>0</v>
      </c>
      <c r="B788" s="364">
        <f>'1. General information'!$O$10</f>
        <v>0</v>
      </c>
      <c r="C788" s="364">
        <f>'1. General information'!$O$11</f>
        <v>0</v>
      </c>
      <c r="D788" s="364" t="s">
        <v>730</v>
      </c>
      <c r="E788" s="364" t="s">
        <v>652</v>
      </c>
      <c r="F788" s="364" t="s">
        <v>653</v>
      </c>
      <c r="G788" s="364" t="s">
        <v>97</v>
      </c>
      <c r="H788" s="364" t="s">
        <v>654</v>
      </c>
      <c r="I788" s="364" t="s">
        <v>617</v>
      </c>
      <c r="J788" s="364" t="s">
        <v>350</v>
      </c>
      <c r="K788" s="365" t="e">
        <f>'7. Vehicles and transport'!$P$18*'7. Vehicles and transport'!$P$32*YF_share</f>
        <v>#VALUE!</v>
      </c>
      <c r="L788" s="365" t="e">
        <f>K788/'0a. Country information'!$R$11</f>
        <v>#VALUE!</v>
      </c>
      <c r="M788" s="366" t="str">
        <f>'0e. Support language'!$A$67</f>
        <v>District/MOH</v>
      </c>
      <c r="N788" s="368" t="s">
        <v>97</v>
      </c>
    </row>
    <row r="789" spans="1:14" x14ac:dyDescent="0.2">
      <c r="A789" s="364">
        <f>'1. General information'!$O$8</f>
        <v>0</v>
      </c>
      <c r="B789" s="364">
        <f>'1. General information'!$O$10</f>
        <v>0</v>
      </c>
      <c r="C789" s="364">
        <f>'1. General information'!$O$11</f>
        <v>0</v>
      </c>
      <c r="D789" s="364" t="s">
        <v>730</v>
      </c>
      <c r="E789" s="364" t="s">
        <v>652</v>
      </c>
      <c r="F789" s="364" t="s">
        <v>653</v>
      </c>
      <c r="G789" s="364" t="s">
        <v>97</v>
      </c>
      <c r="H789" s="364" t="s">
        <v>654</v>
      </c>
      <c r="I789" s="364" t="s">
        <v>617</v>
      </c>
      <c r="J789" s="364" t="s">
        <v>546</v>
      </c>
      <c r="K789" s="365" t="e">
        <f>'7. Vehicles and transport'!$P$18*'7. Vehicles and transport'!$P$32*MenA_share</f>
        <v>#VALUE!</v>
      </c>
      <c r="L789" s="365" t="e">
        <f>K789/'0a. Country information'!$R$11</f>
        <v>#VALUE!</v>
      </c>
      <c r="M789" s="366" t="str">
        <f>'0e. Support language'!$A$67</f>
        <v>District/MOH</v>
      </c>
      <c r="N789" s="368" t="s">
        <v>97</v>
      </c>
    </row>
    <row r="790" spans="1:14" x14ac:dyDescent="0.2">
      <c r="A790" s="364">
        <f>'1. General information'!$O$8</f>
        <v>0</v>
      </c>
      <c r="B790" s="364">
        <f>'1. General information'!$O$10</f>
        <v>0</v>
      </c>
      <c r="C790" s="364">
        <f>'1. General information'!$O$11</f>
        <v>0</v>
      </c>
      <c r="D790" s="364" t="s">
        <v>730</v>
      </c>
      <c r="E790" s="364" t="s">
        <v>652</v>
      </c>
      <c r="F790" s="364" t="s">
        <v>653</v>
      </c>
      <c r="G790" s="364" t="s">
        <v>28</v>
      </c>
      <c r="H790" s="364" t="s">
        <v>654</v>
      </c>
      <c r="I790" s="364" t="s">
        <v>617</v>
      </c>
      <c r="J790" s="364" t="s">
        <v>350</v>
      </c>
      <c r="K790" s="365" t="e">
        <f>'7. Vehicles and transport'!$P$18*'7. Vehicles and transport'!$P$33*YF_share</f>
        <v>#VALUE!</v>
      </c>
      <c r="L790" s="365" t="e">
        <f>K790/'0a. Country information'!$R$11</f>
        <v>#VALUE!</v>
      </c>
      <c r="M790" s="366" t="str">
        <f>'0e. Support language'!$A$67</f>
        <v>District/MOH</v>
      </c>
      <c r="N790" s="368" t="s">
        <v>28</v>
      </c>
    </row>
    <row r="791" spans="1:14" x14ac:dyDescent="0.2">
      <c r="A791" s="364">
        <f>'1. General information'!$O$8</f>
        <v>0</v>
      </c>
      <c r="B791" s="364">
        <f>'1. General information'!$O$10</f>
        <v>0</v>
      </c>
      <c r="C791" s="364">
        <f>'1. General information'!$O$11</f>
        <v>0</v>
      </c>
      <c r="D791" s="364" t="s">
        <v>730</v>
      </c>
      <c r="E791" s="364" t="s">
        <v>652</v>
      </c>
      <c r="F791" s="364" t="s">
        <v>653</v>
      </c>
      <c r="G791" s="364" t="s">
        <v>28</v>
      </c>
      <c r="H791" s="364" t="s">
        <v>654</v>
      </c>
      <c r="I791" s="364" t="s">
        <v>617</v>
      </c>
      <c r="J791" s="364" t="s">
        <v>546</v>
      </c>
      <c r="K791" s="365" t="e">
        <f>'7. Vehicles and transport'!$P$18*'7. Vehicles and transport'!$P$33*MenA_share</f>
        <v>#VALUE!</v>
      </c>
      <c r="L791" s="365" t="e">
        <f>K791/'0a. Country information'!$R$11</f>
        <v>#VALUE!</v>
      </c>
      <c r="M791" s="366" t="str">
        <f>'0e. Support language'!$A$67</f>
        <v>District/MOH</v>
      </c>
      <c r="N791" s="368" t="s">
        <v>28</v>
      </c>
    </row>
    <row r="792" spans="1:14" x14ac:dyDescent="0.2">
      <c r="A792" s="364">
        <f>'1. General information'!$O$8</f>
        <v>0</v>
      </c>
      <c r="B792" s="364">
        <f>'1. General information'!$O$10</f>
        <v>0</v>
      </c>
      <c r="C792" s="364">
        <f>'1. General information'!$O$11</f>
        <v>0</v>
      </c>
      <c r="D792" s="364" t="s">
        <v>730</v>
      </c>
      <c r="E792" s="364" t="s">
        <v>652</v>
      </c>
      <c r="F792" s="364" t="s">
        <v>653</v>
      </c>
      <c r="G792" s="364" t="s">
        <v>129</v>
      </c>
      <c r="H792" s="364" t="s">
        <v>654</v>
      </c>
      <c r="I792" s="364" t="s">
        <v>617</v>
      </c>
      <c r="J792" s="364" t="s">
        <v>350</v>
      </c>
      <c r="K792" s="365" t="e">
        <f>'7. Vehicles and transport'!$P$18*'7. Vehicles and transport'!$P$34*YF_share</f>
        <v>#VALUE!</v>
      </c>
      <c r="L792" s="365" t="e">
        <f>K792/'0a. Country information'!$R$11</f>
        <v>#VALUE!</v>
      </c>
      <c r="M792" s="366" t="str">
        <f>'0e. Support language'!$A$67</f>
        <v>District/MOH</v>
      </c>
      <c r="N792" s="368" t="s">
        <v>619</v>
      </c>
    </row>
    <row r="793" spans="1:14" x14ac:dyDescent="0.2">
      <c r="A793" s="364">
        <f>'1. General information'!$O$8</f>
        <v>0</v>
      </c>
      <c r="B793" s="364">
        <f>'1. General information'!$O$10</f>
        <v>0</v>
      </c>
      <c r="C793" s="364">
        <f>'1. General information'!$O$11</f>
        <v>0</v>
      </c>
      <c r="D793" s="364" t="s">
        <v>730</v>
      </c>
      <c r="E793" s="364" t="s">
        <v>652</v>
      </c>
      <c r="F793" s="364" t="s">
        <v>653</v>
      </c>
      <c r="G793" s="364" t="s">
        <v>129</v>
      </c>
      <c r="H793" s="364" t="s">
        <v>654</v>
      </c>
      <c r="I793" s="364" t="s">
        <v>617</v>
      </c>
      <c r="J793" s="364" t="s">
        <v>546</v>
      </c>
      <c r="K793" s="365" t="e">
        <f>'7. Vehicles and transport'!$P$18*'7. Vehicles and transport'!$P$34*MenA_share</f>
        <v>#VALUE!</v>
      </c>
      <c r="L793" s="365" t="e">
        <f>K793/'0a. Country information'!$R$11</f>
        <v>#VALUE!</v>
      </c>
      <c r="M793" s="366" t="str">
        <f>'0e. Support language'!$A$67</f>
        <v>District/MOH</v>
      </c>
      <c r="N793" s="368" t="s">
        <v>619</v>
      </c>
    </row>
    <row r="794" spans="1:14" x14ac:dyDescent="0.2">
      <c r="A794" s="364">
        <f>'1. General information'!$O$8</f>
        <v>0</v>
      </c>
      <c r="B794" s="364">
        <f>'1. General information'!$O$10</f>
        <v>0</v>
      </c>
      <c r="C794" s="364">
        <f>'1. General information'!$O$11</f>
        <v>0</v>
      </c>
      <c r="D794" s="364" t="s">
        <v>732</v>
      </c>
      <c r="E794" s="364" t="s">
        <v>652</v>
      </c>
      <c r="F794" s="364" t="s">
        <v>653</v>
      </c>
      <c r="G794" s="364" t="s">
        <v>33</v>
      </c>
      <c r="H794" s="364" t="s">
        <v>654</v>
      </c>
      <c r="I794" s="364" t="s">
        <v>617</v>
      </c>
      <c r="J794" s="364" t="s">
        <v>350</v>
      </c>
      <c r="K794" s="365" t="e">
        <f>'7. Vehicles and transport'!$Q$18*'7. Vehicles and transport'!$Q$25*YF_share</f>
        <v>#VALUE!</v>
      </c>
      <c r="L794" s="365" t="e">
        <f>K794/'0a. Country information'!$R$11</f>
        <v>#VALUE!</v>
      </c>
      <c r="M794" s="366" t="str">
        <f>'0e. Support language'!$A$67</f>
        <v>District/MOH</v>
      </c>
      <c r="N794" s="367" t="s">
        <v>746</v>
      </c>
    </row>
    <row r="795" spans="1:14" x14ac:dyDescent="0.2">
      <c r="A795" s="364">
        <f>'1. General information'!$O$8</f>
        <v>0</v>
      </c>
      <c r="B795" s="364">
        <f>'1. General information'!$O$10</f>
        <v>0</v>
      </c>
      <c r="C795" s="364">
        <f>'1. General information'!$O$11</f>
        <v>0</v>
      </c>
      <c r="D795" s="364" t="s">
        <v>732</v>
      </c>
      <c r="E795" s="364" t="s">
        <v>652</v>
      </c>
      <c r="F795" s="364" t="s">
        <v>653</v>
      </c>
      <c r="G795" s="364" t="s">
        <v>33</v>
      </c>
      <c r="H795" s="364" t="s">
        <v>654</v>
      </c>
      <c r="I795" s="364" t="s">
        <v>617</v>
      </c>
      <c r="J795" s="364" t="s">
        <v>546</v>
      </c>
      <c r="K795" s="365" t="e">
        <f>'7. Vehicles and transport'!$Q$18*'7. Vehicles and transport'!$Q$25*MenA_share</f>
        <v>#VALUE!</v>
      </c>
      <c r="L795" s="365" t="e">
        <f>K795/'0a. Country information'!$R$11</f>
        <v>#VALUE!</v>
      </c>
      <c r="M795" s="366" t="str">
        <f>'0e. Support language'!$A$67</f>
        <v>District/MOH</v>
      </c>
      <c r="N795" s="367" t="s">
        <v>746</v>
      </c>
    </row>
    <row r="796" spans="1:14" x14ac:dyDescent="0.2">
      <c r="A796" s="364">
        <f>'1. General information'!$O$8</f>
        <v>0</v>
      </c>
      <c r="B796" s="364">
        <f>'1. General information'!$O$10</f>
        <v>0</v>
      </c>
      <c r="C796" s="364">
        <f>'1. General information'!$O$11</f>
        <v>0</v>
      </c>
      <c r="D796" s="364" t="s">
        <v>732</v>
      </c>
      <c r="E796" s="364" t="s">
        <v>652</v>
      </c>
      <c r="F796" s="364" t="s">
        <v>653</v>
      </c>
      <c r="G796" s="364" t="s">
        <v>356</v>
      </c>
      <c r="H796" s="364" t="s">
        <v>654</v>
      </c>
      <c r="I796" s="364" t="s">
        <v>617</v>
      </c>
      <c r="J796" s="364" t="s">
        <v>350</v>
      </c>
      <c r="K796" s="365" t="e">
        <f>'7. Vehicles and transport'!$Q$18*'7. Vehicles and transport'!$Q$26*YF_share</f>
        <v>#VALUE!</v>
      </c>
      <c r="L796" s="365" t="e">
        <f>K796/'0a. Country information'!$R$11</f>
        <v>#VALUE!</v>
      </c>
      <c r="M796" s="366" t="str">
        <f>'0e. Support language'!$A$67</f>
        <v>District/MOH</v>
      </c>
      <c r="N796" s="368" t="s">
        <v>356</v>
      </c>
    </row>
    <row r="797" spans="1:14" x14ac:dyDescent="0.2">
      <c r="A797" s="364">
        <f>'1. General information'!$O$8</f>
        <v>0</v>
      </c>
      <c r="B797" s="364">
        <f>'1. General information'!$O$10</f>
        <v>0</v>
      </c>
      <c r="C797" s="364">
        <f>'1. General information'!$O$11</f>
        <v>0</v>
      </c>
      <c r="D797" s="364" t="s">
        <v>732</v>
      </c>
      <c r="E797" s="364" t="s">
        <v>652</v>
      </c>
      <c r="F797" s="364" t="s">
        <v>653</v>
      </c>
      <c r="G797" s="364" t="s">
        <v>356</v>
      </c>
      <c r="H797" s="364" t="s">
        <v>654</v>
      </c>
      <c r="I797" s="364" t="s">
        <v>617</v>
      </c>
      <c r="J797" s="364" t="s">
        <v>546</v>
      </c>
      <c r="K797" s="365" t="e">
        <f>'7. Vehicles and transport'!$Q$18*'7. Vehicles and transport'!$Q$26*MenA_share</f>
        <v>#VALUE!</v>
      </c>
      <c r="L797" s="365" t="e">
        <f>K797/'0a. Country information'!$R$11</f>
        <v>#VALUE!</v>
      </c>
      <c r="M797" s="366" t="str">
        <f>'0e. Support language'!$A$67</f>
        <v>District/MOH</v>
      </c>
      <c r="N797" s="368" t="s">
        <v>356</v>
      </c>
    </row>
    <row r="798" spans="1:14" x14ac:dyDescent="0.2">
      <c r="A798" s="364">
        <f>'1. General information'!$O$8</f>
        <v>0</v>
      </c>
      <c r="B798" s="364">
        <f>'1. General information'!$O$10</f>
        <v>0</v>
      </c>
      <c r="C798" s="364">
        <f>'1. General information'!$O$11</f>
        <v>0</v>
      </c>
      <c r="D798" s="364" t="s">
        <v>732</v>
      </c>
      <c r="E798" s="364" t="s">
        <v>652</v>
      </c>
      <c r="F798" s="364" t="s">
        <v>653</v>
      </c>
      <c r="G798" s="364" t="s">
        <v>29</v>
      </c>
      <c r="H798" s="364" t="s">
        <v>654</v>
      </c>
      <c r="I798" s="364" t="s">
        <v>617</v>
      </c>
      <c r="J798" s="364" t="s">
        <v>350</v>
      </c>
      <c r="K798" s="365" t="e">
        <f>'7. Vehicles and transport'!$Q$18*'7. Vehicles and transport'!$Q$27*YF_share</f>
        <v>#VALUE!</v>
      </c>
      <c r="L798" s="365" t="e">
        <f>K798/'0a. Country information'!$R$11</f>
        <v>#VALUE!</v>
      </c>
      <c r="M798" s="366" t="str">
        <f>'0e. Support language'!$A$67</f>
        <v>District/MOH</v>
      </c>
      <c r="N798" s="368" t="s">
        <v>29</v>
      </c>
    </row>
    <row r="799" spans="1:14" x14ac:dyDescent="0.2">
      <c r="A799" s="364">
        <f>'1. General information'!$O$8</f>
        <v>0</v>
      </c>
      <c r="B799" s="364">
        <f>'1. General information'!$O$10</f>
        <v>0</v>
      </c>
      <c r="C799" s="364">
        <f>'1. General information'!$O$11</f>
        <v>0</v>
      </c>
      <c r="D799" s="364" t="s">
        <v>732</v>
      </c>
      <c r="E799" s="364" t="s">
        <v>652</v>
      </c>
      <c r="F799" s="364" t="s">
        <v>653</v>
      </c>
      <c r="G799" s="364" t="s">
        <v>29</v>
      </c>
      <c r="H799" s="364" t="s">
        <v>654</v>
      </c>
      <c r="I799" s="364" t="s">
        <v>617</v>
      </c>
      <c r="J799" s="364" t="s">
        <v>546</v>
      </c>
      <c r="K799" s="365" t="e">
        <f>'7. Vehicles and transport'!$Q$18*'7. Vehicles and transport'!$Q$27*MenA_share</f>
        <v>#VALUE!</v>
      </c>
      <c r="L799" s="365" t="e">
        <f>K799/'0a. Country information'!$R$11</f>
        <v>#VALUE!</v>
      </c>
      <c r="M799" s="366" t="str">
        <f>'0e. Support language'!$A$67</f>
        <v>District/MOH</v>
      </c>
      <c r="N799" s="368" t="s">
        <v>29</v>
      </c>
    </row>
    <row r="800" spans="1:14" x14ac:dyDescent="0.2">
      <c r="A800" s="364">
        <f>'1. General information'!$O$8</f>
        <v>0</v>
      </c>
      <c r="B800" s="364">
        <f>'1. General information'!$O$10</f>
        <v>0</v>
      </c>
      <c r="C800" s="364">
        <f>'1. General information'!$O$11</f>
        <v>0</v>
      </c>
      <c r="D800" s="364" t="s">
        <v>732</v>
      </c>
      <c r="E800" s="364" t="s">
        <v>652</v>
      </c>
      <c r="F800" s="364" t="s">
        <v>653</v>
      </c>
      <c r="G800" s="364" t="s">
        <v>96</v>
      </c>
      <c r="H800" s="364" t="s">
        <v>654</v>
      </c>
      <c r="I800" s="364" t="s">
        <v>617</v>
      </c>
      <c r="J800" s="364" t="s">
        <v>350</v>
      </c>
      <c r="K800" s="365" t="e">
        <f>'7. Vehicles and transport'!$Q$18*'7. Vehicles and transport'!$Q$28*YF_share</f>
        <v>#VALUE!</v>
      </c>
      <c r="L800" s="365" t="e">
        <f>K800/'0a. Country information'!$R$11</f>
        <v>#VALUE!</v>
      </c>
      <c r="M800" s="366" t="str">
        <f>'0e. Support language'!$A$67</f>
        <v>District/MOH</v>
      </c>
      <c r="N800" s="368" t="s">
        <v>96</v>
      </c>
    </row>
    <row r="801" spans="1:14" x14ac:dyDescent="0.2">
      <c r="A801" s="364">
        <f>'1. General information'!$O$8</f>
        <v>0</v>
      </c>
      <c r="B801" s="364">
        <f>'1. General information'!$O$10</f>
        <v>0</v>
      </c>
      <c r="C801" s="364">
        <f>'1. General information'!$O$11</f>
        <v>0</v>
      </c>
      <c r="D801" s="364" t="s">
        <v>732</v>
      </c>
      <c r="E801" s="364" t="s">
        <v>652</v>
      </c>
      <c r="F801" s="364" t="s">
        <v>653</v>
      </c>
      <c r="G801" s="364" t="s">
        <v>96</v>
      </c>
      <c r="H801" s="364" t="s">
        <v>654</v>
      </c>
      <c r="I801" s="364" t="s">
        <v>617</v>
      </c>
      <c r="J801" s="364" t="s">
        <v>546</v>
      </c>
      <c r="K801" s="365" t="e">
        <f>'7. Vehicles and transport'!$Q$18*'7. Vehicles and transport'!$Q$28*MenA_share</f>
        <v>#VALUE!</v>
      </c>
      <c r="L801" s="365" t="e">
        <f>K801/'0a. Country information'!$R$11</f>
        <v>#VALUE!</v>
      </c>
      <c r="M801" s="366" t="str">
        <f>'0e. Support language'!$A$67</f>
        <v>District/MOH</v>
      </c>
      <c r="N801" s="368" t="s">
        <v>96</v>
      </c>
    </row>
    <row r="802" spans="1:14" x14ac:dyDescent="0.2">
      <c r="A802" s="364">
        <f>'1. General information'!$O$8</f>
        <v>0</v>
      </c>
      <c r="B802" s="364">
        <f>'1. General information'!$O$10</f>
        <v>0</v>
      </c>
      <c r="C802" s="364">
        <f>'1. General information'!$O$11</f>
        <v>0</v>
      </c>
      <c r="D802" s="364" t="s">
        <v>732</v>
      </c>
      <c r="E802" s="364" t="s">
        <v>652</v>
      </c>
      <c r="F802" s="364" t="s">
        <v>653</v>
      </c>
      <c r="G802" s="364" t="s">
        <v>5</v>
      </c>
      <c r="H802" s="364" t="s">
        <v>654</v>
      </c>
      <c r="I802" s="364" t="s">
        <v>617</v>
      </c>
      <c r="J802" s="364" t="s">
        <v>350</v>
      </c>
      <c r="K802" s="365" t="e">
        <f>'7. Vehicles and transport'!$Q$18*'7. Vehicles and transport'!$Q$29*YF_share</f>
        <v>#VALUE!</v>
      </c>
      <c r="L802" s="365" t="e">
        <f>K802/'0a. Country information'!$R$11</f>
        <v>#VALUE!</v>
      </c>
      <c r="M802" s="366" t="str">
        <f>'0e. Support language'!$A$67</f>
        <v>District/MOH</v>
      </c>
      <c r="N802" s="368" t="s">
        <v>5</v>
      </c>
    </row>
    <row r="803" spans="1:14" x14ac:dyDescent="0.2">
      <c r="A803" s="364">
        <f>'1. General information'!$O$8</f>
        <v>0</v>
      </c>
      <c r="B803" s="364">
        <f>'1. General information'!$O$10</f>
        <v>0</v>
      </c>
      <c r="C803" s="364">
        <f>'1. General information'!$O$11</f>
        <v>0</v>
      </c>
      <c r="D803" s="364" t="s">
        <v>732</v>
      </c>
      <c r="E803" s="364" t="s">
        <v>652</v>
      </c>
      <c r="F803" s="364" t="s">
        <v>653</v>
      </c>
      <c r="G803" s="364" t="s">
        <v>5</v>
      </c>
      <c r="H803" s="364" t="s">
        <v>654</v>
      </c>
      <c r="I803" s="364" t="s">
        <v>617</v>
      </c>
      <c r="J803" s="364" t="s">
        <v>546</v>
      </c>
      <c r="K803" s="365" t="e">
        <f>'7. Vehicles and transport'!$Q$18*'7. Vehicles and transport'!$Q$29*MenA_share</f>
        <v>#VALUE!</v>
      </c>
      <c r="L803" s="365" t="e">
        <f>K803/'0a. Country information'!$R$11</f>
        <v>#VALUE!</v>
      </c>
      <c r="M803" s="366" t="str">
        <f>'0e. Support language'!$A$67</f>
        <v>District/MOH</v>
      </c>
      <c r="N803" s="368" t="s">
        <v>5</v>
      </c>
    </row>
    <row r="804" spans="1:14" x14ac:dyDescent="0.2">
      <c r="A804" s="364">
        <f>'1. General information'!$O$8</f>
        <v>0</v>
      </c>
      <c r="B804" s="364">
        <f>'1. General information'!$O$10</f>
        <v>0</v>
      </c>
      <c r="C804" s="364">
        <f>'1. General information'!$O$11</f>
        <v>0</v>
      </c>
      <c r="D804" s="364" t="s">
        <v>732</v>
      </c>
      <c r="E804" s="364" t="s">
        <v>652</v>
      </c>
      <c r="F804" s="364" t="s">
        <v>653</v>
      </c>
      <c r="G804" s="364" t="s">
        <v>22</v>
      </c>
      <c r="H804" s="364" t="s">
        <v>654</v>
      </c>
      <c r="I804" s="364" t="s">
        <v>617</v>
      </c>
      <c r="J804" s="364" t="s">
        <v>350</v>
      </c>
      <c r="K804" s="365" t="e">
        <f>'7. Vehicles and transport'!$Q$18*'7. Vehicles and transport'!$Q$30*YF_share</f>
        <v>#VALUE!</v>
      </c>
      <c r="L804" s="365" t="e">
        <f>K804/'0a. Country information'!$R$11</f>
        <v>#VALUE!</v>
      </c>
      <c r="M804" s="366" t="str">
        <f>'0e. Support language'!$A$67</f>
        <v>District/MOH</v>
      </c>
      <c r="N804" s="368" t="s">
        <v>22</v>
      </c>
    </row>
    <row r="805" spans="1:14" x14ac:dyDescent="0.2">
      <c r="A805" s="364">
        <f>'1. General information'!$O$8</f>
        <v>0</v>
      </c>
      <c r="B805" s="364">
        <f>'1. General information'!$O$10</f>
        <v>0</v>
      </c>
      <c r="C805" s="364">
        <f>'1. General information'!$O$11</f>
        <v>0</v>
      </c>
      <c r="D805" s="364" t="s">
        <v>732</v>
      </c>
      <c r="E805" s="364" t="s">
        <v>652</v>
      </c>
      <c r="F805" s="364" t="s">
        <v>653</v>
      </c>
      <c r="G805" s="364" t="s">
        <v>22</v>
      </c>
      <c r="H805" s="364" t="s">
        <v>654</v>
      </c>
      <c r="I805" s="364" t="s">
        <v>617</v>
      </c>
      <c r="J805" s="364" t="s">
        <v>546</v>
      </c>
      <c r="K805" s="365" t="e">
        <f>'7. Vehicles and transport'!$Q$18*'7. Vehicles and transport'!$Q$30*MenA_share</f>
        <v>#VALUE!</v>
      </c>
      <c r="L805" s="365" t="e">
        <f>K805/'0a. Country information'!$R$11</f>
        <v>#VALUE!</v>
      </c>
      <c r="M805" s="366" t="str">
        <f>'0e. Support language'!$A$67</f>
        <v>District/MOH</v>
      </c>
      <c r="N805" s="368" t="s">
        <v>22</v>
      </c>
    </row>
    <row r="806" spans="1:14" x14ac:dyDescent="0.2">
      <c r="A806" s="364">
        <f>'1. General information'!$O$8</f>
        <v>0</v>
      </c>
      <c r="B806" s="364">
        <f>'1. General information'!$O$10</f>
        <v>0</v>
      </c>
      <c r="C806" s="364">
        <f>'1. General information'!$O$11</f>
        <v>0</v>
      </c>
      <c r="D806" s="364" t="s">
        <v>732</v>
      </c>
      <c r="E806" s="364" t="s">
        <v>652</v>
      </c>
      <c r="F806" s="364" t="s">
        <v>653</v>
      </c>
      <c r="G806" s="364" t="s">
        <v>30</v>
      </c>
      <c r="H806" s="364" t="s">
        <v>654</v>
      </c>
      <c r="I806" s="364" t="s">
        <v>617</v>
      </c>
      <c r="J806" s="364" t="s">
        <v>350</v>
      </c>
      <c r="K806" s="365" t="e">
        <f>'7. Vehicles and transport'!$Q$18*'7. Vehicles and transport'!$Q$31*YF_share</f>
        <v>#VALUE!</v>
      </c>
      <c r="L806" s="365" t="e">
        <f>K806/'0a. Country information'!$R$11</f>
        <v>#VALUE!</v>
      </c>
      <c r="M806" s="366" t="str">
        <f>'0e. Support language'!$A$67</f>
        <v>District/MOH</v>
      </c>
      <c r="N806" s="368" t="s">
        <v>30</v>
      </c>
    </row>
    <row r="807" spans="1:14" x14ac:dyDescent="0.2">
      <c r="A807" s="364">
        <f>'1. General information'!$O$8</f>
        <v>0</v>
      </c>
      <c r="B807" s="364">
        <f>'1. General information'!$O$10</f>
        <v>0</v>
      </c>
      <c r="C807" s="364">
        <f>'1. General information'!$O$11</f>
        <v>0</v>
      </c>
      <c r="D807" s="364" t="s">
        <v>732</v>
      </c>
      <c r="E807" s="364" t="s">
        <v>652</v>
      </c>
      <c r="F807" s="364" t="s">
        <v>653</v>
      </c>
      <c r="G807" s="364" t="s">
        <v>30</v>
      </c>
      <c r="H807" s="364" t="s">
        <v>654</v>
      </c>
      <c r="I807" s="364" t="s">
        <v>617</v>
      </c>
      <c r="J807" s="364" t="s">
        <v>546</v>
      </c>
      <c r="K807" s="365" t="e">
        <f>'7. Vehicles and transport'!$Q$18*'7. Vehicles and transport'!$Q$31*MenA_share</f>
        <v>#VALUE!</v>
      </c>
      <c r="L807" s="365" t="e">
        <f>K807/'0a. Country information'!$R$11</f>
        <v>#VALUE!</v>
      </c>
      <c r="M807" s="366" t="str">
        <f>'0e. Support language'!$A$67</f>
        <v>District/MOH</v>
      </c>
      <c r="N807" s="368" t="s">
        <v>30</v>
      </c>
    </row>
    <row r="808" spans="1:14" x14ac:dyDescent="0.2">
      <c r="A808" s="364">
        <f>'1. General information'!$O$8</f>
        <v>0</v>
      </c>
      <c r="B808" s="364">
        <f>'1. General information'!$O$10</f>
        <v>0</v>
      </c>
      <c r="C808" s="364">
        <f>'1. General information'!$O$11</f>
        <v>0</v>
      </c>
      <c r="D808" s="364" t="s">
        <v>732</v>
      </c>
      <c r="E808" s="364" t="s">
        <v>652</v>
      </c>
      <c r="F808" s="364" t="s">
        <v>653</v>
      </c>
      <c r="G808" s="364" t="s">
        <v>97</v>
      </c>
      <c r="H808" s="364" t="s">
        <v>654</v>
      </c>
      <c r="I808" s="364" t="s">
        <v>617</v>
      </c>
      <c r="J808" s="364" t="s">
        <v>350</v>
      </c>
      <c r="K808" s="365" t="e">
        <f>'7. Vehicles and transport'!$Q$18*'7. Vehicles and transport'!$Q$32*YF_share</f>
        <v>#VALUE!</v>
      </c>
      <c r="L808" s="365" t="e">
        <f>K808/'0a. Country information'!$R$11</f>
        <v>#VALUE!</v>
      </c>
      <c r="M808" s="366" t="str">
        <f>'0e. Support language'!$A$67</f>
        <v>District/MOH</v>
      </c>
      <c r="N808" s="368" t="s">
        <v>97</v>
      </c>
    </row>
    <row r="809" spans="1:14" x14ac:dyDescent="0.2">
      <c r="A809" s="364">
        <f>'1. General information'!$O$8</f>
        <v>0</v>
      </c>
      <c r="B809" s="364">
        <f>'1. General information'!$O$10</f>
        <v>0</v>
      </c>
      <c r="C809" s="364">
        <f>'1. General information'!$O$11</f>
        <v>0</v>
      </c>
      <c r="D809" s="364" t="s">
        <v>732</v>
      </c>
      <c r="E809" s="364" t="s">
        <v>652</v>
      </c>
      <c r="F809" s="364" t="s">
        <v>653</v>
      </c>
      <c r="G809" s="364" t="s">
        <v>97</v>
      </c>
      <c r="H809" s="364" t="s">
        <v>654</v>
      </c>
      <c r="I809" s="364" t="s">
        <v>617</v>
      </c>
      <c r="J809" s="364" t="s">
        <v>546</v>
      </c>
      <c r="K809" s="365" t="e">
        <f>'7. Vehicles and transport'!$Q$18*'7. Vehicles and transport'!$Q$32*MenA_share</f>
        <v>#VALUE!</v>
      </c>
      <c r="L809" s="365" t="e">
        <f>K809/'0a. Country information'!$R$11</f>
        <v>#VALUE!</v>
      </c>
      <c r="M809" s="366" t="str">
        <f>'0e. Support language'!$A$67</f>
        <v>District/MOH</v>
      </c>
      <c r="N809" s="368" t="s">
        <v>97</v>
      </c>
    </row>
    <row r="810" spans="1:14" x14ac:dyDescent="0.2">
      <c r="A810" s="364">
        <f>'1. General information'!$O$8</f>
        <v>0</v>
      </c>
      <c r="B810" s="364">
        <f>'1. General information'!$O$10</f>
        <v>0</v>
      </c>
      <c r="C810" s="364">
        <f>'1. General information'!$O$11</f>
        <v>0</v>
      </c>
      <c r="D810" s="364" t="s">
        <v>732</v>
      </c>
      <c r="E810" s="364" t="s">
        <v>652</v>
      </c>
      <c r="F810" s="364" t="s">
        <v>653</v>
      </c>
      <c r="G810" s="364" t="s">
        <v>28</v>
      </c>
      <c r="H810" s="364" t="s">
        <v>654</v>
      </c>
      <c r="I810" s="364" t="s">
        <v>617</v>
      </c>
      <c r="J810" s="364" t="s">
        <v>350</v>
      </c>
      <c r="K810" s="365" t="e">
        <f>'7. Vehicles and transport'!$Q$18*'7. Vehicles and transport'!$Q$33*YF_share</f>
        <v>#VALUE!</v>
      </c>
      <c r="L810" s="365" t="e">
        <f>K810/'0a. Country information'!$R$11</f>
        <v>#VALUE!</v>
      </c>
      <c r="M810" s="366" t="str">
        <f>'0e. Support language'!$A$67</f>
        <v>District/MOH</v>
      </c>
      <c r="N810" s="368" t="s">
        <v>28</v>
      </c>
    </row>
    <row r="811" spans="1:14" x14ac:dyDescent="0.2">
      <c r="A811" s="364">
        <f>'1. General information'!$O$8</f>
        <v>0</v>
      </c>
      <c r="B811" s="364">
        <f>'1. General information'!$O$10</f>
        <v>0</v>
      </c>
      <c r="C811" s="364">
        <f>'1. General information'!$O$11</f>
        <v>0</v>
      </c>
      <c r="D811" s="364" t="s">
        <v>732</v>
      </c>
      <c r="E811" s="364" t="s">
        <v>652</v>
      </c>
      <c r="F811" s="364" t="s">
        <v>653</v>
      </c>
      <c r="G811" s="364" t="s">
        <v>28</v>
      </c>
      <c r="H811" s="364" t="s">
        <v>654</v>
      </c>
      <c r="I811" s="364" t="s">
        <v>617</v>
      </c>
      <c r="J811" s="364" t="s">
        <v>546</v>
      </c>
      <c r="K811" s="365" t="e">
        <f>'7. Vehicles and transport'!$Q$18*'7. Vehicles and transport'!$Q$33*MenA_share</f>
        <v>#VALUE!</v>
      </c>
      <c r="L811" s="365" t="e">
        <f>K811/'0a. Country information'!$R$11</f>
        <v>#VALUE!</v>
      </c>
      <c r="M811" s="366" t="str">
        <f>'0e. Support language'!$A$67</f>
        <v>District/MOH</v>
      </c>
      <c r="N811" s="368" t="s">
        <v>28</v>
      </c>
    </row>
    <row r="812" spans="1:14" x14ac:dyDescent="0.2">
      <c r="A812" s="364">
        <f>'1. General information'!$O$8</f>
        <v>0</v>
      </c>
      <c r="B812" s="364">
        <f>'1. General information'!$O$10</f>
        <v>0</v>
      </c>
      <c r="C812" s="364">
        <f>'1. General information'!$O$11</f>
        <v>0</v>
      </c>
      <c r="D812" s="364" t="s">
        <v>732</v>
      </c>
      <c r="E812" s="364" t="s">
        <v>652</v>
      </c>
      <c r="F812" s="364" t="s">
        <v>653</v>
      </c>
      <c r="G812" s="364" t="s">
        <v>129</v>
      </c>
      <c r="H812" s="364" t="s">
        <v>654</v>
      </c>
      <c r="I812" s="364" t="s">
        <v>617</v>
      </c>
      <c r="J812" s="364" t="s">
        <v>350</v>
      </c>
      <c r="K812" s="365" t="e">
        <f>'7. Vehicles and transport'!$Q$18*'7. Vehicles and transport'!$Q$34*YF_share</f>
        <v>#VALUE!</v>
      </c>
      <c r="L812" s="365" t="e">
        <f>K812/'0a. Country information'!$R$11</f>
        <v>#VALUE!</v>
      </c>
      <c r="M812" s="366" t="str">
        <f>'0e. Support language'!$A$67</f>
        <v>District/MOH</v>
      </c>
      <c r="N812" s="368" t="s">
        <v>619</v>
      </c>
    </row>
    <row r="813" spans="1:14" x14ac:dyDescent="0.2">
      <c r="A813" s="364">
        <f>'1. General information'!$O$8</f>
        <v>0</v>
      </c>
      <c r="B813" s="364">
        <f>'1. General information'!$O$10</f>
        <v>0</v>
      </c>
      <c r="C813" s="364">
        <f>'1. General information'!$O$11</f>
        <v>0</v>
      </c>
      <c r="D813" s="364" t="s">
        <v>732</v>
      </c>
      <c r="E813" s="364" t="s">
        <v>652</v>
      </c>
      <c r="F813" s="364" t="s">
        <v>653</v>
      </c>
      <c r="G813" s="364" t="s">
        <v>129</v>
      </c>
      <c r="H813" s="364" t="s">
        <v>654</v>
      </c>
      <c r="I813" s="364" t="s">
        <v>617</v>
      </c>
      <c r="J813" s="364" t="s">
        <v>546</v>
      </c>
      <c r="K813" s="365" t="e">
        <f>'7. Vehicles and transport'!$Q$18*'7. Vehicles and transport'!$Q$34*MenA_share</f>
        <v>#VALUE!</v>
      </c>
      <c r="L813" s="365" t="e">
        <f>K813/'0a. Country information'!$R$11</f>
        <v>#VALUE!</v>
      </c>
      <c r="M813" s="366" t="str">
        <f>'0e. Support language'!$A$67</f>
        <v>District/MOH</v>
      </c>
      <c r="N813" s="368" t="s">
        <v>619</v>
      </c>
    </row>
    <row r="814" spans="1:14" x14ac:dyDescent="0.2">
      <c r="A814" s="364">
        <f>'1. General information'!$O$8</f>
        <v>0</v>
      </c>
      <c r="B814" s="364">
        <f>'1. General information'!$O$10</f>
        <v>0</v>
      </c>
      <c r="C814" s="364">
        <f>'1. General information'!$O$11</f>
        <v>0</v>
      </c>
      <c r="D814" s="364" t="s">
        <v>734</v>
      </c>
      <c r="E814" s="364" t="s">
        <v>652</v>
      </c>
      <c r="F814" s="364" t="s">
        <v>653</v>
      </c>
      <c r="G814" s="364" t="s">
        <v>33</v>
      </c>
      <c r="H814" s="364" t="s">
        <v>654</v>
      </c>
      <c r="I814" s="364" t="s">
        <v>617</v>
      </c>
      <c r="J814" s="364" t="s">
        <v>350</v>
      </c>
      <c r="K814" s="365" t="e">
        <f>'7. Vehicles and transport'!$R$18*'7. Vehicles and transport'!$R$25*YF_share</f>
        <v>#VALUE!</v>
      </c>
      <c r="L814" s="365" t="e">
        <f>K814/'0a. Country information'!$R$11</f>
        <v>#VALUE!</v>
      </c>
      <c r="M814" s="366" t="str">
        <f>'0e. Support language'!$A$67</f>
        <v>District/MOH</v>
      </c>
      <c r="N814" s="367" t="s">
        <v>747</v>
      </c>
    </row>
    <row r="815" spans="1:14" x14ac:dyDescent="0.2">
      <c r="A815" s="364">
        <f>'1. General information'!$O$8</f>
        <v>0</v>
      </c>
      <c r="B815" s="364">
        <f>'1. General information'!$O$10</f>
        <v>0</v>
      </c>
      <c r="C815" s="364">
        <f>'1. General information'!$O$11</f>
        <v>0</v>
      </c>
      <c r="D815" s="364" t="s">
        <v>734</v>
      </c>
      <c r="E815" s="364" t="s">
        <v>652</v>
      </c>
      <c r="F815" s="364" t="s">
        <v>653</v>
      </c>
      <c r="G815" s="364" t="s">
        <v>33</v>
      </c>
      <c r="H815" s="364" t="s">
        <v>654</v>
      </c>
      <c r="I815" s="364" t="s">
        <v>617</v>
      </c>
      <c r="J815" s="364" t="s">
        <v>546</v>
      </c>
      <c r="K815" s="365" t="e">
        <f>'7. Vehicles and transport'!$R$18*'7. Vehicles and transport'!$R$25*MenA_share</f>
        <v>#VALUE!</v>
      </c>
      <c r="L815" s="365" t="e">
        <f>K815/'0a. Country information'!$R$11</f>
        <v>#VALUE!</v>
      </c>
      <c r="M815" s="366" t="str">
        <f>'0e. Support language'!$A$67</f>
        <v>District/MOH</v>
      </c>
      <c r="N815" s="367" t="s">
        <v>747</v>
      </c>
    </row>
    <row r="816" spans="1:14" x14ac:dyDescent="0.2">
      <c r="A816" s="364">
        <f>'1. General information'!$O$8</f>
        <v>0</v>
      </c>
      <c r="B816" s="364">
        <f>'1. General information'!$O$10</f>
        <v>0</v>
      </c>
      <c r="C816" s="364">
        <f>'1. General information'!$O$11</f>
        <v>0</v>
      </c>
      <c r="D816" s="364" t="s">
        <v>734</v>
      </c>
      <c r="E816" s="364" t="s">
        <v>652</v>
      </c>
      <c r="F816" s="364" t="s">
        <v>653</v>
      </c>
      <c r="G816" s="364" t="s">
        <v>356</v>
      </c>
      <c r="H816" s="364" t="s">
        <v>654</v>
      </c>
      <c r="I816" s="364" t="s">
        <v>617</v>
      </c>
      <c r="J816" s="364" t="s">
        <v>350</v>
      </c>
      <c r="K816" s="365" t="e">
        <f>'7. Vehicles and transport'!$R$18*'7. Vehicles and transport'!$R$26*YF_share</f>
        <v>#VALUE!</v>
      </c>
      <c r="L816" s="365" t="e">
        <f>K816/'0a. Country information'!$R$11</f>
        <v>#VALUE!</v>
      </c>
      <c r="M816" s="366" t="str">
        <f>'0e. Support language'!$A$67</f>
        <v>District/MOH</v>
      </c>
      <c r="N816" s="368" t="s">
        <v>356</v>
      </c>
    </row>
    <row r="817" spans="1:14" x14ac:dyDescent="0.2">
      <c r="A817" s="364">
        <f>'1. General information'!$O$8</f>
        <v>0</v>
      </c>
      <c r="B817" s="364">
        <f>'1. General information'!$O$10</f>
        <v>0</v>
      </c>
      <c r="C817" s="364">
        <f>'1. General information'!$O$11</f>
        <v>0</v>
      </c>
      <c r="D817" s="364" t="s">
        <v>734</v>
      </c>
      <c r="E817" s="364" t="s">
        <v>652</v>
      </c>
      <c r="F817" s="364" t="s">
        <v>653</v>
      </c>
      <c r="G817" s="364" t="s">
        <v>356</v>
      </c>
      <c r="H817" s="364" t="s">
        <v>654</v>
      </c>
      <c r="I817" s="364" t="s">
        <v>617</v>
      </c>
      <c r="J817" s="364" t="s">
        <v>546</v>
      </c>
      <c r="K817" s="365" t="e">
        <f>'7. Vehicles and transport'!$R$18*'7. Vehicles and transport'!$R$26*MenA_share</f>
        <v>#VALUE!</v>
      </c>
      <c r="L817" s="365" t="e">
        <f>K817/'0a. Country information'!$R$11</f>
        <v>#VALUE!</v>
      </c>
      <c r="M817" s="366" t="str">
        <f>'0e. Support language'!$A$67</f>
        <v>District/MOH</v>
      </c>
      <c r="N817" s="368" t="s">
        <v>356</v>
      </c>
    </row>
    <row r="818" spans="1:14" x14ac:dyDescent="0.2">
      <c r="A818" s="364">
        <f>'1. General information'!$O$8</f>
        <v>0</v>
      </c>
      <c r="B818" s="364">
        <f>'1. General information'!$O$10</f>
        <v>0</v>
      </c>
      <c r="C818" s="364">
        <f>'1. General information'!$O$11</f>
        <v>0</v>
      </c>
      <c r="D818" s="364" t="s">
        <v>734</v>
      </c>
      <c r="E818" s="364" t="s">
        <v>652</v>
      </c>
      <c r="F818" s="364" t="s">
        <v>653</v>
      </c>
      <c r="G818" s="364" t="s">
        <v>29</v>
      </c>
      <c r="H818" s="364" t="s">
        <v>654</v>
      </c>
      <c r="I818" s="364" t="s">
        <v>617</v>
      </c>
      <c r="J818" s="364" t="s">
        <v>350</v>
      </c>
      <c r="K818" s="365" t="e">
        <f>'7. Vehicles and transport'!$R$18*'7. Vehicles and transport'!$R$27*YF_share</f>
        <v>#VALUE!</v>
      </c>
      <c r="L818" s="365" t="e">
        <f>K818/'0a. Country information'!$R$11</f>
        <v>#VALUE!</v>
      </c>
      <c r="M818" s="366" t="str">
        <f>'0e. Support language'!$A$67</f>
        <v>District/MOH</v>
      </c>
      <c r="N818" s="368" t="s">
        <v>29</v>
      </c>
    </row>
    <row r="819" spans="1:14" x14ac:dyDescent="0.2">
      <c r="A819" s="364">
        <f>'1. General information'!$O$8</f>
        <v>0</v>
      </c>
      <c r="B819" s="364">
        <f>'1. General information'!$O$10</f>
        <v>0</v>
      </c>
      <c r="C819" s="364">
        <f>'1. General information'!$O$11</f>
        <v>0</v>
      </c>
      <c r="D819" s="364" t="s">
        <v>734</v>
      </c>
      <c r="E819" s="364" t="s">
        <v>652</v>
      </c>
      <c r="F819" s="364" t="s">
        <v>653</v>
      </c>
      <c r="G819" s="364" t="s">
        <v>29</v>
      </c>
      <c r="H819" s="364" t="s">
        <v>654</v>
      </c>
      <c r="I819" s="364" t="s">
        <v>617</v>
      </c>
      <c r="J819" s="364" t="s">
        <v>546</v>
      </c>
      <c r="K819" s="365" t="e">
        <f>'7. Vehicles and transport'!$R$18*'7. Vehicles and transport'!$R$27*MenA_share</f>
        <v>#VALUE!</v>
      </c>
      <c r="L819" s="365" t="e">
        <f>K819/'0a. Country information'!$R$11</f>
        <v>#VALUE!</v>
      </c>
      <c r="M819" s="366" t="str">
        <f>'0e. Support language'!$A$67</f>
        <v>District/MOH</v>
      </c>
      <c r="N819" s="368" t="s">
        <v>29</v>
      </c>
    </row>
    <row r="820" spans="1:14" x14ac:dyDescent="0.2">
      <c r="A820" s="364">
        <f>'1. General information'!$O$8</f>
        <v>0</v>
      </c>
      <c r="B820" s="364">
        <f>'1. General information'!$O$10</f>
        <v>0</v>
      </c>
      <c r="C820" s="364">
        <f>'1. General information'!$O$11</f>
        <v>0</v>
      </c>
      <c r="D820" s="364" t="s">
        <v>734</v>
      </c>
      <c r="E820" s="364" t="s">
        <v>652</v>
      </c>
      <c r="F820" s="364" t="s">
        <v>653</v>
      </c>
      <c r="G820" s="364" t="s">
        <v>96</v>
      </c>
      <c r="H820" s="364" t="s">
        <v>654</v>
      </c>
      <c r="I820" s="364" t="s">
        <v>617</v>
      </c>
      <c r="J820" s="364" t="s">
        <v>350</v>
      </c>
      <c r="K820" s="365" t="e">
        <f>'7. Vehicles and transport'!$R$18*'7. Vehicles and transport'!$R$28*YF_share</f>
        <v>#VALUE!</v>
      </c>
      <c r="L820" s="365" t="e">
        <f>K820/'0a. Country information'!$R$11</f>
        <v>#VALUE!</v>
      </c>
      <c r="M820" s="366" t="str">
        <f>'0e. Support language'!$A$67</f>
        <v>District/MOH</v>
      </c>
      <c r="N820" s="368" t="s">
        <v>96</v>
      </c>
    </row>
    <row r="821" spans="1:14" x14ac:dyDescent="0.2">
      <c r="A821" s="364">
        <f>'1. General information'!$O$8</f>
        <v>0</v>
      </c>
      <c r="B821" s="364">
        <f>'1. General information'!$O$10</f>
        <v>0</v>
      </c>
      <c r="C821" s="364">
        <f>'1. General information'!$O$11</f>
        <v>0</v>
      </c>
      <c r="D821" s="364" t="s">
        <v>734</v>
      </c>
      <c r="E821" s="364" t="s">
        <v>652</v>
      </c>
      <c r="F821" s="364" t="s">
        <v>653</v>
      </c>
      <c r="G821" s="364" t="s">
        <v>96</v>
      </c>
      <c r="H821" s="364" t="s">
        <v>654</v>
      </c>
      <c r="I821" s="364" t="s">
        <v>617</v>
      </c>
      <c r="J821" s="364" t="s">
        <v>546</v>
      </c>
      <c r="K821" s="365" t="e">
        <f>'7. Vehicles and transport'!$R$18*'7. Vehicles and transport'!$R$28*MenA_share</f>
        <v>#VALUE!</v>
      </c>
      <c r="L821" s="365" t="e">
        <f>K821/'0a. Country information'!$R$11</f>
        <v>#VALUE!</v>
      </c>
      <c r="M821" s="366" t="str">
        <f>'0e. Support language'!$A$67</f>
        <v>District/MOH</v>
      </c>
      <c r="N821" s="368" t="s">
        <v>96</v>
      </c>
    </row>
    <row r="822" spans="1:14" x14ac:dyDescent="0.2">
      <c r="A822" s="364">
        <f>'1. General information'!$O$8</f>
        <v>0</v>
      </c>
      <c r="B822" s="364">
        <f>'1. General information'!$O$10</f>
        <v>0</v>
      </c>
      <c r="C822" s="364">
        <f>'1. General information'!$O$11</f>
        <v>0</v>
      </c>
      <c r="D822" s="364" t="s">
        <v>734</v>
      </c>
      <c r="E822" s="364" t="s">
        <v>652</v>
      </c>
      <c r="F822" s="364" t="s">
        <v>653</v>
      </c>
      <c r="G822" s="364" t="s">
        <v>5</v>
      </c>
      <c r="H822" s="364" t="s">
        <v>654</v>
      </c>
      <c r="I822" s="364" t="s">
        <v>617</v>
      </c>
      <c r="J822" s="364" t="s">
        <v>350</v>
      </c>
      <c r="K822" s="365" t="e">
        <f>'7. Vehicles and transport'!$R$18*'7. Vehicles and transport'!$R$29*YF_share</f>
        <v>#VALUE!</v>
      </c>
      <c r="L822" s="365" t="e">
        <f>K822/'0a. Country information'!$R$11</f>
        <v>#VALUE!</v>
      </c>
      <c r="M822" s="366" t="str">
        <f>'0e. Support language'!$A$67</f>
        <v>District/MOH</v>
      </c>
      <c r="N822" s="368" t="s">
        <v>5</v>
      </c>
    </row>
    <row r="823" spans="1:14" x14ac:dyDescent="0.2">
      <c r="A823" s="364">
        <f>'1. General information'!$O$8</f>
        <v>0</v>
      </c>
      <c r="B823" s="364">
        <f>'1. General information'!$O$10</f>
        <v>0</v>
      </c>
      <c r="C823" s="364">
        <f>'1. General information'!$O$11</f>
        <v>0</v>
      </c>
      <c r="D823" s="364" t="s">
        <v>734</v>
      </c>
      <c r="E823" s="364" t="s">
        <v>652</v>
      </c>
      <c r="F823" s="364" t="s">
        <v>653</v>
      </c>
      <c r="G823" s="364" t="s">
        <v>5</v>
      </c>
      <c r="H823" s="364" t="s">
        <v>654</v>
      </c>
      <c r="I823" s="364" t="s">
        <v>617</v>
      </c>
      <c r="J823" s="364" t="s">
        <v>546</v>
      </c>
      <c r="K823" s="365" t="e">
        <f>'7. Vehicles and transport'!$R$18*'7. Vehicles and transport'!$R$29*MenA_share</f>
        <v>#VALUE!</v>
      </c>
      <c r="L823" s="365" t="e">
        <f>K823/'0a. Country information'!$R$11</f>
        <v>#VALUE!</v>
      </c>
      <c r="M823" s="366" t="str">
        <f>'0e. Support language'!$A$67</f>
        <v>District/MOH</v>
      </c>
      <c r="N823" s="368" t="s">
        <v>5</v>
      </c>
    </row>
    <row r="824" spans="1:14" x14ac:dyDescent="0.2">
      <c r="A824" s="364">
        <f>'1. General information'!$O$8</f>
        <v>0</v>
      </c>
      <c r="B824" s="364">
        <f>'1. General information'!$O$10</f>
        <v>0</v>
      </c>
      <c r="C824" s="364">
        <f>'1. General information'!$O$11</f>
        <v>0</v>
      </c>
      <c r="D824" s="364" t="s">
        <v>734</v>
      </c>
      <c r="E824" s="364" t="s">
        <v>652</v>
      </c>
      <c r="F824" s="364" t="s">
        <v>653</v>
      </c>
      <c r="G824" s="364" t="s">
        <v>22</v>
      </c>
      <c r="H824" s="364" t="s">
        <v>654</v>
      </c>
      <c r="I824" s="364" t="s">
        <v>617</v>
      </c>
      <c r="J824" s="364" t="s">
        <v>350</v>
      </c>
      <c r="K824" s="365" t="e">
        <f>'7. Vehicles and transport'!$R$18*'7. Vehicles and transport'!$R$30*YF_share</f>
        <v>#VALUE!</v>
      </c>
      <c r="L824" s="365" t="e">
        <f>K824/'0a. Country information'!$R$11</f>
        <v>#VALUE!</v>
      </c>
      <c r="M824" s="366" t="str">
        <f>'0e. Support language'!$A$67</f>
        <v>District/MOH</v>
      </c>
      <c r="N824" s="368" t="s">
        <v>22</v>
      </c>
    </row>
    <row r="825" spans="1:14" x14ac:dyDescent="0.2">
      <c r="A825" s="364">
        <f>'1. General information'!$O$8</f>
        <v>0</v>
      </c>
      <c r="B825" s="364">
        <f>'1. General information'!$O$10</f>
        <v>0</v>
      </c>
      <c r="C825" s="364">
        <f>'1. General information'!$O$11</f>
        <v>0</v>
      </c>
      <c r="D825" s="364" t="s">
        <v>734</v>
      </c>
      <c r="E825" s="364" t="s">
        <v>652</v>
      </c>
      <c r="F825" s="364" t="s">
        <v>653</v>
      </c>
      <c r="G825" s="364" t="s">
        <v>22</v>
      </c>
      <c r="H825" s="364" t="s">
        <v>654</v>
      </c>
      <c r="I825" s="364" t="s">
        <v>617</v>
      </c>
      <c r="J825" s="364" t="s">
        <v>546</v>
      </c>
      <c r="K825" s="365" t="e">
        <f>'7. Vehicles and transport'!$R$18*'7. Vehicles and transport'!$R$30*MenA_share</f>
        <v>#VALUE!</v>
      </c>
      <c r="L825" s="365" t="e">
        <f>K825/'0a. Country information'!$R$11</f>
        <v>#VALUE!</v>
      </c>
      <c r="M825" s="366" t="str">
        <f>'0e. Support language'!$A$67</f>
        <v>District/MOH</v>
      </c>
      <c r="N825" s="368" t="s">
        <v>22</v>
      </c>
    </row>
    <row r="826" spans="1:14" x14ac:dyDescent="0.2">
      <c r="A826" s="364">
        <f>'1. General information'!$O$8</f>
        <v>0</v>
      </c>
      <c r="B826" s="364">
        <f>'1. General information'!$O$10</f>
        <v>0</v>
      </c>
      <c r="C826" s="364">
        <f>'1. General information'!$O$11</f>
        <v>0</v>
      </c>
      <c r="D826" s="364" t="s">
        <v>734</v>
      </c>
      <c r="E826" s="364" t="s">
        <v>652</v>
      </c>
      <c r="F826" s="364" t="s">
        <v>653</v>
      </c>
      <c r="G826" s="364" t="s">
        <v>30</v>
      </c>
      <c r="H826" s="364" t="s">
        <v>654</v>
      </c>
      <c r="I826" s="364" t="s">
        <v>617</v>
      </c>
      <c r="J826" s="364" t="s">
        <v>350</v>
      </c>
      <c r="K826" s="365" t="e">
        <f>'7. Vehicles and transport'!$R$18*'7. Vehicles and transport'!$R$31*YF_share</f>
        <v>#VALUE!</v>
      </c>
      <c r="L826" s="365" t="e">
        <f>K826/'0a. Country information'!$R$11</f>
        <v>#VALUE!</v>
      </c>
      <c r="M826" s="366" t="str">
        <f>'0e. Support language'!$A$67</f>
        <v>District/MOH</v>
      </c>
      <c r="N826" s="368" t="s">
        <v>30</v>
      </c>
    </row>
    <row r="827" spans="1:14" x14ac:dyDescent="0.2">
      <c r="A827" s="364">
        <f>'1. General information'!$O$8</f>
        <v>0</v>
      </c>
      <c r="B827" s="364">
        <f>'1. General information'!$O$10</f>
        <v>0</v>
      </c>
      <c r="C827" s="364">
        <f>'1. General information'!$O$11</f>
        <v>0</v>
      </c>
      <c r="D827" s="364" t="s">
        <v>734</v>
      </c>
      <c r="E827" s="364" t="s">
        <v>652</v>
      </c>
      <c r="F827" s="364" t="s">
        <v>653</v>
      </c>
      <c r="G827" s="364" t="s">
        <v>30</v>
      </c>
      <c r="H827" s="364" t="s">
        <v>654</v>
      </c>
      <c r="I827" s="364" t="s">
        <v>617</v>
      </c>
      <c r="J827" s="364" t="s">
        <v>546</v>
      </c>
      <c r="K827" s="365" t="e">
        <f>'7. Vehicles and transport'!$R$18*'7. Vehicles and transport'!$R$31*MenA_share</f>
        <v>#VALUE!</v>
      </c>
      <c r="L827" s="365" t="e">
        <f>K827/'0a. Country information'!$R$11</f>
        <v>#VALUE!</v>
      </c>
      <c r="M827" s="366" t="str">
        <f>'0e. Support language'!$A$67</f>
        <v>District/MOH</v>
      </c>
      <c r="N827" s="368" t="s">
        <v>30</v>
      </c>
    </row>
    <row r="828" spans="1:14" x14ac:dyDescent="0.2">
      <c r="A828" s="364">
        <f>'1. General information'!$O$8</f>
        <v>0</v>
      </c>
      <c r="B828" s="364">
        <f>'1. General information'!$O$10</f>
        <v>0</v>
      </c>
      <c r="C828" s="364">
        <f>'1. General information'!$O$11</f>
        <v>0</v>
      </c>
      <c r="D828" s="364" t="s">
        <v>734</v>
      </c>
      <c r="E828" s="364" t="s">
        <v>652</v>
      </c>
      <c r="F828" s="364" t="s">
        <v>653</v>
      </c>
      <c r="G828" s="364" t="s">
        <v>97</v>
      </c>
      <c r="H828" s="364" t="s">
        <v>654</v>
      </c>
      <c r="I828" s="364" t="s">
        <v>617</v>
      </c>
      <c r="J828" s="364" t="s">
        <v>350</v>
      </c>
      <c r="K828" s="365" t="e">
        <f>'7. Vehicles and transport'!$R$18*'7. Vehicles and transport'!$R$32*YF_share</f>
        <v>#VALUE!</v>
      </c>
      <c r="L828" s="365" t="e">
        <f>K828/'0a. Country information'!$R$11</f>
        <v>#VALUE!</v>
      </c>
      <c r="M828" s="366" t="str">
        <f>'0e. Support language'!$A$67</f>
        <v>District/MOH</v>
      </c>
      <c r="N828" s="368" t="s">
        <v>97</v>
      </c>
    </row>
    <row r="829" spans="1:14" x14ac:dyDescent="0.2">
      <c r="A829" s="364">
        <f>'1. General information'!$O$8</f>
        <v>0</v>
      </c>
      <c r="B829" s="364">
        <f>'1. General information'!$O$10</f>
        <v>0</v>
      </c>
      <c r="C829" s="364">
        <f>'1. General information'!$O$11</f>
        <v>0</v>
      </c>
      <c r="D829" s="364" t="s">
        <v>734</v>
      </c>
      <c r="E829" s="364" t="s">
        <v>652</v>
      </c>
      <c r="F829" s="364" t="s">
        <v>653</v>
      </c>
      <c r="G829" s="364" t="s">
        <v>97</v>
      </c>
      <c r="H829" s="364" t="s">
        <v>654</v>
      </c>
      <c r="I829" s="364" t="s">
        <v>617</v>
      </c>
      <c r="J829" s="364" t="s">
        <v>546</v>
      </c>
      <c r="K829" s="365" t="e">
        <f>'7. Vehicles and transport'!$R$18*'7. Vehicles and transport'!$R$32*MenA_share</f>
        <v>#VALUE!</v>
      </c>
      <c r="L829" s="365" t="e">
        <f>K829/'0a. Country information'!$R$11</f>
        <v>#VALUE!</v>
      </c>
      <c r="M829" s="366" t="str">
        <f>'0e. Support language'!$A$67</f>
        <v>District/MOH</v>
      </c>
      <c r="N829" s="368" t="s">
        <v>97</v>
      </c>
    </row>
    <row r="830" spans="1:14" x14ac:dyDescent="0.2">
      <c r="A830" s="364">
        <f>'1. General information'!$O$8</f>
        <v>0</v>
      </c>
      <c r="B830" s="364">
        <f>'1. General information'!$O$10</f>
        <v>0</v>
      </c>
      <c r="C830" s="364">
        <f>'1. General information'!$O$11</f>
        <v>0</v>
      </c>
      <c r="D830" s="364" t="s">
        <v>734</v>
      </c>
      <c r="E830" s="364" t="s">
        <v>652</v>
      </c>
      <c r="F830" s="364" t="s">
        <v>653</v>
      </c>
      <c r="G830" s="364" t="s">
        <v>28</v>
      </c>
      <c r="H830" s="364" t="s">
        <v>654</v>
      </c>
      <c r="I830" s="364" t="s">
        <v>617</v>
      </c>
      <c r="J830" s="364" t="s">
        <v>350</v>
      </c>
      <c r="K830" s="365" t="e">
        <f>'7. Vehicles and transport'!$R$18*'7. Vehicles and transport'!$R$33*YF_share</f>
        <v>#VALUE!</v>
      </c>
      <c r="L830" s="365" t="e">
        <f>K830/'0a. Country information'!$R$11</f>
        <v>#VALUE!</v>
      </c>
      <c r="M830" s="366" t="str">
        <f>'0e. Support language'!$A$67</f>
        <v>District/MOH</v>
      </c>
      <c r="N830" s="368" t="s">
        <v>28</v>
      </c>
    </row>
    <row r="831" spans="1:14" x14ac:dyDescent="0.2">
      <c r="A831" s="364">
        <f>'1. General information'!$O$8</f>
        <v>0</v>
      </c>
      <c r="B831" s="364">
        <f>'1. General information'!$O$10</f>
        <v>0</v>
      </c>
      <c r="C831" s="364">
        <f>'1. General information'!$O$11</f>
        <v>0</v>
      </c>
      <c r="D831" s="364" t="s">
        <v>734</v>
      </c>
      <c r="E831" s="364" t="s">
        <v>652</v>
      </c>
      <c r="F831" s="364" t="s">
        <v>653</v>
      </c>
      <c r="G831" s="364" t="s">
        <v>28</v>
      </c>
      <c r="H831" s="364" t="s">
        <v>654</v>
      </c>
      <c r="I831" s="364" t="s">
        <v>617</v>
      </c>
      <c r="J831" s="364" t="s">
        <v>546</v>
      </c>
      <c r="K831" s="365" t="e">
        <f>'7. Vehicles and transport'!$R$18*'7. Vehicles and transport'!$R$33*MenA_share</f>
        <v>#VALUE!</v>
      </c>
      <c r="L831" s="365" t="e">
        <f>K831/'0a. Country information'!$R$11</f>
        <v>#VALUE!</v>
      </c>
      <c r="M831" s="366" t="str">
        <f>'0e. Support language'!$A$67</f>
        <v>District/MOH</v>
      </c>
      <c r="N831" s="368" t="s">
        <v>28</v>
      </c>
    </row>
    <row r="832" spans="1:14" x14ac:dyDescent="0.2">
      <c r="A832" s="364">
        <f>'1. General information'!$O$8</f>
        <v>0</v>
      </c>
      <c r="B832" s="364">
        <f>'1. General information'!$O$10</f>
        <v>0</v>
      </c>
      <c r="C832" s="364">
        <f>'1. General information'!$O$11</f>
        <v>0</v>
      </c>
      <c r="D832" s="364" t="s">
        <v>734</v>
      </c>
      <c r="E832" s="364" t="s">
        <v>652</v>
      </c>
      <c r="F832" s="364" t="s">
        <v>653</v>
      </c>
      <c r="G832" s="364" t="s">
        <v>129</v>
      </c>
      <c r="H832" s="364" t="s">
        <v>654</v>
      </c>
      <c r="I832" s="364" t="s">
        <v>617</v>
      </c>
      <c r="J832" s="364" t="s">
        <v>350</v>
      </c>
      <c r="K832" s="365" t="e">
        <f>'7. Vehicles and transport'!$R$18*'7. Vehicles and transport'!$R$34*YF_share</f>
        <v>#VALUE!</v>
      </c>
      <c r="L832" s="365" t="e">
        <f>K832/'0a. Country information'!$R$11</f>
        <v>#VALUE!</v>
      </c>
      <c r="M832" s="366" t="str">
        <f>'0e. Support language'!$A$67</f>
        <v>District/MOH</v>
      </c>
      <c r="N832" s="368" t="s">
        <v>619</v>
      </c>
    </row>
    <row r="833" spans="1:14" x14ac:dyDescent="0.2">
      <c r="A833" s="364">
        <f>'1. General information'!$O$8</f>
        <v>0</v>
      </c>
      <c r="B833" s="364">
        <f>'1. General information'!$O$10</f>
        <v>0</v>
      </c>
      <c r="C833" s="364">
        <f>'1. General information'!$O$11</f>
        <v>0</v>
      </c>
      <c r="D833" s="364" t="s">
        <v>734</v>
      </c>
      <c r="E833" s="364" t="s">
        <v>652</v>
      </c>
      <c r="F833" s="364" t="s">
        <v>653</v>
      </c>
      <c r="G833" s="364" t="s">
        <v>129</v>
      </c>
      <c r="H833" s="364" t="s">
        <v>654</v>
      </c>
      <c r="I833" s="364" t="s">
        <v>617</v>
      </c>
      <c r="J833" s="364" t="s">
        <v>546</v>
      </c>
      <c r="K833" s="365" t="e">
        <f>'7. Vehicles and transport'!$R$18*'7. Vehicles and transport'!$R$34*MenA_share</f>
        <v>#VALUE!</v>
      </c>
      <c r="L833" s="365" t="e">
        <f>K833/'0a. Country information'!$R$11</f>
        <v>#VALUE!</v>
      </c>
      <c r="M833" s="366" t="str">
        <f>'0e. Support language'!$A$67</f>
        <v>District/MOH</v>
      </c>
      <c r="N833" s="368" t="s">
        <v>619</v>
      </c>
    </row>
    <row r="834" spans="1:14" x14ac:dyDescent="0.2">
      <c r="A834" s="364">
        <f>'1. General information'!$O$8</f>
        <v>0</v>
      </c>
      <c r="B834" s="364">
        <f>'1. General information'!$O$10</f>
        <v>0</v>
      </c>
      <c r="C834" s="364">
        <f>'1. General information'!$O$11</f>
        <v>0</v>
      </c>
      <c r="D834" s="364" t="s">
        <v>736</v>
      </c>
      <c r="E834" s="364" t="s">
        <v>652</v>
      </c>
      <c r="F834" s="364" t="s">
        <v>653</v>
      </c>
      <c r="G834" s="364" t="s">
        <v>33</v>
      </c>
      <c r="H834" s="364" t="s">
        <v>654</v>
      </c>
      <c r="I834" s="364" t="s">
        <v>617</v>
      </c>
      <c r="J834" s="364" t="s">
        <v>350</v>
      </c>
      <c r="K834" s="365" t="e">
        <f>'7. Vehicles and transport'!$S$18*'7. Vehicles and transport'!$S$25*YF_share</f>
        <v>#VALUE!</v>
      </c>
      <c r="L834" s="365" t="e">
        <f>K834/'0a. Country information'!$R$11</f>
        <v>#VALUE!</v>
      </c>
      <c r="M834" s="366" t="str">
        <f>'0e. Support language'!$A$67</f>
        <v>District/MOH</v>
      </c>
      <c r="N834" s="367" t="s">
        <v>748</v>
      </c>
    </row>
    <row r="835" spans="1:14" x14ac:dyDescent="0.2">
      <c r="A835" s="364">
        <f>'1. General information'!$O$8</f>
        <v>0</v>
      </c>
      <c r="B835" s="364">
        <f>'1. General information'!$O$10</f>
        <v>0</v>
      </c>
      <c r="C835" s="364">
        <f>'1. General information'!$O$11</f>
        <v>0</v>
      </c>
      <c r="D835" s="364" t="s">
        <v>736</v>
      </c>
      <c r="E835" s="364" t="s">
        <v>652</v>
      </c>
      <c r="F835" s="364" t="s">
        <v>653</v>
      </c>
      <c r="G835" s="364" t="s">
        <v>33</v>
      </c>
      <c r="H835" s="364" t="s">
        <v>654</v>
      </c>
      <c r="I835" s="364" t="s">
        <v>617</v>
      </c>
      <c r="J835" s="364" t="s">
        <v>546</v>
      </c>
      <c r="K835" s="365" t="e">
        <f>'7. Vehicles and transport'!$S$18*'7. Vehicles and transport'!$S$25*MenA_share</f>
        <v>#VALUE!</v>
      </c>
      <c r="L835" s="365" t="e">
        <f>K835/'0a. Country information'!$R$11</f>
        <v>#VALUE!</v>
      </c>
      <c r="M835" s="366" t="str">
        <f>'0e. Support language'!$A$67</f>
        <v>District/MOH</v>
      </c>
      <c r="N835" s="367" t="s">
        <v>748</v>
      </c>
    </row>
    <row r="836" spans="1:14" x14ac:dyDescent="0.2">
      <c r="A836" s="364">
        <f>'1. General information'!$O$8</f>
        <v>0</v>
      </c>
      <c r="B836" s="364">
        <f>'1. General information'!$O$10</f>
        <v>0</v>
      </c>
      <c r="C836" s="364">
        <f>'1. General information'!$O$11</f>
        <v>0</v>
      </c>
      <c r="D836" s="364" t="s">
        <v>736</v>
      </c>
      <c r="E836" s="364" t="s">
        <v>652</v>
      </c>
      <c r="F836" s="364" t="s">
        <v>653</v>
      </c>
      <c r="G836" s="364" t="s">
        <v>356</v>
      </c>
      <c r="H836" s="364" t="s">
        <v>654</v>
      </c>
      <c r="I836" s="364" t="s">
        <v>617</v>
      </c>
      <c r="J836" s="364" t="s">
        <v>350</v>
      </c>
      <c r="K836" s="365" t="e">
        <f>'7. Vehicles and transport'!$S$18*'7. Vehicles and transport'!$S$26*YF_share</f>
        <v>#VALUE!</v>
      </c>
      <c r="L836" s="365" t="e">
        <f>K836/'0a. Country information'!$R$11</f>
        <v>#VALUE!</v>
      </c>
      <c r="M836" s="366" t="str">
        <f>'0e. Support language'!$A$67</f>
        <v>District/MOH</v>
      </c>
      <c r="N836" s="368" t="s">
        <v>356</v>
      </c>
    </row>
    <row r="837" spans="1:14" x14ac:dyDescent="0.2">
      <c r="A837" s="364">
        <f>'1. General information'!$O$8</f>
        <v>0</v>
      </c>
      <c r="B837" s="364">
        <f>'1. General information'!$O$10</f>
        <v>0</v>
      </c>
      <c r="C837" s="364">
        <f>'1. General information'!$O$11</f>
        <v>0</v>
      </c>
      <c r="D837" s="364" t="s">
        <v>736</v>
      </c>
      <c r="E837" s="364" t="s">
        <v>652</v>
      </c>
      <c r="F837" s="364" t="s">
        <v>653</v>
      </c>
      <c r="G837" s="364" t="s">
        <v>356</v>
      </c>
      <c r="H837" s="364" t="s">
        <v>654</v>
      </c>
      <c r="I837" s="364" t="s">
        <v>617</v>
      </c>
      <c r="J837" s="364" t="s">
        <v>546</v>
      </c>
      <c r="K837" s="365" t="e">
        <f>'7. Vehicles and transport'!$S$18*'7. Vehicles and transport'!$S$26*MenA_share</f>
        <v>#VALUE!</v>
      </c>
      <c r="L837" s="365" t="e">
        <f>K837/'0a. Country information'!$R$11</f>
        <v>#VALUE!</v>
      </c>
      <c r="M837" s="366" t="str">
        <f>'0e. Support language'!$A$67</f>
        <v>District/MOH</v>
      </c>
      <c r="N837" s="368" t="s">
        <v>356</v>
      </c>
    </row>
    <row r="838" spans="1:14" x14ac:dyDescent="0.2">
      <c r="A838" s="364">
        <f>'1. General information'!$O$8</f>
        <v>0</v>
      </c>
      <c r="B838" s="364">
        <f>'1. General information'!$O$10</f>
        <v>0</v>
      </c>
      <c r="C838" s="364">
        <f>'1. General information'!$O$11</f>
        <v>0</v>
      </c>
      <c r="D838" s="364" t="s">
        <v>736</v>
      </c>
      <c r="E838" s="364" t="s">
        <v>652</v>
      </c>
      <c r="F838" s="364" t="s">
        <v>653</v>
      </c>
      <c r="G838" s="364" t="s">
        <v>29</v>
      </c>
      <c r="H838" s="364" t="s">
        <v>654</v>
      </c>
      <c r="I838" s="364" t="s">
        <v>617</v>
      </c>
      <c r="J838" s="364" t="s">
        <v>350</v>
      </c>
      <c r="K838" s="365" t="e">
        <f>'7. Vehicles and transport'!$S$18*'7. Vehicles and transport'!$S$27*YF_share</f>
        <v>#VALUE!</v>
      </c>
      <c r="L838" s="365" t="e">
        <f>K838/'0a. Country information'!$R$11</f>
        <v>#VALUE!</v>
      </c>
      <c r="M838" s="366" t="str">
        <f>'0e. Support language'!$A$67</f>
        <v>District/MOH</v>
      </c>
      <c r="N838" s="368" t="s">
        <v>29</v>
      </c>
    </row>
    <row r="839" spans="1:14" x14ac:dyDescent="0.2">
      <c r="A839" s="364">
        <f>'1. General information'!$O$8</f>
        <v>0</v>
      </c>
      <c r="B839" s="364">
        <f>'1. General information'!$O$10</f>
        <v>0</v>
      </c>
      <c r="C839" s="364">
        <f>'1. General information'!$O$11</f>
        <v>0</v>
      </c>
      <c r="D839" s="364" t="s">
        <v>736</v>
      </c>
      <c r="E839" s="364" t="s">
        <v>652</v>
      </c>
      <c r="F839" s="364" t="s">
        <v>653</v>
      </c>
      <c r="G839" s="364" t="s">
        <v>29</v>
      </c>
      <c r="H839" s="364" t="s">
        <v>654</v>
      </c>
      <c r="I839" s="364" t="s">
        <v>617</v>
      </c>
      <c r="J839" s="364" t="s">
        <v>546</v>
      </c>
      <c r="K839" s="365" t="e">
        <f>'7. Vehicles and transport'!$S$18*'7. Vehicles and transport'!$S$27*MenA_share</f>
        <v>#VALUE!</v>
      </c>
      <c r="L839" s="365" t="e">
        <f>K839/'0a. Country information'!$R$11</f>
        <v>#VALUE!</v>
      </c>
      <c r="M839" s="366" t="str">
        <f>'0e. Support language'!$A$67</f>
        <v>District/MOH</v>
      </c>
      <c r="N839" s="368" t="s">
        <v>29</v>
      </c>
    </row>
    <row r="840" spans="1:14" x14ac:dyDescent="0.2">
      <c r="A840" s="364">
        <f>'1. General information'!$O$8</f>
        <v>0</v>
      </c>
      <c r="B840" s="364">
        <f>'1. General information'!$O$10</f>
        <v>0</v>
      </c>
      <c r="C840" s="364">
        <f>'1. General information'!$O$11</f>
        <v>0</v>
      </c>
      <c r="D840" s="364" t="s">
        <v>736</v>
      </c>
      <c r="E840" s="364" t="s">
        <v>652</v>
      </c>
      <c r="F840" s="364" t="s">
        <v>653</v>
      </c>
      <c r="G840" s="364" t="s">
        <v>96</v>
      </c>
      <c r="H840" s="364" t="s">
        <v>654</v>
      </c>
      <c r="I840" s="364" t="s">
        <v>617</v>
      </c>
      <c r="J840" s="364" t="s">
        <v>350</v>
      </c>
      <c r="K840" s="365" t="e">
        <f>'7. Vehicles and transport'!$S$18*'7. Vehicles and transport'!$S$28*YF_share</f>
        <v>#VALUE!</v>
      </c>
      <c r="L840" s="365" t="e">
        <f>K840/'0a. Country information'!$R$11</f>
        <v>#VALUE!</v>
      </c>
      <c r="M840" s="366" t="str">
        <f>'0e. Support language'!$A$67</f>
        <v>District/MOH</v>
      </c>
      <c r="N840" s="368" t="s">
        <v>96</v>
      </c>
    </row>
    <row r="841" spans="1:14" x14ac:dyDescent="0.2">
      <c r="A841" s="364">
        <f>'1. General information'!$O$8</f>
        <v>0</v>
      </c>
      <c r="B841" s="364">
        <f>'1. General information'!$O$10</f>
        <v>0</v>
      </c>
      <c r="C841" s="364">
        <f>'1. General information'!$O$11</f>
        <v>0</v>
      </c>
      <c r="D841" s="364" t="s">
        <v>736</v>
      </c>
      <c r="E841" s="364" t="s">
        <v>652</v>
      </c>
      <c r="F841" s="364" t="s">
        <v>653</v>
      </c>
      <c r="G841" s="364" t="s">
        <v>96</v>
      </c>
      <c r="H841" s="364" t="s">
        <v>654</v>
      </c>
      <c r="I841" s="364" t="s">
        <v>617</v>
      </c>
      <c r="J841" s="364" t="s">
        <v>546</v>
      </c>
      <c r="K841" s="365" t="e">
        <f>'7. Vehicles and transport'!$S$18*'7. Vehicles and transport'!$S$28*MenA_share</f>
        <v>#VALUE!</v>
      </c>
      <c r="L841" s="365" t="e">
        <f>K841/'0a. Country information'!$R$11</f>
        <v>#VALUE!</v>
      </c>
      <c r="M841" s="366" t="str">
        <f>'0e. Support language'!$A$67</f>
        <v>District/MOH</v>
      </c>
      <c r="N841" s="368" t="s">
        <v>96</v>
      </c>
    </row>
    <row r="842" spans="1:14" x14ac:dyDescent="0.2">
      <c r="A842" s="364">
        <f>'1. General information'!$O$8</f>
        <v>0</v>
      </c>
      <c r="B842" s="364">
        <f>'1. General information'!$O$10</f>
        <v>0</v>
      </c>
      <c r="C842" s="364">
        <f>'1. General information'!$O$11</f>
        <v>0</v>
      </c>
      <c r="D842" s="364" t="s">
        <v>736</v>
      </c>
      <c r="E842" s="364" t="s">
        <v>652</v>
      </c>
      <c r="F842" s="364" t="s">
        <v>653</v>
      </c>
      <c r="G842" s="364" t="s">
        <v>5</v>
      </c>
      <c r="H842" s="364" t="s">
        <v>654</v>
      </c>
      <c r="I842" s="364" t="s">
        <v>617</v>
      </c>
      <c r="J842" s="364" t="s">
        <v>350</v>
      </c>
      <c r="K842" s="365" t="e">
        <f>'7. Vehicles and transport'!$S$18*'7. Vehicles and transport'!$S$29*YF_share</f>
        <v>#VALUE!</v>
      </c>
      <c r="L842" s="365" t="e">
        <f>K842/'0a. Country information'!$R$11</f>
        <v>#VALUE!</v>
      </c>
      <c r="M842" s="366" t="str">
        <f>'0e. Support language'!$A$67</f>
        <v>District/MOH</v>
      </c>
      <c r="N842" s="368" t="s">
        <v>5</v>
      </c>
    </row>
    <row r="843" spans="1:14" x14ac:dyDescent="0.2">
      <c r="A843" s="364">
        <f>'1. General information'!$O$8</f>
        <v>0</v>
      </c>
      <c r="B843" s="364">
        <f>'1. General information'!$O$10</f>
        <v>0</v>
      </c>
      <c r="C843" s="364">
        <f>'1. General information'!$O$11</f>
        <v>0</v>
      </c>
      <c r="D843" s="364" t="s">
        <v>736</v>
      </c>
      <c r="E843" s="364" t="s">
        <v>652</v>
      </c>
      <c r="F843" s="364" t="s">
        <v>653</v>
      </c>
      <c r="G843" s="364" t="s">
        <v>5</v>
      </c>
      <c r="H843" s="364" t="s">
        <v>654</v>
      </c>
      <c r="I843" s="364" t="s">
        <v>617</v>
      </c>
      <c r="J843" s="364" t="s">
        <v>546</v>
      </c>
      <c r="K843" s="365" t="e">
        <f>'7. Vehicles and transport'!$S$18*'7. Vehicles and transport'!$S$29*MenA_share</f>
        <v>#VALUE!</v>
      </c>
      <c r="L843" s="365" t="e">
        <f>K843/'0a. Country information'!$R$11</f>
        <v>#VALUE!</v>
      </c>
      <c r="M843" s="366" t="str">
        <f>'0e. Support language'!$A$67</f>
        <v>District/MOH</v>
      </c>
      <c r="N843" s="368" t="s">
        <v>5</v>
      </c>
    </row>
    <row r="844" spans="1:14" x14ac:dyDescent="0.2">
      <c r="A844" s="364">
        <f>'1. General information'!$O$8</f>
        <v>0</v>
      </c>
      <c r="B844" s="364">
        <f>'1. General information'!$O$10</f>
        <v>0</v>
      </c>
      <c r="C844" s="364">
        <f>'1. General information'!$O$11</f>
        <v>0</v>
      </c>
      <c r="D844" s="364" t="s">
        <v>736</v>
      </c>
      <c r="E844" s="364" t="s">
        <v>652</v>
      </c>
      <c r="F844" s="364" t="s">
        <v>653</v>
      </c>
      <c r="G844" s="364" t="s">
        <v>22</v>
      </c>
      <c r="H844" s="364" t="s">
        <v>654</v>
      </c>
      <c r="I844" s="364" t="s">
        <v>617</v>
      </c>
      <c r="J844" s="364" t="s">
        <v>350</v>
      </c>
      <c r="K844" s="365" t="e">
        <f>'7. Vehicles and transport'!$S$18*'7. Vehicles and transport'!$S$30*YF_share</f>
        <v>#VALUE!</v>
      </c>
      <c r="L844" s="365" t="e">
        <f>K844/'0a. Country information'!$R$11</f>
        <v>#VALUE!</v>
      </c>
      <c r="M844" s="366" t="str">
        <f>'0e. Support language'!$A$67</f>
        <v>District/MOH</v>
      </c>
      <c r="N844" s="368" t="s">
        <v>22</v>
      </c>
    </row>
    <row r="845" spans="1:14" x14ac:dyDescent="0.2">
      <c r="A845" s="364">
        <f>'1. General information'!$O$8</f>
        <v>0</v>
      </c>
      <c r="B845" s="364">
        <f>'1. General information'!$O$10</f>
        <v>0</v>
      </c>
      <c r="C845" s="364">
        <f>'1. General information'!$O$11</f>
        <v>0</v>
      </c>
      <c r="D845" s="364" t="s">
        <v>736</v>
      </c>
      <c r="E845" s="364" t="s">
        <v>652</v>
      </c>
      <c r="F845" s="364" t="s">
        <v>653</v>
      </c>
      <c r="G845" s="364" t="s">
        <v>22</v>
      </c>
      <c r="H845" s="364" t="s">
        <v>654</v>
      </c>
      <c r="I845" s="364" t="s">
        <v>617</v>
      </c>
      <c r="J845" s="364" t="s">
        <v>546</v>
      </c>
      <c r="K845" s="365" t="e">
        <f>'7. Vehicles and transport'!$S$18*'7. Vehicles and transport'!$S$30*MenA_share</f>
        <v>#VALUE!</v>
      </c>
      <c r="L845" s="365" t="e">
        <f>K845/'0a. Country information'!$R$11</f>
        <v>#VALUE!</v>
      </c>
      <c r="M845" s="366" t="str">
        <f>'0e. Support language'!$A$67</f>
        <v>District/MOH</v>
      </c>
      <c r="N845" s="368" t="s">
        <v>22</v>
      </c>
    </row>
    <row r="846" spans="1:14" x14ac:dyDescent="0.2">
      <c r="A846" s="364">
        <f>'1. General information'!$O$8</f>
        <v>0</v>
      </c>
      <c r="B846" s="364">
        <f>'1. General information'!$O$10</f>
        <v>0</v>
      </c>
      <c r="C846" s="364">
        <f>'1. General information'!$O$11</f>
        <v>0</v>
      </c>
      <c r="D846" s="364" t="s">
        <v>736</v>
      </c>
      <c r="E846" s="364" t="s">
        <v>652</v>
      </c>
      <c r="F846" s="364" t="s">
        <v>653</v>
      </c>
      <c r="G846" s="364" t="s">
        <v>30</v>
      </c>
      <c r="H846" s="364" t="s">
        <v>654</v>
      </c>
      <c r="I846" s="364" t="s">
        <v>617</v>
      </c>
      <c r="J846" s="364" t="s">
        <v>350</v>
      </c>
      <c r="K846" s="365" t="e">
        <f>'7. Vehicles and transport'!$S$18*'7. Vehicles and transport'!$S$31*YF_share</f>
        <v>#VALUE!</v>
      </c>
      <c r="L846" s="365" t="e">
        <f>K846/'0a. Country information'!$R$11</f>
        <v>#VALUE!</v>
      </c>
      <c r="M846" s="366" t="str">
        <f>'0e. Support language'!$A$67</f>
        <v>District/MOH</v>
      </c>
      <c r="N846" s="368" t="s">
        <v>30</v>
      </c>
    </row>
    <row r="847" spans="1:14" x14ac:dyDescent="0.2">
      <c r="A847" s="364">
        <f>'1. General information'!$O$8</f>
        <v>0</v>
      </c>
      <c r="B847" s="364">
        <f>'1. General information'!$O$10</f>
        <v>0</v>
      </c>
      <c r="C847" s="364">
        <f>'1. General information'!$O$11</f>
        <v>0</v>
      </c>
      <c r="D847" s="364" t="s">
        <v>736</v>
      </c>
      <c r="E847" s="364" t="s">
        <v>652</v>
      </c>
      <c r="F847" s="364" t="s">
        <v>653</v>
      </c>
      <c r="G847" s="364" t="s">
        <v>30</v>
      </c>
      <c r="H847" s="364" t="s">
        <v>654</v>
      </c>
      <c r="I847" s="364" t="s">
        <v>617</v>
      </c>
      <c r="J847" s="364" t="s">
        <v>546</v>
      </c>
      <c r="K847" s="365" t="e">
        <f>'7. Vehicles and transport'!$S$18*'7. Vehicles and transport'!$S$31*MenA_share</f>
        <v>#VALUE!</v>
      </c>
      <c r="L847" s="365" t="e">
        <f>K847/'0a. Country information'!$R$11</f>
        <v>#VALUE!</v>
      </c>
      <c r="M847" s="366" t="str">
        <f>'0e. Support language'!$A$67</f>
        <v>District/MOH</v>
      </c>
      <c r="N847" s="368" t="s">
        <v>30</v>
      </c>
    </row>
    <row r="848" spans="1:14" x14ac:dyDescent="0.2">
      <c r="A848" s="364">
        <f>'1. General information'!$O$8</f>
        <v>0</v>
      </c>
      <c r="B848" s="364">
        <f>'1. General information'!$O$10</f>
        <v>0</v>
      </c>
      <c r="C848" s="364">
        <f>'1. General information'!$O$11</f>
        <v>0</v>
      </c>
      <c r="D848" s="364" t="s">
        <v>736</v>
      </c>
      <c r="E848" s="364" t="s">
        <v>652</v>
      </c>
      <c r="F848" s="364" t="s">
        <v>653</v>
      </c>
      <c r="G848" s="364" t="s">
        <v>97</v>
      </c>
      <c r="H848" s="364" t="s">
        <v>654</v>
      </c>
      <c r="I848" s="364" t="s">
        <v>617</v>
      </c>
      <c r="J848" s="364" t="s">
        <v>350</v>
      </c>
      <c r="K848" s="365" t="e">
        <f>'7. Vehicles and transport'!$S$18*'7. Vehicles and transport'!$S$32*YF_share</f>
        <v>#VALUE!</v>
      </c>
      <c r="L848" s="365" t="e">
        <f>K848/'0a. Country information'!$R$11</f>
        <v>#VALUE!</v>
      </c>
      <c r="M848" s="366" t="str">
        <f>'0e. Support language'!$A$67</f>
        <v>District/MOH</v>
      </c>
      <c r="N848" s="368" t="s">
        <v>97</v>
      </c>
    </row>
    <row r="849" spans="1:15" x14ac:dyDescent="0.2">
      <c r="A849" s="364">
        <f>'1. General information'!$O$8</f>
        <v>0</v>
      </c>
      <c r="B849" s="364">
        <f>'1. General information'!$O$10</f>
        <v>0</v>
      </c>
      <c r="C849" s="364">
        <f>'1. General information'!$O$11</f>
        <v>0</v>
      </c>
      <c r="D849" s="364" t="s">
        <v>736</v>
      </c>
      <c r="E849" s="364" t="s">
        <v>652</v>
      </c>
      <c r="F849" s="364" t="s">
        <v>653</v>
      </c>
      <c r="G849" s="364" t="s">
        <v>97</v>
      </c>
      <c r="H849" s="364" t="s">
        <v>654</v>
      </c>
      <c r="I849" s="364" t="s">
        <v>617</v>
      </c>
      <c r="J849" s="364" t="s">
        <v>546</v>
      </c>
      <c r="K849" s="365" t="e">
        <f>'7. Vehicles and transport'!$S$18*'7. Vehicles and transport'!$S$32*MenA_share</f>
        <v>#VALUE!</v>
      </c>
      <c r="L849" s="365" t="e">
        <f>K849/'0a. Country information'!$R$11</f>
        <v>#VALUE!</v>
      </c>
      <c r="M849" s="366" t="str">
        <f>'0e. Support language'!$A$67</f>
        <v>District/MOH</v>
      </c>
      <c r="N849" s="368" t="s">
        <v>97</v>
      </c>
    </row>
    <row r="850" spans="1:15" x14ac:dyDescent="0.2">
      <c r="A850" s="364">
        <f>'1. General information'!$O$8</f>
        <v>0</v>
      </c>
      <c r="B850" s="364">
        <f>'1. General information'!$O$10</f>
        <v>0</v>
      </c>
      <c r="C850" s="364">
        <f>'1. General information'!$O$11</f>
        <v>0</v>
      </c>
      <c r="D850" s="364" t="s">
        <v>736</v>
      </c>
      <c r="E850" s="364" t="s">
        <v>652</v>
      </c>
      <c r="F850" s="364" t="s">
        <v>653</v>
      </c>
      <c r="G850" s="364" t="s">
        <v>28</v>
      </c>
      <c r="H850" s="364" t="s">
        <v>654</v>
      </c>
      <c r="I850" s="364" t="s">
        <v>617</v>
      </c>
      <c r="J850" s="364" t="s">
        <v>350</v>
      </c>
      <c r="K850" s="365" t="e">
        <f>'7. Vehicles and transport'!$S$18*'7. Vehicles and transport'!$S$33*YF_share</f>
        <v>#VALUE!</v>
      </c>
      <c r="L850" s="365" t="e">
        <f>K850/'0a. Country information'!$R$11</f>
        <v>#VALUE!</v>
      </c>
      <c r="M850" s="366" t="str">
        <f>'0e. Support language'!$A$67</f>
        <v>District/MOH</v>
      </c>
      <c r="N850" s="368" t="s">
        <v>28</v>
      </c>
    </row>
    <row r="851" spans="1:15" x14ac:dyDescent="0.2">
      <c r="A851" s="364">
        <f>'1. General information'!$O$8</f>
        <v>0</v>
      </c>
      <c r="B851" s="364">
        <f>'1. General information'!$O$10</f>
        <v>0</v>
      </c>
      <c r="C851" s="364">
        <f>'1. General information'!$O$11</f>
        <v>0</v>
      </c>
      <c r="D851" s="364" t="s">
        <v>736</v>
      </c>
      <c r="E851" s="364" t="s">
        <v>652</v>
      </c>
      <c r="F851" s="364" t="s">
        <v>653</v>
      </c>
      <c r="G851" s="364" t="s">
        <v>28</v>
      </c>
      <c r="H851" s="364" t="s">
        <v>654</v>
      </c>
      <c r="I851" s="364" t="s">
        <v>617</v>
      </c>
      <c r="J851" s="364" t="s">
        <v>546</v>
      </c>
      <c r="K851" s="365" t="e">
        <f>'7. Vehicles and transport'!$S$18*'7. Vehicles and transport'!$S$33*MenA_share</f>
        <v>#VALUE!</v>
      </c>
      <c r="L851" s="365" t="e">
        <f>K851/'0a. Country information'!$R$11</f>
        <v>#VALUE!</v>
      </c>
      <c r="M851" s="366" t="str">
        <f>'0e. Support language'!$A$67</f>
        <v>District/MOH</v>
      </c>
      <c r="N851" s="368" t="s">
        <v>28</v>
      </c>
    </row>
    <row r="852" spans="1:15" x14ac:dyDescent="0.2">
      <c r="A852" s="364">
        <f>'1. General information'!$O$8</f>
        <v>0</v>
      </c>
      <c r="B852" s="364">
        <f>'1. General information'!$O$10</f>
        <v>0</v>
      </c>
      <c r="C852" s="364">
        <f>'1. General information'!$O$11</f>
        <v>0</v>
      </c>
      <c r="D852" s="364" t="s">
        <v>736</v>
      </c>
      <c r="E852" s="364" t="s">
        <v>652</v>
      </c>
      <c r="F852" s="364" t="s">
        <v>653</v>
      </c>
      <c r="G852" s="364" t="s">
        <v>129</v>
      </c>
      <c r="H852" s="364" t="s">
        <v>654</v>
      </c>
      <c r="I852" s="364" t="s">
        <v>617</v>
      </c>
      <c r="J852" s="364" t="s">
        <v>350</v>
      </c>
      <c r="K852" s="365" t="e">
        <f>'7. Vehicles and transport'!$S$18*'7. Vehicles and transport'!$S$34*YF_share</f>
        <v>#VALUE!</v>
      </c>
      <c r="L852" s="365" t="e">
        <f>K852/'0a. Country information'!$R$11</f>
        <v>#VALUE!</v>
      </c>
      <c r="M852" s="366" t="str">
        <f>'0e. Support language'!$A$67</f>
        <v>District/MOH</v>
      </c>
      <c r="N852" s="368" t="s">
        <v>619</v>
      </c>
    </row>
    <row r="853" spans="1:15" x14ac:dyDescent="0.2">
      <c r="A853" s="364">
        <f>'1. General information'!$O$8</f>
        <v>0</v>
      </c>
      <c r="B853" s="364">
        <f>'1. General information'!$O$10</f>
        <v>0</v>
      </c>
      <c r="C853" s="364">
        <f>'1. General information'!$O$11</f>
        <v>0</v>
      </c>
      <c r="D853" s="364" t="s">
        <v>736</v>
      </c>
      <c r="E853" s="364" t="s">
        <v>652</v>
      </c>
      <c r="F853" s="364" t="s">
        <v>653</v>
      </c>
      <c r="G853" s="364" t="s">
        <v>129</v>
      </c>
      <c r="H853" s="364" t="s">
        <v>654</v>
      </c>
      <c r="I853" s="364" t="s">
        <v>617</v>
      </c>
      <c r="J853" s="364" t="s">
        <v>546</v>
      </c>
      <c r="K853" s="365" t="e">
        <f>'7. Vehicles and transport'!$S$18*'7. Vehicles and transport'!$S$34*MenA_share</f>
        <v>#VALUE!</v>
      </c>
      <c r="L853" s="365" t="e">
        <f>K853/'0a. Country information'!$R$11</f>
        <v>#VALUE!</v>
      </c>
      <c r="M853" s="366" t="str">
        <f>'0e. Support language'!$A$67</f>
        <v>District/MOH</v>
      </c>
      <c r="N853" s="368" t="s">
        <v>619</v>
      </c>
    </row>
    <row r="854" spans="1:15" x14ac:dyDescent="0.2">
      <c r="A854" s="369">
        <f>'1. General information'!$O$8</f>
        <v>0</v>
      </c>
      <c r="B854" s="369">
        <f>'1. General information'!$O$10</f>
        <v>0</v>
      </c>
      <c r="C854" s="369">
        <f>'1. General information'!$O$11</f>
        <v>0</v>
      </c>
      <c r="D854" s="369" t="s">
        <v>717</v>
      </c>
      <c r="E854" s="369" t="s">
        <v>652</v>
      </c>
      <c r="F854" s="369" t="s">
        <v>653</v>
      </c>
      <c r="G854" s="369" t="s">
        <v>33</v>
      </c>
      <c r="H854" s="369" t="s">
        <v>654</v>
      </c>
      <c r="I854" s="369" t="s">
        <v>616</v>
      </c>
      <c r="J854" s="369" t="s">
        <v>350</v>
      </c>
      <c r="K854" s="370" t="e">
        <f>'7. Vehicles and transport'!$J$20*'7. Vehicles and transport'!$J$25*YF_share</f>
        <v>#VALUE!</v>
      </c>
      <c r="L854" s="370" t="e">
        <f>K854/'0a. Country information'!$R$11</f>
        <v>#VALUE!</v>
      </c>
      <c r="M854" s="371" t="str">
        <f>'0e. Support language'!$A$67</f>
        <v>District/MOH</v>
      </c>
      <c r="N854" s="372" t="s">
        <v>749</v>
      </c>
      <c r="O854" s="313" t="s">
        <v>739</v>
      </c>
    </row>
    <row r="855" spans="1:15" x14ac:dyDescent="0.2">
      <c r="A855" s="369">
        <f>'1. General information'!$O$8</f>
        <v>0</v>
      </c>
      <c r="B855" s="369">
        <f>'1. General information'!$O$10</f>
        <v>0</v>
      </c>
      <c r="C855" s="369">
        <f>'1. General information'!$O$11</f>
        <v>0</v>
      </c>
      <c r="D855" s="369" t="s">
        <v>717</v>
      </c>
      <c r="E855" s="369" t="s">
        <v>652</v>
      </c>
      <c r="F855" s="369" t="s">
        <v>653</v>
      </c>
      <c r="G855" s="369" t="s">
        <v>33</v>
      </c>
      <c r="H855" s="369" t="s">
        <v>654</v>
      </c>
      <c r="I855" s="369" t="s">
        <v>616</v>
      </c>
      <c r="J855" s="369" t="s">
        <v>546</v>
      </c>
      <c r="K855" s="370" t="e">
        <f>'7. Vehicles and transport'!$J$20*'7. Vehicles and transport'!$J$25*MenA_share</f>
        <v>#VALUE!</v>
      </c>
      <c r="L855" s="370" t="e">
        <f>K855/'0a. Country information'!$R$11</f>
        <v>#VALUE!</v>
      </c>
      <c r="M855" s="371" t="str">
        <f>'0e. Support language'!$A$67</f>
        <v>District/MOH</v>
      </c>
      <c r="N855" s="372" t="s">
        <v>749</v>
      </c>
    </row>
    <row r="856" spans="1:15" x14ac:dyDescent="0.2">
      <c r="A856" s="369">
        <f>'1. General information'!$O$8</f>
        <v>0</v>
      </c>
      <c r="B856" s="369">
        <f>'1. General information'!$O$10</f>
        <v>0</v>
      </c>
      <c r="C856" s="369">
        <f>'1. General information'!$O$11</f>
        <v>0</v>
      </c>
      <c r="D856" s="369" t="s">
        <v>717</v>
      </c>
      <c r="E856" s="369" t="s">
        <v>652</v>
      </c>
      <c r="F856" s="369" t="s">
        <v>653</v>
      </c>
      <c r="G856" s="369" t="s">
        <v>356</v>
      </c>
      <c r="H856" s="369" t="s">
        <v>654</v>
      </c>
      <c r="I856" s="369" t="s">
        <v>616</v>
      </c>
      <c r="J856" s="369" t="s">
        <v>350</v>
      </c>
      <c r="K856" s="370" t="e">
        <f>'7. Vehicles and transport'!$J$20*'7. Vehicles and transport'!$J$26*YF_share</f>
        <v>#VALUE!</v>
      </c>
      <c r="L856" s="370" t="e">
        <f>K856/'0a. Country information'!$R$11</f>
        <v>#VALUE!</v>
      </c>
      <c r="M856" s="371" t="str">
        <f>'0e. Support language'!$A$67</f>
        <v>District/MOH</v>
      </c>
      <c r="N856" s="373" t="s">
        <v>356</v>
      </c>
    </row>
    <row r="857" spans="1:15" x14ac:dyDescent="0.2">
      <c r="A857" s="369">
        <f>'1. General information'!$O$8</f>
        <v>0</v>
      </c>
      <c r="B857" s="369">
        <f>'1. General information'!$O$10</f>
        <v>0</v>
      </c>
      <c r="C857" s="369">
        <f>'1. General information'!$O$11</f>
        <v>0</v>
      </c>
      <c r="D857" s="369" t="s">
        <v>717</v>
      </c>
      <c r="E857" s="369" t="s">
        <v>652</v>
      </c>
      <c r="F857" s="369" t="s">
        <v>653</v>
      </c>
      <c r="G857" s="369" t="s">
        <v>356</v>
      </c>
      <c r="H857" s="369" t="s">
        <v>654</v>
      </c>
      <c r="I857" s="369" t="s">
        <v>616</v>
      </c>
      <c r="J857" s="369" t="s">
        <v>546</v>
      </c>
      <c r="K857" s="370" t="e">
        <f>'7. Vehicles and transport'!$J$20*'7. Vehicles and transport'!$J$26*MenA_share</f>
        <v>#VALUE!</v>
      </c>
      <c r="L857" s="370" t="e">
        <f>K857/'0a. Country information'!$R$11</f>
        <v>#VALUE!</v>
      </c>
      <c r="M857" s="371" t="str">
        <f>'0e. Support language'!$A$67</f>
        <v>District/MOH</v>
      </c>
      <c r="N857" s="373" t="s">
        <v>356</v>
      </c>
    </row>
    <row r="858" spans="1:15" x14ac:dyDescent="0.2">
      <c r="A858" s="369">
        <f>'1. General information'!$O$8</f>
        <v>0</v>
      </c>
      <c r="B858" s="369">
        <f>'1. General information'!$O$10</f>
        <v>0</v>
      </c>
      <c r="C858" s="369">
        <f>'1. General information'!$O$11</f>
        <v>0</v>
      </c>
      <c r="D858" s="369" t="s">
        <v>717</v>
      </c>
      <c r="E858" s="369" t="s">
        <v>652</v>
      </c>
      <c r="F858" s="369" t="s">
        <v>653</v>
      </c>
      <c r="G858" s="369" t="s">
        <v>29</v>
      </c>
      <c r="H858" s="369" t="s">
        <v>654</v>
      </c>
      <c r="I858" s="369" t="s">
        <v>616</v>
      </c>
      <c r="J858" s="369" t="s">
        <v>350</v>
      </c>
      <c r="K858" s="370" t="e">
        <f>'7. Vehicles and transport'!$J$20*'7. Vehicles and transport'!$J$27*YF_share</f>
        <v>#VALUE!</v>
      </c>
      <c r="L858" s="370" t="e">
        <f>K858/'0a. Country information'!$R$11</f>
        <v>#VALUE!</v>
      </c>
      <c r="M858" s="371" t="str">
        <f>'0e. Support language'!$A$67</f>
        <v>District/MOH</v>
      </c>
      <c r="N858" s="373" t="s">
        <v>29</v>
      </c>
    </row>
    <row r="859" spans="1:15" x14ac:dyDescent="0.2">
      <c r="A859" s="369">
        <f>'1. General information'!$O$8</f>
        <v>0</v>
      </c>
      <c r="B859" s="369">
        <f>'1. General information'!$O$10</f>
        <v>0</v>
      </c>
      <c r="C859" s="369">
        <f>'1. General information'!$O$11</f>
        <v>0</v>
      </c>
      <c r="D859" s="369" t="s">
        <v>717</v>
      </c>
      <c r="E859" s="369" t="s">
        <v>652</v>
      </c>
      <c r="F859" s="369" t="s">
        <v>653</v>
      </c>
      <c r="G859" s="369" t="s">
        <v>29</v>
      </c>
      <c r="H859" s="369" t="s">
        <v>654</v>
      </c>
      <c r="I859" s="369" t="s">
        <v>616</v>
      </c>
      <c r="J859" s="369" t="s">
        <v>546</v>
      </c>
      <c r="K859" s="370" t="e">
        <f>'7. Vehicles and transport'!$J$20*'7. Vehicles and transport'!$J$27*MenA_share</f>
        <v>#VALUE!</v>
      </c>
      <c r="L859" s="370" t="e">
        <f>K859/'0a. Country information'!$R$11</f>
        <v>#VALUE!</v>
      </c>
      <c r="M859" s="371" t="str">
        <f>'0e. Support language'!$A$67</f>
        <v>District/MOH</v>
      </c>
      <c r="N859" s="373" t="s">
        <v>29</v>
      </c>
    </row>
    <row r="860" spans="1:15" x14ac:dyDescent="0.2">
      <c r="A860" s="369">
        <f>'1. General information'!$O$8</f>
        <v>0</v>
      </c>
      <c r="B860" s="369">
        <f>'1. General information'!$O$10</f>
        <v>0</v>
      </c>
      <c r="C860" s="369">
        <f>'1. General information'!$O$11</f>
        <v>0</v>
      </c>
      <c r="D860" s="369" t="s">
        <v>717</v>
      </c>
      <c r="E860" s="369" t="s">
        <v>652</v>
      </c>
      <c r="F860" s="369" t="s">
        <v>653</v>
      </c>
      <c r="G860" s="369" t="s">
        <v>96</v>
      </c>
      <c r="H860" s="369" t="s">
        <v>654</v>
      </c>
      <c r="I860" s="369" t="s">
        <v>616</v>
      </c>
      <c r="J860" s="369" t="s">
        <v>350</v>
      </c>
      <c r="K860" s="370" t="e">
        <f>'7. Vehicles and transport'!$J$20*'7. Vehicles and transport'!$J$28*YF_share</f>
        <v>#VALUE!</v>
      </c>
      <c r="L860" s="370" t="e">
        <f>K860/'0a. Country information'!$R$11</f>
        <v>#VALUE!</v>
      </c>
      <c r="M860" s="371" t="str">
        <f>'0e. Support language'!$A$67</f>
        <v>District/MOH</v>
      </c>
      <c r="N860" s="373" t="s">
        <v>96</v>
      </c>
    </row>
    <row r="861" spans="1:15" x14ac:dyDescent="0.2">
      <c r="A861" s="369">
        <f>'1. General information'!$O$8</f>
        <v>0</v>
      </c>
      <c r="B861" s="369">
        <f>'1. General information'!$O$10</f>
        <v>0</v>
      </c>
      <c r="C861" s="369">
        <f>'1. General information'!$O$11</f>
        <v>0</v>
      </c>
      <c r="D861" s="369" t="s">
        <v>717</v>
      </c>
      <c r="E861" s="369" t="s">
        <v>652</v>
      </c>
      <c r="F861" s="369" t="s">
        <v>653</v>
      </c>
      <c r="G861" s="369" t="s">
        <v>96</v>
      </c>
      <c r="H861" s="369" t="s">
        <v>654</v>
      </c>
      <c r="I861" s="369" t="s">
        <v>616</v>
      </c>
      <c r="J861" s="369" t="s">
        <v>546</v>
      </c>
      <c r="K861" s="370" t="e">
        <f>'7. Vehicles and transport'!$J$20*'7. Vehicles and transport'!$J$28*MenA_share</f>
        <v>#VALUE!</v>
      </c>
      <c r="L861" s="370" t="e">
        <f>K861/'0a. Country information'!$R$11</f>
        <v>#VALUE!</v>
      </c>
      <c r="M861" s="371" t="str">
        <f>'0e. Support language'!$A$67</f>
        <v>District/MOH</v>
      </c>
      <c r="N861" s="373" t="s">
        <v>96</v>
      </c>
    </row>
    <row r="862" spans="1:15" x14ac:dyDescent="0.2">
      <c r="A862" s="369">
        <f>'1. General information'!$O$8</f>
        <v>0</v>
      </c>
      <c r="B862" s="369">
        <f>'1. General information'!$O$10</f>
        <v>0</v>
      </c>
      <c r="C862" s="369">
        <f>'1. General information'!$O$11</f>
        <v>0</v>
      </c>
      <c r="D862" s="369" t="s">
        <v>717</v>
      </c>
      <c r="E862" s="369" t="s">
        <v>652</v>
      </c>
      <c r="F862" s="369" t="s">
        <v>653</v>
      </c>
      <c r="G862" s="369" t="s">
        <v>5</v>
      </c>
      <c r="H862" s="369" t="s">
        <v>654</v>
      </c>
      <c r="I862" s="369" t="s">
        <v>616</v>
      </c>
      <c r="J862" s="369" t="s">
        <v>350</v>
      </c>
      <c r="K862" s="370" t="e">
        <f>'7. Vehicles and transport'!$J$20*'7. Vehicles and transport'!$J$29*YF_share</f>
        <v>#VALUE!</v>
      </c>
      <c r="L862" s="370" t="e">
        <f>K862/'0a. Country information'!$R$11</f>
        <v>#VALUE!</v>
      </c>
      <c r="M862" s="371" t="str">
        <f>'0e. Support language'!$A$67</f>
        <v>District/MOH</v>
      </c>
      <c r="N862" s="373" t="s">
        <v>5</v>
      </c>
    </row>
    <row r="863" spans="1:15" x14ac:dyDescent="0.2">
      <c r="A863" s="369">
        <f>'1. General information'!$O$8</f>
        <v>0</v>
      </c>
      <c r="B863" s="369">
        <f>'1. General information'!$O$10</f>
        <v>0</v>
      </c>
      <c r="C863" s="369">
        <f>'1. General information'!$O$11</f>
        <v>0</v>
      </c>
      <c r="D863" s="369" t="s">
        <v>717</v>
      </c>
      <c r="E863" s="369" t="s">
        <v>652</v>
      </c>
      <c r="F863" s="369" t="s">
        <v>653</v>
      </c>
      <c r="G863" s="369" t="s">
        <v>5</v>
      </c>
      <c r="H863" s="369" t="s">
        <v>654</v>
      </c>
      <c r="I863" s="369" t="s">
        <v>616</v>
      </c>
      <c r="J863" s="369" t="s">
        <v>546</v>
      </c>
      <c r="K863" s="370" t="e">
        <f>'7. Vehicles and transport'!$J$20*'7. Vehicles and transport'!$J$29*MenA_share</f>
        <v>#VALUE!</v>
      </c>
      <c r="L863" s="370" t="e">
        <f>K863/'0a. Country information'!$R$11</f>
        <v>#VALUE!</v>
      </c>
      <c r="M863" s="371" t="str">
        <f>'0e. Support language'!$A$67</f>
        <v>District/MOH</v>
      </c>
      <c r="N863" s="373" t="s">
        <v>5</v>
      </c>
    </row>
    <row r="864" spans="1:15" x14ac:dyDescent="0.2">
      <c r="A864" s="369">
        <f>'1. General information'!$O$8</f>
        <v>0</v>
      </c>
      <c r="B864" s="369">
        <f>'1. General information'!$O$10</f>
        <v>0</v>
      </c>
      <c r="C864" s="369">
        <f>'1. General information'!$O$11</f>
        <v>0</v>
      </c>
      <c r="D864" s="369" t="s">
        <v>717</v>
      </c>
      <c r="E864" s="369" t="s">
        <v>652</v>
      </c>
      <c r="F864" s="369" t="s">
        <v>653</v>
      </c>
      <c r="G864" s="369" t="s">
        <v>22</v>
      </c>
      <c r="H864" s="369" t="s">
        <v>654</v>
      </c>
      <c r="I864" s="369" t="s">
        <v>616</v>
      </c>
      <c r="J864" s="369" t="s">
        <v>350</v>
      </c>
      <c r="K864" s="370" t="e">
        <f>'7. Vehicles and transport'!$J$20*'7. Vehicles and transport'!$J$30*YF_share</f>
        <v>#VALUE!</v>
      </c>
      <c r="L864" s="370" t="e">
        <f>K864/'0a. Country information'!$R$11</f>
        <v>#VALUE!</v>
      </c>
      <c r="M864" s="371" t="str">
        <f>'0e. Support language'!$A$67</f>
        <v>District/MOH</v>
      </c>
      <c r="N864" s="373" t="s">
        <v>22</v>
      </c>
    </row>
    <row r="865" spans="1:14" x14ac:dyDescent="0.2">
      <c r="A865" s="369">
        <f>'1. General information'!$O$8</f>
        <v>0</v>
      </c>
      <c r="B865" s="369">
        <f>'1. General information'!$O$10</f>
        <v>0</v>
      </c>
      <c r="C865" s="369">
        <f>'1. General information'!$O$11</f>
        <v>0</v>
      </c>
      <c r="D865" s="369" t="s">
        <v>717</v>
      </c>
      <c r="E865" s="369" t="s">
        <v>652</v>
      </c>
      <c r="F865" s="369" t="s">
        <v>653</v>
      </c>
      <c r="G865" s="369" t="s">
        <v>22</v>
      </c>
      <c r="H865" s="369" t="s">
        <v>654</v>
      </c>
      <c r="I865" s="369" t="s">
        <v>616</v>
      </c>
      <c r="J865" s="369" t="s">
        <v>546</v>
      </c>
      <c r="K865" s="370" t="e">
        <f>'7. Vehicles and transport'!$J$20*'7. Vehicles and transport'!$J$30*MenA_share</f>
        <v>#VALUE!</v>
      </c>
      <c r="L865" s="370" t="e">
        <f>K865/'0a. Country information'!$R$11</f>
        <v>#VALUE!</v>
      </c>
      <c r="M865" s="371" t="str">
        <f>'0e. Support language'!$A$67</f>
        <v>District/MOH</v>
      </c>
      <c r="N865" s="373" t="s">
        <v>22</v>
      </c>
    </row>
    <row r="866" spans="1:14" x14ac:dyDescent="0.2">
      <c r="A866" s="369">
        <f>'1. General information'!$O$8</f>
        <v>0</v>
      </c>
      <c r="B866" s="369">
        <f>'1. General information'!$O$10</f>
        <v>0</v>
      </c>
      <c r="C866" s="369">
        <f>'1. General information'!$O$11</f>
        <v>0</v>
      </c>
      <c r="D866" s="369" t="s">
        <v>717</v>
      </c>
      <c r="E866" s="369" t="s">
        <v>652</v>
      </c>
      <c r="F866" s="369" t="s">
        <v>653</v>
      </c>
      <c r="G866" s="369" t="s">
        <v>30</v>
      </c>
      <c r="H866" s="369" t="s">
        <v>654</v>
      </c>
      <c r="I866" s="369" t="s">
        <v>616</v>
      </c>
      <c r="J866" s="369" t="s">
        <v>350</v>
      </c>
      <c r="K866" s="370" t="e">
        <f>'7. Vehicles and transport'!$J$20*'7. Vehicles and transport'!$J$31*YF_share</f>
        <v>#VALUE!</v>
      </c>
      <c r="L866" s="370" t="e">
        <f>K866/'0a. Country information'!$R$11</f>
        <v>#VALUE!</v>
      </c>
      <c r="M866" s="371" t="str">
        <f>'0e. Support language'!$A$67</f>
        <v>District/MOH</v>
      </c>
      <c r="N866" s="373" t="s">
        <v>30</v>
      </c>
    </row>
    <row r="867" spans="1:14" x14ac:dyDescent="0.2">
      <c r="A867" s="369">
        <f>'1. General information'!$O$8</f>
        <v>0</v>
      </c>
      <c r="B867" s="369">
        <f>'1. General information'!$O$10</f>
        <v>0</v>
      </c>
      <c r="C867" s="369">
        <f>'1. General information'!$O$11</f>
        <v>0</v>
      </c>
      <c r="D867" s="369" t="s">
        <v>717</v>
      </c>
      <c r="E867" s="369" t="s">
        <v>652</v>
      </c>
      <c r="F867" s="369" t="s">
        <v>653</v>
      </c>
      <c r="G867" s="369" t="s">
        <v>30</v>
      </c>
      <c r="H867" s="369" t="s">
        <v>654</v>
      </c>
      <c r="I867" s="369" t="s">
        <v>616</v>
      </c>
      <c r="J867" s="369" t="s">
        <v>546</v>
      </c>
      <c r="K867" s="370" t="e">
        <f>'7. Vehicles and transport'!$J$20*'7. Vehicles and transport'!$J$31*MenA_share</f>
        <v>#VALUE!</v>
      </c>
      <c r="L867" s="370" t="e">
        <f>K867/'0a. Country information'!$R$11</f>
        <v>#VALUE!</v>
      </c>
      <c r="M867" s="371" t="str">
        <f>'0e. Support language'!$A$67</f>
        <v>District/MOH</v>
      </c>
      <c r="N867" s="373" t="s">
        <v>30</v>
      </c>
    </row>
    <row r="868" spans="1:14" x14ac:dyDescent="0.2">
      <c r="A868" s="369">
        <f>'1. General information'!$O$8</f>
        <v>0</v>
      </c>
      <c r="B868" s="369">
        <f>'1. General information'!$O$10</f>
        <v>0</v>
      </c>
      <c r="C868" s="369">
        <f>'1. General information'!$O$11</f>
        <v>0</v>
      </c>
      <c r="D868" s="369" t="s">
        <v>717</v>
      </c>
      <c r="E868" s="369" t="s">
        <v>652</v>
      </c>
      <c r="F868" s="369" t="s">
        <v>653</v>
      </c>
      <c r="G868" s="369" t="s">
        <v>97</v>
      </c>
      <c r="H868" s="369" t="s">
        <v>654</v>
      </c>
      <c r="I868" s="369" t="s">
        <v>616</v>
      </c>
      <c r="J868" s="369" t="s">
        <v>350</v>
      </c>
      <c r="K868" s="370" t="e">
        <f>'7. Vehicles and transport'!$J$20*'7. Vehicles and transport'!$J$32*YF_share</f>
        <v>#VALUE!</v>
      </c>
      <c r="L868" s="370" t="e">
        <f>K868/'0a. Country information'!$R$11</f>
        <v>#VALUE!</v>
      </c>
      <c r="M868" s="371" t="str">
        <f>'0e. Support language'!$A$67</f>
        <v>District/MOH</v>
      </c>
      <c r="N868" s="373" t="s">
        <v>97</v>
      </c>
    </row>
    <row r="869" spans="1:14" x14ac:dyDescent="0.2">
      <c r="A869" s="369">
        <f>'1. General information'!$O$8</f>
        <v>0</v>
      </c>
      <c r="B869" s="369">
        <f>'1. General information'!$O$10</f>
        <v>0</v>
      </c>
      <c r="C869" s="369">
        <f>'1. General information'!$O$11</f>
        <v>0</v>
      </c>
      <c r="D869" s="369" t="s">
        <v>717</v>
      </c>
      <c r="E869" s="369" t="s">
        <v>652</v>
      </c>
      <c r="F869" s="369" t="s">
        <v>653</v>
      </c>
      <c r="G869" s="369" t="s">
        <v>97</v>
      </c>
      <c r="H869" s="369" t="s">
        <v>654</v>
      </c>
      <c r="I869" s="369" t="s">
        <v>616</v>
      </c>
      <c r="J869" s="369" t="s">
        <v>546</v>
      </c>
      <c r="K869" s="370" t="e">
        <f>'7. Vehicles and transport'!$J$20*'7. Vehicles and transport'!$J$32*MenA_share</f>
        <v>#VALUE!</v>
      </c>
      <c r="L869" s="370" t="e">
        <f>K869/'0a. Country information'!$R$11</f>
        <v>#VALUE!</v>
      </c>
      <c r="M869" s="371" t="str">
        <f>'0e. Support language'!$A$67</f>
        <v>District/MOH</v>
      </c>
      <c r="N869" s="373" t="s">
        <v>97</v>
      </c>
    </row>
    <row r="870" spans="1:14" x14ac:dyDescent="0.2">
      <c r="A870" s="369">
        <f>'1. General information'!$O$8</f>
        <v>0</v>
      </c>
      <c r="B870" s="369">
        <f>'1. General information'!$O$10</f>
        <v>0</v>
      </c>
      <c r="C870" s="369">
        <f>'1. General information'!$O$11</f>
        <v>0</v>
      </c>
      <c r="D870" s="369" t="s">
        <v>717</v>
      </c>
      <c r="E870" s="369" t="s">
        <v>652</v>
      </c>
      <c r="F870" s="369" t="s">
        <v>653</v>
      </c>
      <c r="G870" s="369" t="s">
        <v>28</v>
      </c>
      <c r="H870" s="369" t="s">
        <v>654</v>
      </c>
      <c r="I870" s="369" t="s">
        <v>616</v>
      </c>
      <c r="J870" s="369" t="s">
        <v>350</v>
      </c>
      <c r="K870" s="370" t="e">
        <f>'7. Vehicles and transport'!$J$20*'7. Vehicles and transport'!$J$33*YF_share</f>
        <v>#VALUE!</v>
      </c>
      <c r="L870" s="370" t="e">
        <f>K870/'0a. Country information'!$R$11</f>
        <v>#VALUE!</v>
      </c>
      <c r="M870" s="371" t="str">
        <f>'0e. Support language'!$A$67</f>
        <v>District/MOH</v>
      </c>
      <c r="N870" s="373" t="s">
        <v>28</v>
      </c>
    </row>
    <row r="871" spans="1:14" x14ac:dyDescent="0.2">
      <c r="A871" s="369">
        <f>'1. General information'!$O$8</f>
        <v>0</v>
      </c>
      <c r="B871" s="369">
        <f>'1. General information'!$O$10</f>
        <v>0</v>
      </c>
      <c r="C871" s="369">
        <f>'1. General information'!$O$11</f>
        <v>0</v>
      </c>
      <c r="D871" s="369" t="s">
        <v>717</v>
      </c>
      <c r="E871" s="369" t="s">
        <v>652</v>
      </c>
      <c r="F871" s="369" t="s">
        <v>653</v>
      </c>
      <c r="G871" s="369" t="s">
        <v>28</v>
      </c>
      <c r="H871" s="369" t="s">
        <v>654</v>
      </c>
      <c r="I871" s="369" t="s">
        <v>616</v>
      </c>
      <c r="J871" s="369" t="s">
        <v>546</v>
      </c>
      <c r="K871" s="370" t="e">
        <f>'7. Vehicles and transport'!$J$20*'7. Vehicles and transport'!$J$33*MenA_share</f>
        <v>#VALUE!</v>
      </c>
      <c r="L871" s="370" t="e">
        <f>K871/'0a. Country information'!$R$11</f>
        <v>#VALUE!</v>
      </c>
      <c r="M871" s="371" t="str">
        <f>'0e. Support language'!$A$67</f>
        <v>District/MOH</v>
      </c>
      <c r="N871" s="373" t="s">
        <v>28</v>
      </c>
    </row>
    <row r="872" spans="1:14" x14ac:dyDescent="0.2">
      <c r="A872" s="369">
        <f>'1. General information'!$O$8</f>
        <v>0</v>
      </c>
      <c r="B872" s="369">
        <f>'1. General information'!$O$10</f>
        <v>0</v>
      </c>
      <c r="C872" s="369">
        <f>'1. General information'!$O$11</f>
        <v>0</v>
      </c>
      <c r="D872" s="369" t="s">
        <v>717</v>
      </c>
      <c r="E872" s="369" t="s">
        <v>652</v>
      </c>
      <c r="F872" s="369" t="s">
        <v>653</v>
      </c>
      <c r="G872" s="369" t="s">
        <v>129</v>
      </c>
      <c r="H872" s="369" t="s">
        <v>654</v>
      </c>
      <c r="I872" s="369" t="s">
        <v>616</v>
      </c>
      <c r="J872" s="369" t="s">
        <v>350</v>
      </c>
      <c r="K872" s="370" t="e">
        <f>'7. Vehicles and transport'!$J$20*'7. Vehicles and transport'!$J$34*YF_share</f>
        <v>#VALUE!</v>
      </c>
      <c r="L872" s="370" t="e">
        <f>K872/'0a. Country information'!$R$11</f>
        <v>#VALUE!</v>
      </c>
      <c r="M872" s="371" t="str">
        <f>'0e. Support language'!$A$67</f>
        <v>District/MOH</v>
      </c>
      <c r="N872" s="373" t="s">
        <v>619</v>
      </c>
    </row>
    <row r="873" spans="1:14" x14ac:dyDescent="0.2">
      <c r="A873" s="369">
        <f>'1. General information'!$O$8</f>
        <v>0</v>
      </c>
      <c r="B873" s="369">
        <f>'1. General information'!$O$10</f>
        <v>0</v>
      </c>
      <c r="C873" s="369">
        <f>'1. General information'!$O$11</f>
        <v>0</v>
      </c>
      <c r="D873" s="369" t="s">
        <v>717</v>
      </c>
      <c r="E873" s="369" t="s">
        <v>652</v>
      </c>
      <c r="F873" s="369" t="s">
        <v>653</v>
      </c>
      <c r="G873" s="369" t="s">
        <v>129</v>
      </c>
      <c r="H873" s="369" t="s">
        <v>654</v>
      </c>
      <c r="I873" s="369" t="s">
        <v>616</v>
      </c>
      <c r="J873" s="369" t="s">
        <v>546</v>
      </c>
      <c r="K873" s="370" t="e">
        <f>'7. Vehicles and transport'!$J$20*'7. Vehicles and transport'!$J$34*MenA_share</f>
        <v>#VALUE!</v>
      </c>
      <c r="L873" s="370" t="e">
        <f>K873/'0a. Country information'!$R$11</f>
        <v>#VALUE!</v>
      </c>
      <c r="M873" s="371" t="str">
        <f>'0e. Support language'!$A$67</f>
        <v>District/MOH</v>
      </c>
      <c r="N873" s="373" t="s">
        <v>619</v>
      </c>
    </row>
    <row r="874" spans="1:14" x14ac:dyDescent="0.2">
      <c r="A874" s="369">
        <f>'1. General information'!$O$8</f>
        <v>0</v>
      </c>
      <c r="B874" s="369">
        <f>'1. General information'!$O$10</f>
        <v>0</v>
      </c>
      <c r="C874" s="369">
        <f>'1. General information'!$O$11</f>
        <v>0</v>
      </c>
      <c r="D874" s="369" t="s">
        <v>720</v>
      </c>
      <c r="E874" s="369" t="s">
        <v>652</v>
      </c>
      <c r="F874" s="369" t="s">
        <v>653</v>
      </c>
      <c r="G874" s="369" t="s">
        <v>33</v>
      </c>
      <c r="H874" s="369" t="s">
        <v>654</v>
      </c>
      <c r="I874" s="369" t="s">
        <v>616</v>
      </c>
      <c r="J874" s="369" t="s">
        <v>350</v>
      </c>
      <c r="K874" s="370" t="e">
        <f>'7. Vehicles and transport'!$K$20*'7. Vehicles and transport'!$K$25*YF_share</f>
        <v>#VALUE!</v>
      </c>
      <c r="L874" s="370" t="e">
        <f>K874/'0a. Country information'!$R$11</f>
        <v>#VALUE!</v>
      </c>
      <c r="M874" s="371" t="str">
        <f>'0e. Support language'!$A$67</f>
        <v>District/MOH</v>
      </c>
      <c r="N874" s="372" t="s">
        <v>750</v>
      </c>
    </row>
    <row r="875" spans="1:14" x14ac:dyDescent="0.2">
      <c r="A875" s="369">
        <f>'1. General information'!$O$8</f>
        <v>0</v>
      </c>
      <c r="B875" s="369">
        <f>'1. General information'!$O$10</f>
        <v>0</v>
      </c>
      <c r="C875" s="369">
        <f>'1. General information'!$O$11</f>
        <v>0</v>
      </c>
      <c r="D875" s="369" t="s">
        <v>720</v>
      </c>
      <c r="E875" s="369" t="s">
        <v>652</v>
      </c>
      <c r="F875" s="369" t="s">
        <v>653</v>
      </c>
      <c r="G875" s="369" t="s">
        <v>33</v>
      </c>
      <c r="H875" s="369" t="s">
        <v>654</v>
      </c>
      <c r="I875" s="369" t="s">
        <v>616</v>
      </c>
      <c r="J875" s="369" t="s">
        <v>546</v>
      </c>
      <c r="K875" s="370" t="e">
        <f>'7. Vehicles and transport'!$K$20*'7. Vehicles and transport'!$K$25*MenA_share</f>
        <v>#VALUE!</v>
      </c>
      <c r="L875" s="370" t="e">
        <f>K875/'0a. Country information'!$R$11</f>
        <v>#VALUE!</v>
      </c>
      <c r="M875" s="371" t="str">
        <f>'0e. Support language'!$A$67</f>
        <v>District/MOH</v>
      </c>
      <c r="N875" s="372" t="s">
        <v>750</v>
      </c>
    </row>
    <row r="876" spans="1:14" x14ac:dyDescent="0.2">
      <c r="A876" s="369">
        <f>'1. General information'!$O$8</f>
        <v>0</v>
      </c>
      <c r="B876" s="369">
        <f>'1. General information'!$O$10</f>
        <v>0</v>
      </c>
      <c r="C876" s="369">
        <f>'1. General information'!$O$11</f>
        <v>0</v>
      </c>
      <c r="D876" s="369" t="s">
        <v>720</v>
      </c>
      <c r="E876" s="369" t="s">
        <v>652</v>
      </c>
      <c r="F876" s="369" t="s">
        <v>653</v>
      </c>
      <c r="G876" s="369" t="s">
        <v>356</v>
      </c>
      <c r="H876" s="369" t="s">
        <v>654</v>
      </c>
      <c r="I876" s="369" t="s">
        <v>616</v>
      </c>
      <c r="J876" s="369" t="s">
        <v>350</v>
      </c>
      <c r="K876" s="370" t="e">
        <f>'7. Vehicles and transport'!$K$20*'7. Vehicles and transport'!$K$26*YF_share</f>
        <v>#VALUE!</v>
      </c>
      <c r="L876" s="370" t="e">
        <f>K876/'0a. Country information'!$R$11</f>
        <v>#VALUE!</v>
      </c>
      <c r="M876" s="371" t="str">
        <f>'0e. Support language'!$A$67</f>
        <v>District/MOH</v>
      </c>
      <c r="N876" s="373" t="s">
        <v>356</v>
      </c>
    </row>
    <row r="877" spans="1:14" x14ac:dyDescent="0.2">
      <c r="A877" s="369">
        <f>'1. General information'!$O$8</f>
        <v>0</v>
      </c>
      <c r="B877" s="369">
        <f>'1. General information'!$O$10</f>
        <v>0</v>
      </c>
      <c r="C877" s="369">
        <f>'1. General information'!$O$11</f>
        <v>0</v>
      </c>
      <c r="D877" s="369" t="s">
        <v>720</v>
      </c>
      <c r="E877" s="369" t="s">
        <v>652</v>
      </c>
      <c r="F877" s="369" t="s">
        <v>653</v>
      </c>
      <c r="G877" s="369" t="s">
        <v>356</v>
      </c>
      <c r="H877" s="369" t="s">
        <v>654</v>
      </c>
      <c r="I877" s="369" t="s">
        <v>616</v>
      </c>
      <c r="J877" s="369" t="s">
        <v>546</v>
      </c>
      <c r="K877" s="370" t="e">
        <f>'7. Vehicles and transport'!$K$20*'7. Vehicles and transport'!$K$26*MenA_share</f>
        <v>#VALUE!</v>
      </c>
      <c r="L877" s="370" t="e">
        <f>K877/'0a. Country information'!$R$11</f>
        <v>#VALUE!</v>
      </c>
      <c r="M877" s="371" t="str">
        <f>'0e. Support language'!$A$67</f>
        <v>District/MOH</v>
      </c>
      <c r="N877" s="373" t="s">
        <v>356</v>
      </c>
    </row>
    <row r="878" spans="1:14" x14ac:dyDescent="0.2">
      <c r="A878" s="369">
        <f>'1. General information'!$O$8</f>
        <v>0</v>
      </c>
      <c r="B878" s="369">
        <f>'1. General information'!$O$10</f>
        <v>0</v>
      </c>
      <c r="C878" s="369">
        <f>'1. General information'!$O$11</f>
        <v>0</v>
      </c>
      <c r="D878" s="369" t="s">
        <v>720</v>
      </c>
      <c r="E878" s="369" t="s">
        <v>652</v>
      </c>
      <c r="F878" s="369" t="s">
        <v>653</v>
      </c>
      <c r="G878" s="369" t="s">
        <v>29</v>
      </c>
      <c r="H878" s="369" t="s">
        <v>654</v>
      </c>
      <c r="I878" s="369" t="s">
        <v>616</v>
      </c>
      <c r="J878" s="369" t="s">
        <v>350</v>
      </c>
      <c r="K878" s="370" t="e">
        <f>'7. Vehicles and transport'!$K$20*'7. Vehicles and transport'!$K$27*YF_share</f>
        <v>#VALUE!</v>
      </c>
      <c r="L878" s="370" t="e">
        <f>K878/'0a. Country information'!$R$11</f>
        <v>#VALUE!</v>
      </c>
      <c r="M878" s="371" t="str">
        <f>'0e. Support language'!$A$67</f>
        <v>District/MOH</v>
      </c>
      <c r="N878" s="373" t="s">
        <v>29</v>
      </c>
    </row>
    <row r="879" spans="1:14" x14ac:dyDescent="0.2">
      <c r="A879" s="369">
        <f>'1. General information'!$O$8</f>
        <v>0</v>
      </c>
      <c r="B879" s="369">
        <f>'1. General information'!$O$10</f>
        <v>0</v>
      </c>
      <c r="C879" s="369">
        <f>'1. General information'!$O$11</f>
        <v>0</v>
      </c>
      <c r="D879" s="369" t="s">
        <v>720</v>
      </c>
      <c r="E879" s="369" t="s">
        <v>652</v>
      </c>
      <c r="F879" s="369" t="s">
        <v>653</v>
      </c>
      <c r="G879" s="369" t="s">
        <v>29</v>
      </c>
      <c r="H879" s="369" t="s">
        <v>654</v>
      </c>
      <c r="I879" s="369" t="s">
        <v>616</v>
      </c>
      <c r="J879" s="369" t="s">
        <v>546</v>
      </c>
      <c r="K879" s="370" t="e">
        <f>'7. Vehicles and transport'!$K$20*'7. Vehicles and transport'!$K$27*MenA_share</f>
        <v>#VALUE!</v>
      </c>
      <c r="L879" s="370" t="e">
        <f>K879/'0a. Country information'!$R$11</f>
        <v>#VALUE!</v>
      </c>
      <c r="M879" s="371" t="str">
        <f>'0e. Support language'!$A$67</f>
        <v>District/MOH</v>
      </c>
      <c r="N879" s="373" t="s">
        <v>29</v>
      </c>
    </row>
    <row r="880" spans="1:14" x14ac:dyDescent="0.2">
      <c r="A880" s="369">
        <f>'1. General information'!$O$8</f>
        <v>0</v>
      </c>
      <c r="B880" s="369">
        <f>'1. General information'!$O$10</f>
        <v>0</v>
      </c>
      <c r="C880" s="369">
        <f>'1. General information'!$O$11</f>
        <v>0</v>
      </c>
      <c r="D880" s="369" t="s">
        <v>720</v>
      </c>
      <c r="E880" s="369" t="s">
        <v>652</v>
      </c>
      <c r="F880" s="369" t="s">
        <v>653</v>
      </c>
      <c r="G880" s="369" t="s">
        <v>96</v>
      </c>
      <c r="H880" s="369" t="s">
        <v>654</v>
      </c>
      <c r="I880" s="369" t="s">
        <v>616</v>
      </c>
      <c r="J880" s="369" t="s">
        <v>350</v>
      </c>
      <c r="K880" s="370" t="e">
        <f>'7. Vehicles and transport'!$K$20*'7. Vehicles and transport'!$K$28*YF_share</f>
        <v>#VALUE!</v>
      </c>
      <c r="L880" s="370" t="e">
        <f>K880/'0a. Country information'!$R$11</f>
        <v>#VALUE!</v>
      </c>
      <c r="M880" s="371" t="str">
        <f>'0e. Support language'!$A$67</f>
        <v>District/MOH</v>
      </c>
      <c r="N880" s="373" t="s">
        <v>96</v>
      </c>
    </row>
    <row r="881" spans="1:14" x14ac:dyDescent="0.2">
      <c r="A881" s="369">
        <f>'1. General information'!$O$8</f>
        <v>0</v>
      </c>
      <c r="B881" s="369">
        <f>'1. General information'!$O$10</f>
        <v>0</v>
      </c>
      <c r="C881" s="369">
        <f>'1. General information'!$O$11</f>
        <v>0</v>
      </c>
      <c r="D881" s="369" t="s">
        <v>720</v>
      </c>
      <c r="E881" s="369" t="s">
        <v>652</v>
      </c>
      <c r="F881" s="369" t="s">
        <v>653</v>
      </c>
      <c r="G881" s="369" t="s">
        <v>96</v>
      </c>
      <c r="H881" s="369" t="s">
        <v>654</v>
      </c>
      <c r="I881" s="369" t="s">
        <v>616</v>
      </c>
      <c r="J881" s="369" t="s">
        <v>546</v>
      </c>
      <c r="K881" s="370" t="e">
        <f>'7. Vehicles and transport'!$K$20*'7. Vehicles and transport'!$K$28*MenA_share</f>
        <v>#VALUE!</v>
      </c>
      <c r="L881" s="370" t="e">
        <f>K881/'0a. Country information'!$R$11</f>
        <v>#VALUE!</v>
      </c>
      <c r="M881" s="371" t="str">
        <f>'0e. Support language'!$A$67</f>
        <v>District/MOH</v>
      </c>
      <c r="N881" s="373" t="s">
        <v>96</v>
      </c>
    </row>
    <row r="882" spans="1:14" x14ac:dyDescent="0.2">
      <c r="A882" s="369">
        <f>'1. General information'!$O$8</f>
        <v>0</v>
      </c>
      <c r="B882" s="369">
        <f>'1. General information'!$O$10</f>
        <v>0</v>
      </c>
      <c r="C882" s="369">
        <f>'1. General information'!$O$11</f>
        <v>0</v>
      </c>
      <c r="D882" s="369" t="s">
        <v>720</v>
      </c>
      <c r="E882" s="369" t="s">
        <v>652</v>
      </c>
      <c r="F882" s="369" t="s">
        <v>653</v>
      </c>
      <c r="G882" s="369" t="s">
        <v>5</v>
      </c>
      <c r="H882" s="369" t="s">
        <v>654</v>
      </c>
      <c r="I882" s="369" t="s">
        <v>616</v>
      </c>
      <c r="J882" s="369" t="s">
        <v>350</v>
      </c>
      <c r="K882" s="370" t="e">
        <f>'7. Vehicles and transport'!$K$20*'7. Vehicles and transport'!$K$29*YF_share</f>
        <v>#VALUE!</v>
      </c>
      <c r="L882" s="370" t="e">
        <f>K882/'0a. Country information'!$R$11</f>
        <v>#VALUE!</v>
      </c>
      <c r="M882" s="371" t="str">
        <f>'0e. Support language'!$A$67</f>
        <v>District/MOH</v>
      </c>
      <c r="N882" s="373" t="s">
        <v>5</v>
      </c>
    </row>
    <row r="883" spans="1:14" x14ac:dyDescent="0.2">
      <c r="A883" s="369">
        <f>'1. General information'!$O$8</f>
        <v>0</v>
      </c>
      <c r="B883" s="369">
        <f>'1. General information'!$O$10</f>
        <v>0</v>
      </c>
      <c r="C883" s="369">
        <f>'1. General information'!$O$11</f>
        <v>0</v>
      </c>
      <c r="D883" s="369" t="s">
        <v>720</v>
      </c>
      <c r="E883" s="369" t="s">
        <v>652</v>
      </c>
      <c r="F883" s="369" t="s">
        <v>653</v>
      </c>
      <c r="G883" s="369" t="s">
        <v>5</v>
      </c>
      <c r="H883" s="369" t="s">
        <v>654</v>
      </c>
      <c r="I883" s="369" t="s">
        <v>616</v>
      </c>
      <c r="J883" s="369" t="s">
        <v>546</v>
      </c>
      <c r="K883" s="370" t="e">
        <f>'7. Vehicles and transport'!$K$20*'7. Vehicles and transport'!$K$29*MenA_share</f>
        <v>#VALUE!</v>
      </c>
      <c r="L883" s="370" t="e">
        <f>K883/'0a. Country information'!$R$11</f>
        <v>#VALUE!</v>
      </c>
      <c r="M883" s="371" t="str">
        <f>'0e. Support language'!$A$67</f>
        <v>District/MOH</v>
      </c>
      <c r="N883" s="373" t="s">
        <v>5</v>
      </c>
    </row>
    <row r="884" spans="1:14" x14ac:dyDescent="0.2">
      <c r="A884" s="369">
        <f>'1. General information'!$O$8</f>
        <v>0</v>
      </c>
      <c r="B884" s="369">
        <f>'1. General information'!$O$10</f>
        <v>0</v>
      </c>
      <c r="C884" s="369">
        <f>'1. General information'!$O$11</f>
        <v>0</v>
      </c>
      <c r="D884" s="369" t="s">
        <v>720</v>
      </c>
      <c r="E884" s="369" t="s">
        <v>652</v>
      </c>
      <c r="F884" s="369" t="s">
        <v>653</v>
      </c>
      <c r="G884" s="369" t="s">
        <v>22</v>
      </c>
      <c r="H884" s="369" t="s">
        <v>654</v>
      </c>
      <c r="I884" s="369" t="s">
        <v>616</v>
      </c>
      <c r="J884" s="369" t="s">
        <v>350</v>
      </c>
      <c r="K884" s="370" t="e">
        <f>'7. Vehicles and transport'!$K$20*'7. Vehicles and transport'!$K$30*YF_share</f>
        <v>#VALUE!</v>
      </c>
      <c r="L884" s="370" t="e">
        <f>K884/'0a. Country information'!$R$11</f>
        <v>#VALUE!</v>
      </c>
      <c r="M884" s="371" t="str">
        <f>'0e. Support language'!$A$67</f>
        <v>District/MOH</v>
      </c>
      <c r="N884" s="373" t="s">
        <v>22</v>
      </c>
    </row>
    <row r="885" spans="1:14" x14ac:dyDescent="0.2">
      <c r="A885" s="369">
        <f>'1. General information'!$O$8</f>
        <v>0</v>
      </c>
      <c r="B885" s="369">
        <f>'1. General information'!$O$10</f>
        <v>0</v>
      </c>
      <c r="C885" s="369">
        <f>'1. General information'!$O$11</f>
        <v>0</v>
      </c>
      <c r="D885" s="369" t="s">
        <v>720</v>
      </c>
      <c r="E885" s="369" t="s">
        <v>652</v>
      </c>
      <c r="F885" s="369" t="s">
        <v>653</v>
      </c>
      <c r="G885" s="369" t="s">
        <v>22</v>
      </c>
      <c r="H885" s="369" t="s">
        <v>654</v>
      </c>
      <c r="I885" s="369" t="s">
        <v>616</v>
      </c>
      <c r="J885" s="369" t="s">
        <v>546</v>
      </c>
      <c r="K885" s="370" t="e">
        <f>'7. Vehicles and transport'!$K$20*'7. Vehicles and transport'!$K$30*MenA_share</f>
        <v>#VALUE!</v>
      </c>
      <c r="L885" s="370" t="e">
        <f>K885/'0a. Country information'!$R$11</f>
        <v>#VALUE!</v>
      </c>
      <c r="M885" s="371" t="str">
        <f>'0e. Support language'!$A$67</f>
        <v>District/MOH</v>
      </c>
      <c r="N885" s="373" t="s">
        <v>22</v>
      </c>
    </row>
    <row r="886" spans="1:14" x14ac:dyDescent="0.2">
      <c r="A886" s="369">
        <f>'1. General information'!$O$8</f>
        <v>0</v>
      </c>
      <c r="B886" s="369">
        <f>'1. General information'!$O$10</f>
        <v>0</v>
      </c>
      <c r="C886" s="369">
        <f>'1. General information'!$O$11</f>
        <v>0</v>
      </c>
      <c r="D886" s="369" t="s">
        <v>720</v>
      </c>
      <c r="E886" s="369" t="s">
        <v>652</v>
      </c>
      <c r="F886" s="369" t="s">
        <v>653</v>
      </c>
      <c r="G886" s="369" t="s">
        <v>30</v>
      </c>
      <c r="H886" s="369" t="s">
        <v>654</v>
      </c>
      <c r="I886" s="369" t="s">
        <v>616</v>
      </c>
      <c r="J886" s="369" t="s">
        <v>350</v>
      </c>
      <c r="K886" s="370" t="e">
        <f>'7. Vehicles and transport'!$K$20*'7. Vehicles and transport'!$K$31*YF_share</f>
        <v>#VALUE!</v>
      </c>
      <c r="L886" s="370" t="e">
        <f>K886/'0a. Country information'!$R$11</f>
        <v>#VALUE!</v>
      </c>
      <c r="M886" s="371" t="str">
        <f>'0e. Support language'!$A$67</f>
        <v>District/MOH</v>
      </c>
      <c r="N886" s="373" t="s">
        <v>30</v>
      </c>
    </row>
    <row r="887" spans="1:14" x14ac:dyDescent="0.2">
      <c r="A887" s="369">
        <f>'1. General information'!$O$8</f>
        <v>0</v>
      </c>
      <c r="B887" s="369">
        <f>'1. General information'!$O$10</f>
        <v>0</v>
      </c>
      <c r="C887" s="369">
        <f>'1. General information'!$O$11</f>
        <v>0</v>
      </c>
      <c r="D887" s="369" t="s">
        <v>720</v>
      </c>
      <c r="E887" s="369" t="s">
        <v>652</v>
      </c>
      <c r="F887" s="369" t="s">
        <v>653</v>
      </c>
      <c r="G887" s="369" t="s">
        <v>30</v>
      </c>
      <c r="H887" s="369" t="s">
        <v>654</v>
      </c>
      <c r="I887" s="369" t="s">
        <v>616</v>
      </c>
      <c r="J887" s="369" t="s">
        <v>546</v>
      </c>
      <c r="K887" s="370" t="e">
        <f>'7. Vehicles and transport'!$K$20*'7. Vehicles and transport'!$K$31*MenA_share</f>
        <v>#VALUE!</v>
      </c>
      <c r="L887" s="370" t="e">
        <f>K887/'0a. Country information'!$R$11</f>
        <v>#VALUE!</v>
      </c>
      <c r="M887" s="371" t="str">
        <f>'0e. Support language'!$A$67</f>
        <v>District/MOH</v>
      </c>
      <c r="N887" s="373" t="s">
        <v>30</v>
      </c>
    </row>
    <row r="888" spans="1:14" x14ac:dyDescent="0.2">
      <c r="A888" s="369">
        <f>'1. General information'!$O$8</f>
        <v>0</v>
      </c>
      <c r="B888" s="369">
        <f>'1. General information'!$O$10</f>
        <v>0</v>
      </c>
      <c r="C888" s="369">
        <f>'1. General information'!$O$11</f>
        <v>0</v>
      </c>
      <c r="D888" s="369" t="s">
        <v>720</v>
      </c>
      <c r="E888" s="369" t="s">
        <v>652</v>
      </c>
      <c r="F888" s="369" t="s">
        <v>653</v>
      </c>
      <c r="G888" s="369" t="s">
        <v>97</v>
      </c>
      <c r="H888" s="369" t="s">
        <v>654</v>
      </c>
      <c r="I888" s="369" t="s">
        <v>616</v>
      </c>
      <c r="J888" s="369" t="s">
        <v>350</v>
      </c>
      <c r="K888" s="370" t="e">
        <f>'7. Vehicles and transport'!$K$20*'7. Vehicles and transport'!$K$32*YF_share</f>
        <v>#VALUE!</v>
      </c>
      <c r="L888" s="370" t="e">
        <f>K888/'0a. Country information'!$R$11</f>
        <v>#VALUE!</v>
      </c>
      <c r="M888" s="371" t="str">
        <f>'0e. Support language'!$A$67</f>
        <v>District/MOH</v>
      </c>
      <c r="N888" s="373" t="s">
        <v>97</v>
      </c>
    </row>
    <row r="889" spans="1:14" x14ac:dyDescent="0.2">
      <c r="A889" s="369">
        <f>'1. General information'!$O$8</f>
        <v>0</v>
      </c>
      <c r="B889" s="369">
        <f>'1. General information'!$O$10</f>
        <v>0</v>
      </c>
      <c r="C889" s="369">
        <f>'1. General information'!$O$11</f>
        <v>0</v>
      </c>
      <c r="D889" s="369" t="s">
        <v>720</v>
      </c>
      <c r="E889" s="369" t="s">
        <v>652</v>
      </c>
      <c r="F889" s="369" t="s">
        <v>653</v>
      </c>
      <c r="G889" s="369" t="s">
        <v>97</v>
      </c>
      <c r="H889" s="369" t="s">
        <v>654</v>
      </c>
      <c r="I889" s="369" t="s">
        <v>616</v>
      </c>
      <c r="J889" s="369" t="s">
        <v>546</v>
      </c>
      <c r="K889" s="370" t="e">
        <f>'7. Vehicles and transport'!$K$20*'7. Vehicles and transport'!$K$32*MenA_share</f>
        <v>#VALUE!</v>
      </c>
      <c r="L889" s="370" t="e">
        <f>K889/'0a. Country information'!$R$11</f>
        <v>#VALUE!</v>
      </c>
      <c r="M889" s="371" t="str">
        <f>'0e. Support language'!$A$67</f>
        <v>District/MOH</v>
      </c>
      <c r="N889" s="373" t="s">
        <v>97</v>
      </c>
    </row>
    <row r="890" spans="1:14" x14ac:dyDescent="0.2">
      <c r="A890" s="369">
        <f>'1. General information'!$O$8</f>
        <v>0</v>
      </c>
      <c r="B890" s="369">
        <f>'1. General information'!$O$10</f>
        <v>0</v>
      </c>
      <c r="C890" s="369">
        <f>'1. General information'!$O$11</f>
        <v>0</v>
      </c>
      <c r="D890" s="369" t="s">
        <v>720</v>
      </c>
      <c r="E890" s="369" t="s">
        <v>652</v>
      </c>
      <c r="F890" s="369" t="s">
        <v>653</v>
      </c>
      <c r="G890" s="369" t="s">
        <v>28</v>
      </c>
      <c r="H890" s="369" t="s">
        <v>654</v>
      </c>
      <c r="I890" s="369" t="s">
        <v>616</v>
      </c>
      <c r="J890" s="369" t="s">
        <v>350</v>
      </c>
      <c r="K890" s="370" t="e">
        <f>'7. Vehicles and transport'!$K$20*'7. Vehicles and transport'!$K$33*YF_share</f>
        <v>#VALUE!</v>
      </c>
      <c r="L890" s="370" t="e">
        <f>K890/'0a. Country information'!$R$11</f>
        <v>#VALUE!</v>
      </c>
      <c r="M890" s="371" t="str">
        <f>'0e. Support language'!$A$67</f>
        <v>District/MOH</v>
      </c>
      <c r="N890" s="373" t="s">
        <v>28</v>
      </c>
    </row>
    <row r="891" spans="1:14" x14ac:dyDescent="0.2">
      <c r="A891" s="369">
        <f>'1. General information'!$O$8</f>
        <v>0</v>
      </c>
      <c r="B891" s="369">
        <f>'1. General information'!$O$10</f>
        <v>0</v>
      </c>
      <c r="C891" s="369">
        <f>'1. General information'!$O$11</f>
        <v>0</v>
      </c>
      <c r="D891" s="369" t="s">
        <v>720</v>
      </c>
      <c r="E891" s="369" t="s">
        <v>652</v>
      </c>
      <c r="F891" s="369" t="s">
        <v>653</v>
      </c>
      <c r="G891" s="369" t="s">
        <v>28</v>
      </c>
      <c r="H891" s="369" t="s">
        <v>654</v>
      </c>
      <c r="I891" s="369" t="s">
        <v>616</v>
      </c>
      <c r="J891" s="369" t="s">
        <v>546</v>
      </c>
      <c r="K891" s="370" t="e">
        <f>'7. Vehicles and transport'!$K$20*'7. Vehicles and transport'!$K$33*MenA_share</f>
        <v>#VALUE!</v>
      </c>
      <c r="L891" s="370" t="e">
        <f>K891/'0a. Country information'!$R$11</f>
        <v>#VALUE!</v>
      </c>
      <c r="M891" s="371" t="str">
        <f>'0e. Support language'!$A$67</f>
        <v>District/MOH</v>
      </c>
      <c r="N891" s="373" t="s">
        <v>28</v>
      </c>
    </row>
    <row r="892" spans="1:14" x14ac:dyDescent="0.2">
      <c r="A892" s="369">
        <f>'1. General information'!$O$8</f>
        <v>0</v>
      </c>
      <c r="B892" s="369">
        <f>'1. General information'!$O$10</f>
        <v>0</v>
      </c>
      <c r="C892" s="369">
        <f>'1. General information'!$O$11</f>
        <v>0</v>
      </c>
      <c r="D892" s="369" t="s">
        <v>720</v>
      </c>
      <c r="E892" s="369" t="s">
        <v>652</v>
      </c>
      <c r="F892" s="369" t="s">
        <v>653</v>
      </c>
      <c r="G892" s="369" t="s">
        <v>129</v>
      </c>
      <c r="H892" s="369" t="s">
        <v>654</v>
      </c>
      <c r="I892" s="369" t="s">
        <v>616</v>
      </c>
      <c r="J892" s="369" t="s">
        <v>350</v>
      </c>
      <c r="K892" s="370" t="e">
        <f>'7. Vehicles and transport'!$K$20*'7. Vehicles and transport'!$K$34*YF_share</f>
        <v>#VALUE!</v>
      </c>
      <c r="L892" s="370" t="e">
        <f>K892/'0a. Country information'!$R$11</f>
        <v>#VALUE!</v>
      </c>
      <c r="M892" s="371" t="str">
        <f>'0e. Support language'!$A$67</f>
        <v>District/MOH</v>
      </c>
      <c r="N892" s="373" t="s">
        <v>619</v>
      </c>
    </row>
    <row r="893" spans="1:14" x14ac:dyDescent="0.2">
      <c r="A893" s="369">
        <f>'1. General information'!$O$8</f>
        <v>0</v>
      </c>
      <c r="B893" s="369">
        <f>'1. General information'!$O$10</f>
        <v>0</v>
      </c>
      <c r="C893" s="369">
        <f>'1. General information'!$O$11</f>
        <v>0</v>
      </c>
      <c r="D893" s="369" t="s">
        <v>720</v>
      </c>
      <c r="E893" s="369" t="s">
        <v>652</v>
      </c>
      <c r="F893" s="369" t="s">
        <v>653</v>
      </c>
      <c r="G893" s="369" t="s">
        <v>129</v>
      </c>
      <c r="H893" s="369" t="s">
        <v>654</v>
      </c>
      <c r="I893" s="369" t="s">
        <v>616</v>
      </c>
      <c r="J893" s="369" t="s">
        <v>546</v>
      </c>
      <c r="K893" s="370" t="e">
        <f>'7. Vehicles and transport'!$K$20*'7. Vehicles and transport'!$K$34*MenA_share</f>
        <v>#VALUE!</v>
      </c>
      <c r="L893" s="370" t="e">
        <f>K893/'0a. Country information'!$R$11</f>
        <v>#VALUE!</v>
      </c>
      <c r="M893" s="371" t="str">
        <f>'0e. Support language'!$A$67</f>
        <v>District/MOH</v>
      </c>
      <c r="N893" s="373" t="s">
        <v>619</v>
      </c>
    </row>
    <row r="894" spans="1:14" x14ac:dyDescent="0.2">
      <c r="A894" s="369">
        <f>'1. General information'!$O$8</f>
        <v>0</v>
      </c>
      <c r="B894" s="369">
        <f>'1. General information'!$O$10</f>
        <v>0</v>
      </c>
      <c r="C894" s="369">
        <f>'1. General information'!$O$11</f>
        <v>0</v>
      </c>
      <c r="D894" s="369" t="s">
        <v>722</v>
      </c>
      <c r="E894" s="369" t="s">
        <v>652</v>
      </c>
      <c r="F894" s="369" t="s">
        <v>653</v>
      </c>
      <c r="G894" s="369" t="s">
        <v>33</v>
      </c>
      <c r="H894" s="369" t="s">
        <v>654</v>
      </c>
      <c r="I894" s="369" t="s">
        <v>616</v>
      </c>
      <c r="J894" s="369" t="s">
        <v>350</v>
      </c>
      <c r="K894" s="370" t="e">
        <f>'7. Vehicles and transport'!$L$20*'7. Vehicles and transport'!$L$25*YF_share</f>
        <v>#VALUE!</v>
      </c>
      <c r="L894" s="370" t="e">
        <f>K894/'0a. Country information'!$R$11</f>
        <v>#VALUE!</v>
      </c>
      <c r="M894" s="371" t="str">
        <f>'0e. Support language'!$A$67</f>
        <v>District/MOH</v>
      </c>
      <c r="N894" s="372" t="s">
        <v>751</v>
      </c>
    </row>
    <row r="895" spans="1:14" x14ac:dyDescent="0.2">
      <c r="A895" s="369">
        <f>'1. General information'!$O$8</f>
        <v>0</v>
      </c>
      <c r="B895" s="369">
        <f>'1. General information'!$O$10</f>
        <v>0</v>
      </c>
      <c r="C895" s="369">
        <f>'1. General information'!$O$11</f>
        <v>0</v>
      </c>
      <c r="D895" s="369" t="s">
        <v>722</v>
      </c>
      <c r="E895" s="369" t="s">
        <v>652</v>
      </c>
      <c r="F895" s="369" t="s">
        <v>653</v>
      </c>
      <c r="G895" s="369" t="s">
        <v>33</v>
      </c>
      <c r="H895" s="369" t="s">
        <v>654</v>
      </c>
      <c r="I895" s="369" t="s">
        <v>616</v>
      </c>
      <c r="J895" s="369" t="s">
        <v>546</v>
      </c>
      <c r="K895" s="370" t="e">
        <f>'7. Vehicles and transport'!$L$20*'7. Vehicles and transport'!$L$25*MenA_share</f>
        <v>#VALUE!</v>
      </c>
      <c r="L895" s="370" t="e">
        <f>K895/'0a. Country information'!$R$11</f>
        <v>#VALUE!</v>
      </c>
      <c r="M895" s="371" t="str">
        <f>'0e. Support language'!$A$67</f>
        <v>District/MOH</v>
      </c>
      <c r="N895" s="372" t="s">
        <v>751</v>
      </c>
    </row>
    <row r="896" spans="1:14" x14ac:dyDescent="0.2">
      <c r="A896" s="369">
        <f>'1. General information'!$O$8</f>
        <v>0</v>
      </c>
      <c r="B896" s="369">
        <f>'1. General information'!$O$10</f>
        <v>0</v>
      </c>
      <c r="C896" s="369">
        <f>'1. General information'!$O$11</f>
        <v>0</v>
      </c>
      <c r="D896" s="369" t="s">
        <v>722</v>
      </c>
      <c r="E896" s="369" t="s">
        <v>652</v>
      </c>
      <c r="F896" s="369" t="s">
        <v>653</v>
      </c>
      <c r="G896" s="369" t="s">
        <v>356</v>
      </c>
      <c r="H896" s="369" t="s">
        <v>654</v>
      </c>
      <c r="I896" s="369" t="s">
        <v>616</v>
      </c>
      <c r="J896" s="369" t="s">
        <v>350</v>
      </c>
      <c r="K896" s="370" t="e">
        <f>'7. Vehicles and transport'!$L$20*'7. Vehicles and transport'!$L$26*YF_share</f>
        <v>#VALUE!</v>
      </c>
      <c r="L896" s="370" t="e">
        <f>K896/'0a. Country information'!$R$11</f>
        <v>#VALUE!</v>
      </c>
      <c r="M896" s="371" t="str">
        <f>'0e. Support language'!$A$67</f>
        <v>District/MOH</v>
      </c>
      <c r="N896" s="373" t="s">
        <v>356</v>
      </c>
    </row>
    <row r="897" spans="1:14" x14ac:dyDescent="0.2">
      <c r="A897" s="369">
        <f>'1. General information'!$O$8</f>
        <v>0</v>
      </c>
      <c r="B897" s="369">
        <f>'1. General information'!$O$10</f>
        <v>0</v>
      </c>
      <c r="C897" s="369">
        <f>'1. General information'!$O$11</f>
        <v>0</v>
      </c>
      <c r="D897" s="369" t="s">
        <v>722</v>
      </c>
      <c r="E897" s="369" t="s">
        <v>652</v>
      </c>
      <c r="F897" s="369" t="s">
        <v>653</v>
      </c>
      <c r="G897" s="369" t="s">
        <v>356</v>
      </c>
      <c r="H897" s="369" t="s">
        <v>654</v>
      </c>
      <c r="I897" s="369" t="s">
        <v>616</v>
      </c>
      <c r="J897" s="369" t="s">
        <v>546</v>
      </c>
      <c r="K897" s="370" t="e">
        <f>'7. Vehicles and transport'!$L$20*'7. Vehicles and transport'!$L$26*MenA_share</f>
        <v>#VALUE!</v>
      </c>
      <c r="L897" s="370" t="e">
        <f>K897/'0a. Country information'!$R$11</f>
        <v>#VALUE!</v>
      </c>
      <c r="M897" s="371" t="str">
        <f>'0e. Support language'!$A$67</f>
        <v>District/MOH</v>
      </c>
      <c r="N897" s="373" t="s">
        <v>356</v>
      </c>
    </row>
    <row r="898" spans="1:14" x14ac:dyDescent="0.2">
      <c r="A898" s="369">
        <f>'1. General information'!$O$8</f>
        <v>0</v>
      </c>
      <c r="B898" s="369">
        <f>'1. General information'!$O$10</f>
        <v>0</v>
      </c>
      <c r="C898" s="369">
        <f>'1. General information'!$O$11</f>
        <v>0</v>
      </c>
      <c r="D898" s="369" t="s">
        <v>722</v>
      </c>
      <c r="E898" s="369" t="s">
        <v>652</v>
      </c>
      <c r="F898" s="369" t="s">
        <v>653</v>
      </c>
      <c r="G898" s="369" t="s">
        <v>29</v>
      </c>
      <c r="H898" s="369" t="s">
        <v>654</v>
      </c>
      <c r="I898" s="369" t="s">
        <v>616</v>
      </c>
      <c r="J898" s="369" t="s">
        <v>350</v>
      </c>
      <c r="K898" s="370" t="e">
        <f>'7. Vehicles and transport'!$L$20*'7. Vehicles and transport'!$L$27*YF_share</f>
        <v>#VALUE!</v>
      </c>
      <c r="L898" s="370" t="e">
        <f>K898/'0a. Country information'!$R$11</f>
        <v>#VALUE!</v>
      </c>
      <c r="M898" s="371" t="str">
        <f>'0e. Support language'!$A$67</f>
        <v>District/MOH</v>
      </c>
      <c r="N898" s="373" t="s">
        <v>29</v>
      </c>
    </row>
    <row r="899" spans="1:14" x14ac:dyDescent="0.2">
      <c r="A899" s="369">
        <f>'1. General information'!$O$8</f>
        <v>0</v>
      </c>
      <c r="B899" s="369">
        <f>'1. General information'!$O$10</f>
        <v>0</v>
      </c>
      <c r="C899" s="369">
        <f>'1. General information'!$O$11</f>
        <v>0</v>
      </c>
      <c r="D899" s="369" t="s">
        <v>722</v>
      </c>
      <c r="E899" s="369" t="s">
        <v>652</v>
      </c>
      <c r="F899" s="369" t="s">
        <v>653</v>
      </c>
      <c r="G899" s="369" t="s">
        <v>29</v>
      </c>
      <c r="H899" s="369" t="s">
        <v>654</v>
      </c>
      <c r="I899" s="369" t="s">
        <v>616</v>
      </c>
      <c r="J899" s="369" t="s">
        <v>546</v>
      </c>
      <c r="K899" s="370" t="e">
        <f>'7. Vehicles and transport'!$L$20*'7. Vehicles and transport'!$L$27*MenA_share</f>
        <v>#VALUE!</v>
      </c>
      <c r="L899" s="370" t="e">
        <f>K899/'0a. Country information'!$R$11</f>
        <v>#VALUE!</v>
      </c>
      <c r="M899" s="371" t="str">
        <f>'0e. Support language'!$A$67</f>
        <v>District/MOH</v>
      </c>
      <c r="N899" s="373" t="s">
        <v>29</v>
      </c>
    </row>
    <row r="900" spans="1:14" x14ac:dyDescent="0.2">
      <c r="A900" s="369">
        <f>'1. General information'!$O$8</f>
        <v>0</v>
      </c>
      <c r="B900" s="369">
        <f>'1. General information'!$O$10</f>
        <v>0</v>
      </c>
      <c r="C900" s="369">
        <f>'1. General information'!$O$11</f>
        <v>0</v>
      </c>
      <c r="D900" s="369" t="s">
        <v>722</v>
      </c>
      <c r="E900" s="369" t="s">
        <v>652</v>
      </c>
      <c r="F900" s="369" t="s">
        <v>653</v>
      </c>
      <c r="G900" s="369" t="s">
        <v>96</v>
      </c>
      <c r="H900" s="369" t="s">
        <v>654</v>
      </c>
      <c r="I900" s="369" t="s">
        <v>616</v>
      </c>
      <c r="J900" s="369" t="s">
        <v>350</v>
      </c>
      <c r="K900" s="370" t="e">
        <f>'7. Vehicles and transport'!$L$20*'7. Vehicles and transport'!$L$28*YF_share</f>
        <v>#VALUE!</v>
      </c>
      <c r="L900" s="370" t="e">
        <f>K900/'0a. Country information'!$R$11</f>
        <v>#VALUE!</v>
      </c>
      <c r="M900" s="371" t="str">
        <f>'0e. Support language'!$A$67</f>
        <v>District/MOH</v>
      </c>
      <c r="N900" s="373" t="s">
        <v>96</v>
      </c>
    </row>
    <row r="901" spans="1:14" x14ac:dyDescent="0.2">
      <c r="A901" s="369">
        <f>'1. General information'!$O$8</f>
        <v>0</v>
      </c>
      <c r="B901" s="369">
        <f>'1. General information'!$O$10</f>
        <v>0</v>
      </c>
      <c r="C901" s="369">
        <f>'1. General information'!$O$11</f>
        <v>0</v>
      </c>
      <c r="D901" s="369" t="s">
        <v>722</v>
      </c>
      <c r="E901" s="369" t="s">
        <v>652</v>
      </c>
      <c r="F901" s="369" t="s">
        <v>653</v>
      </c>
      <c r="G901" s="369" t="s">
        <v>96</v>
      </c>
      <c r="H901" s="369" t="s">
        <v>654</v>
      </c>
      <c r="I901" s="369" t="s">
        <v>616</v>
      </c>
      <c r="J901" s="369" t="s">
        <v>546</v>
      </c>
      <c r="K901" s="370" t="e">
        <f>'7. Vehicles and transport'!$L$20*'7. Vehicles and transport'!$L$28*MenA_share</f>
        <v>#VALUE!</v>
      </c>
      <c r="L901" s="370" t="e">
        <f>K901/'0a. Country information'!$R$11</f>
        <v>#VALUE!</v>
      </c>
      <c r="M901" s="371" t="str">
        <f>'0e. Support language'!$A$67</f>
        <v>District/MOH</v>
      </c>
      <c r="N901" s="373" t="s">
        <v>96</v>
      </c>
    </row>
    <row r="902" spans="1:14" x14ac:dyDescent="0.2">
      <c r="A902" s="369">
        <f>'1. General information'!$O$8</f>
        <v>0</v>
      </c>
      <c r="B902" s="369">
        <f>'1. General information'!$O$10</f>
        <v>0</v>
      </c>
      <c r="C902" s="369">
        <f>'1. General information'!$O$11</f>
        <v>0</v>
      </c>
      <c r="D902" s="369" t="s">
        <v>722</v>
      </c>
      <c r="E902" s="369" t="s">
        <v>652</v>
      </c>
      <c r="F902" s="369" t="s">
        <v>653</v>
      </c>
      <c r="G902" s="369" t="s">
        <v>5</v>
      </c>
      <c r="H902" s="369" t="s">
        <v>654</v>
      </c>
      <c r="I902" s="369" t="s">
        <v>616</v>
      </c>
      <c r="J902" s="369" t="s">
        <v>350</v>
      </c>
      <c r="K902" s="370" t="e">
        <f>'7. Vehicles and transport'!$L$20*'7. Vehicles and transport'!$L$29*YF_share</f>
        <v>#VALUE!</v>
      </c>
      <c r="L902" s="370" t="e">
        <f>K902/'0a. Country information'!$R$11</f>
        <v>#VALUE!</v>
      </c>
      <c r="M902" s="371" t="str">
        <f>'0e. Support language'!$A$67</f>
        <v>District/MOH</v>
      </c>
      <c r="N902" s="373" t="s">
        <v>5</v>
      </c>
    </row>
    <row r="903" spans="1:14" x14ac:dyDescent="0.2">
      <c r="A903" s="369">
        <f>'1. General information'!$O$8</f>
        <v>0</v>
      </c>
      <c r="B903" s="369">
        <f>'1. General information'!$O$10</f>
        <v>0</v>
      </c>
      <c r="C903" s="369">
        <f>'1. General information'!$O$11</f>
        <v>0</v>
      </c>
      <c r="D903" s="369" t="s">
        <v>722</v>
      </c>
      <c r="E903" s="369" t="s">
        <v>652</v>
      </c>
      <c r="F903" s="369" t="s">
        <v>653</v>
      </c>
      <c r="G903" s="369" t="s">
        <v>5</v>
      </c>
      <c r="H903" s="369" t="s">
        <v>654</v>
      </c>
      <c r="I903" s="369" t="s">
        <v>616</v>
      </c>
      <c r="J903" s="369" t="s">
        <v>546</v>
      </c>
      <c r="K903" s="370" t="e">
        <f>'7. Vehicles and transport'!$L$20*'7. Vehicles and transport'!$L$29*MenA_share</f>
        <v>#VALUE!</v>
      </c>
      <c r="L903" s="370" t="e">
        <f>K903/'0a. Country information'!$R$11</f>
        <v>#VALUE!</v>
      </c>
      <c r="M903" s="371" t="str">
        <f>'0e. Support language'!$A$67</f>
        <v>District/MOH</v>
      </c>
      <c r="N903" s="373" t="s">
        <v>5</v>
      </c>
    </row>
    <row r="904" spans="1:14" x14ac:dyDescent="0.2">
      <c r="A904" s="369">
        <f>'1. General information'!$O$8</f>
        <v>0</v>
      </c>
      <c r="B904" s="369">
        <f>'1. General information'!$O$10</f>
        <v>0</v>
      </c>
      <c r="C904" s="369">
        <f>'1. General information'!$O$11</f>
        <v>0</v>
      </c>
      <c r="D904" s="369" t="s">
        <v>722</v>
      </c>
      <c r="E904" s="369" t="s">
        <v>652</v>
      </c>
      <c r="F904" s="369" t="s">
        <v>653</v>
      </c>
      <c r="G904" s="369" t="s">
        <v>22</v>
      </c>
      <c r="H904" s="369" t="s">
        <v>654</v>
      </c>
      <c r="I904" s="369" t="s">
        <v>616</v>
      </c>
      <c r="J904" s="369" t="s">
        <v>350</v>
      </c>
      <c r="K904" s="370" t="e">
        <f>'7. Vehicles and transport'!$L$20*'7. Vehicles and transport'!$L$30*YF_share</f>
        <v>#VALUE!</v>
      </c>
      <c r="L904" s="370" t="e">
        <f>K904/'0a. Country information'!$R$11</f>
        <v>#VALUE!</v>
      </c>
      <c r="M904" s="371" t="str">
        <f>'0e. Support language'!$A$67</f>
        <v>District/MOH</v>
      </c>
      <c r="N904" s="373" t="s">
        <v>22</v>
      </c>
    </row>
    <row r="905" spans="1:14" x14ac:dyDescent="0.2">
      <c r="A905" s="369">
        <f>'1. General information'!$O$8</f>
        <v>0</v>
      </c>
      <c r="B905" s="369">
        <f>'1. General information'!$O$10</f>
        <v>0</v>
      </c>
      <c r="C905" s="369">
        <f>'1. General information'!$O$11</f>
        <v>0</v>
      </c>
      <c r="D905" s="369" t="s">
        <v>722</v>
      </c>
      <c r="E905" s="369" t="s">
        <v>652</v>
      </c>
      <c r="F905" s="369" t="s">
        <v>653</v>
      </c>
      <c r="G905" s="369" t="s">
        <v>22</v>
      </c>
      <c r="H905" s="369" t="s">
        <v>654</v>
      </c>
      <c r="I905" s="369" t="s">
        <v>616</v>
      </c>
      <c r="J905" s="369" t="s">
        <v>546</v>
      </c>
      <c r="K905" s="370" t="e">
        <f>'7. Vehicles and transport'!$L$20*'7. Vehicles and transport'!$L$30*MenA_share</f>
        <v>#VALUE!</v>
      </c>
      <c r="L905" s="370" t="e">
        <f>K905/'0a. Country information'!$R$11</f>
        <v>#VALUE!</v>
      </c>
      <c r="M905" s="371" t="str">
        <f>'0e. Support language'!$A$67</f>
        <v>District/MOH</v>
      </c>
      <c r="N905" s="373" t="s">
        <v>22</v>
      </c>
    </row>
    <row r="906" spans="1:14" x14ac:dyDescent="0.2">
      <c r="A906" s="369">
        <f>'1. General information'!$O$8</f>
        <v>0</v>
      </c>
      <c r="B906" s="369">
        <f>'1. General information'!$O$10</f>
        <v>0</v>
      </c>
      <c r="C906" s="369">
        <f>'1. General information'!$O$11</f>
        <v>0</v>
      </c>
      <c r="D906" s="369" t="s">
        <v>722</v>
      </c>
      <c r="E906" s="369" t="s">
        <v>652</v>
      </c>
      <c r="F906" s="369" t="s">
        <v>653</v>
      </c>
      <c r="G906" s="369" t="s">
        <v>30</v>
      </c>
      <c r="H906" s="369" t="s">
        <v>654</v>
      </c>
      <c r="I906" s="369" t="s">
        <v>616</v>
      </c>
      <c r="J906" s="369" t="s">
        <v>350</v>
      </c>
      <c r="K906" s="370" t="e">
        <f>'7. Vehicles and transport'!$L$20*'7. Vehicles and transport'!$L$31*YF_share</f>
        <v>#VALUE!</v>
      </c>
      <c r="L906" s="370" t="e">
        <f>K906/'0a. Country information'!$R$11</f>
        <v>#VALUE!</v>
      </c>
      <c r="M906" s="371" t="str">
        <f>'0e. Support language'!$A$67</f>
        <v>District/MOH</v>
      </c>
      <c r="N906" s="373" t="s">
        <v>30</v>
      </c>
    </row>
    <row r="907" spans="1:14" x14ac:dyDescent="0.2">
      <c r="A907" s="369">
        <f>'1. General information'!$O$8</f>
        <v>0</v>
      </c>
      <c r="B907" s="369">
        <f>'1. General information'!$O$10</f>
        <v>0</v>
      </c>
      <c r="C907" s="369">
        <f>'1. General information'!$O$11</f>
        <v>0</v>
      </c>
      <c r="D907" s="369" t="s">
        <v>722</v>
      </c>
      <c r="E907" s="369" t="s">
        <v>652</v>
      </c>
      <c r="F907" s="369" t="s">
        <v>653</v>
      </c>
      <c r="G907" s="369" t="s">
        <v>30</v>
      </c>
      <c r="H907" s="369" t="s">
        <v>654</v>
      </c>
      <c r="I907" s="369" t="s">
        <v>616</v>
      </c>
      <c r="J907" s="369" t="s">
        <v>546</v>
      </c>
      <c r="K907" s="370" t="e">
        <f>'7. Vehicles and transport'!$L$20*'7. Vehicles and transport'!$L$31*MenA_share</f>
        <v>#VALUE!</v>
      </c>
      <c r="L907" s="370" t="e">
        <f>K907/'0a. Country information'!$R$11</f>
        <v>#VALUE!</v>
      </c>
      <c r="M907" s="371" t="str">
        <f>'0e. Support language'!$A$67</f>
        <v>District/MOH</v>
      </c>
      <c r="N907" s="373" t="s">
        <v>30</v>
      </c>
    </row>
    <row r="908" spans="1:14" x14ac:dyDescent="0.2">
      <c r="A908" s="369">
        <f>'1. General information'!$O$8</f>
        <v>0</v>
      </c>
      <c r="B908" s="369">
        <f>'1. General information'!$O$10</f>
        <v>0</v>
      </c>
      <c r="C908" s="369">
        <f>'1. General information'!$O$11</f>
        <v>0</v>
      </c>
      <c r="D908" s="369" t="s">
        <v>722</v>
      </c>
      <c r="E908" s="369" t="s">
        <v>652</v>
      </c>
      <c r="F908" s="369" t="s">
        <v>653</v>
      </c>
      <c r="G908" s="369" t="s">
        <v>97</v>
      </c>
      <c r="H908" s="369" t="s">
        <v>654</v>
      </c>
      <c r="I908" s="369" t="s">
        <v>616</v>
      </c>
      <c r="J908" s="369" t="s">
        <v>350</v>
      </c>
      <c r="K908" s="370" t="e">
        <f>'7. Vehicles and transport'!$L$20*'7. Vehicles and transport'!$L$32*YF_share</f>
        <v>#VALUE!</v>
      </c>
      <c r="L908" s="370" t="e">
        <f>K908/'0a. Country information'!$R$11</f>
        <v>#VALUE!</v>
      </c>
      <c r="M908" s="371" t="str">
        <f>'0e. Support language'!$A$67</f>
        <v>District/MOH</v>
      </c>
      <c r="N908" s="373" t="s">
        <v>97</v>
      </c>
    </row>
    <row r="909" spans="1:14" x14ac:dyDescent="0.2">
      <c r="A909" s="369">
        <f>'1. General information'!$O$8</f>
        <v>0</v>
      </c>
      <c r="B909" s="369">
        <f>'1. General information'!$O$10</f>
        <v>0</v>
      </c>
      <c r="C909" s="369">
        <f>'1. General information'!$O$11</f>
        <v>0</v>
      </c>
      <c r="D909" s="369" t="s">
        <v>722</v>
      </c>
      <c r="E909" s="369" t="s">
        <v>652</v>
      </c>
      <c r="F909" s="369" t="s">
        <v>653</v>
      </c>
      <c r="G909" s="369" t="s">
        <v>97</v>
      </c>
      <c r="H909" s="369" t="s">
        <v>654</v>
      </c>
      <c r="I909" s="369" t="s">
        <v>616</v>
      </c>
      <c r="J909" s="369" t="s">
        <v>546</v>
      </c>
      <c r="K909" s="370" t="e">
        <f>'7. Vehicles and transport'!$L$20*'7. Vehicles and transport'!$L$32*MenA_share</f>
        <v>#VALUE!</v>
      </c>
      <c r="L909" s="370" t="e">
        <f>K909/'0a. Country information'!$R$11</f>
        <v>#VALUE!</v>
      </c>
      <c r="M909" s="371" t="str">
        <f>'0e. Support language'!$A$67</f>
        <v>District/MOH</v>
      </c>
      <c r="N909" s="373" t="s">
        <v>97</v>
      </c>
    </row>
    <row r="910" spans="1:14" x14ac:dyDescent="0.2">
      <c r="A910" s="369">
        <f>'1. General information'!$O$8</f>
        <v>0</v>
      </c>
      <c r="B910" s="369">
        <f>'1. General information'!$O$10</f>
        <v>0</v>
      </c>
      <c r="C910" s="369">
        <f>'1. General information'!$O$11</f>
        <v>0</v>
      </c>
      <c r="D910" s="369" t="s">
        <v>722</v>
      </c>
      <c r="E910" s="369" t="s">
        <v>652</v>
      </c>
      <c r="F910" s="369" t="s">
        <v>653</v>
      </c>
      <c r="G910" s="369" t="s">
        <v>28</v>
      </c>
      <c r="H910" s="369" t="s">
        <v>654</v>
      </c>
      <c r="I910" s="369" t="s">
        <v>616</v>
      </c>
      <c r="J910" s="369" t="s">
        <v>350</v>
      </c>
      <c r="K910" s="370" t="e">
        <f>'7. Vehicles and transport'!$L$20*'7. Vehicles and transport'!$L$33*YF_share</f>
        <v>#VALUE!</v>
      </c>
      <c r="L910" s="370" t="e">
        <f>K910/'0a. Country information'!$R$11</f>
        <v>#VALUE!</v>
      </c>
      <c r="M910" s="371" t="str">
        <f>'0e. Support language'!$A$67</f>
        <v>District/MOH</v>
      </c>
      <c r="N910" s="373" t="s">
        <v>28</v>
      </c>
    </row>
    <row r="911" spans="1:14" x14ac:dyDescent="0.2">
      <c r="A911" s="369">
        <f>'1. General information'!$O$8</f>
        <v>0</v>
      </c>
      <c r="B911" s="369">
        <f>'1. General information'!$O$10</f>
        <v>0</v>
      </c>
      <c r="C911" s="369">
        <f>'1. General information'!$O$11</f>
        <v>0</v>
      </c>
      <c r="D911" s="369" t="s">
        <v>722</v>
      </c>
      <c r="E911" s="369" t="s">
        <v>652</v>
      </c>
      <c r="F911" s="369" t="s">
        <v>653</v>
      </c>
      <c r="G911" s="369" t="s">
        <v>28</v>
      </c>
      <c r="H911" s="369" t="s">
        <v>654</v>
      </c>
      <c r="I911" s="369" t="s">
        <v>616</v>
      </c>
      <c r="J911" s="369" t="s">
        <v>546</v>
      </c>
      <c r="K911" s="370" t="e">
        <f>'7. Vehicles and transport'!$L$20*'7. Vehicles and transport'!$L$33*MenA_share</f>
        <v>#VALUE!</v>
      </c>
      <c r="L911" s="370" t="e">
        <f>K911/'0a. Country information'!$R$11</f>
        <v>#VALUE!</v>
      </c>
      <c r="M911" s="371" t="str">
        <f>'0e. Support language'!$A$67</f>
        <v>District/MOH</v>
      </c>
      <c r="N911" s="373" t="s">
        <v>28</v>
      </c>
    </row>
    <row r="912" spans="1:14" x14ac:dyDescent="0.2">
      <c r="A912" s="369">
        <f>'1. General information'!$O$8</f>
        <v>0</v>
      </c>
      <c r="B912" s="369">
        <f>'1. General information'!$O$10</f>
        <v>0</v>
      </c>
      <c r="C912" s="369">
        <f>'1. General information'!$O$11</f>
        <v>0</v>
      </c>
      <c r="D912" s="369" t="s">
        <v>722</v>
      </c>
      <c r="E912" s="369" t="s">
        <v>652</v>
      </c>
      <c r="F912" s="369" t="s">
        <v>653</v>
      </c>
      <c r="G912" s="369" t="s">
        <v>129</v>
      </c>
      <c r="H912" s="369" t="s">
        <v>654</v>
      </c>
      <c r="I912" s="369" t="s">
        <v>616</v>
      </c>
      <c r="J912" s="369" t="s">
        <v>350</v>
      </c>
      <c r="K912" s="370" t="e">
        <f>'7. Vehicles and transport'!$L$20*'7. Vehicles and transport'!$L$34*YF_share</f>
        <v>#VALUE!</v>
      </c>
      <c r="L912" s="370" t="e">
        <f>K912/'0a. Country information'!$R$11</f>
        <v>#VALUE!</v>
      </c>
      <c r="M912" s="371" t="str">
        <f>'0e. Support language'!$A$67</f>
        <v>District/MOH</v>
      </c>
      <c r="N912" s="373" t="s">
        <v>619</v>
      </c>
    </row>
    <row r="913" spans="1:14" x14ac:dyDescent="0.2">
      <c r="A913" s="369">
        <f>'1. General information'!$O$8</f>
        <v>0</v>
      </c>
      <c r="B913" s="369">
        <f>'1. General information'!$O$10</f>
        <v>0</v>
      </c>
      <c r="C913" s="369">
        <f>'1. General information'!$O$11</f>
        <v>0</v>
      </c>
      <c r="D913" s="369" t="s">
        <v>722</v>
      </c>
      <c r="E913" s="369" t="s">
        <v>652</v>
      </c>
      <c r="F913" s="369" t="s">
        <v>653</v>
      </c>
      <c r="G913" s="369" t="s">
        <v>129</v>
      </c>
      <c r="H913" s="369" t="s">
        <v>654</v>
      </c>
      <c r="I913" s="369" t="s">
        <v>616</v>
      </c>
      <c r="J913" s="369" t="s">
        <v>546</v>
      </c>
      <c r="K913" s="370" t="e">
        <f>'7. Vehicles and transport'!$L$20*'7. Vehicles and transport'!$L$34*MenA_share</f>
        <v>#VALUE!</v>
      </c>
      <c r="L913" s="370" t="e">
        <f>K913/'0a. Country information'!$R$11</f>
        <v>#VALUE!</v>
      </c>
      <c r="M913" s="371" t="str">
        <f>'0e. Support language'!$A$67</f>
        <v>District/MOH</v>
      </c>
      <c r="N913" s="373" t="s">
        <v>619</v>
      </c>
    </row>
    <row r="914" spans="1:14" x14ac:dyDescent="0.2">
      <c r="A914" s="369">
        <f>'1. General information'!$O$8</f>
        <v>0</v>
      </c>
      <c r="B914" s="369">
        <f>'1. General information'!$O$10</f>
        <v>0</v>
      </c>
      <c r="C914" s="369">
        <f>'1. General information'!$O$11</f>
        <v>0</v>
      </c>
      <c r="D914" s="369" t="s">
        <v>724</v>
      </c>
      <c r="E914" s="369" t="s">
        <v>652</v>
      </c>
      <c r="F914" s="369" t="s">
        <v>653</v>
      </c>
      <c r="G914" s="369" t="s">
        <v>33</v>
      </c>
      <c r="H914" s="369" t="s">
        <v>654</v>
      </c>
      <c r="I914" s="369" t="s">
        <v>616</v>
      </c>
      <c r="J914" s="369" t="s">
        <v>350</v>
      </c>
      <c r="K914" s="370" t="e">
        <f>'7. Vehicles and transport'!$M$20*'7. Vehicles and transport'!$M$25*YF_share</f>
        <v>#VALUE!</v>
      </c>
      <c r="L914" s="370" t="e">
        <f>K914/'0a. Country information'!$R$11</f>
        <v>#VALUE!</v>
      </c>
      <c r="M914" s="371" t="str">
        <f>'0e. Support language'!$A$67</f>
        <v>District/MOH</v>
      </c>
      <c r="N914" s="372" t="s">
        <v>752</v>
      </c>
    </row>
    <row r="915" spans="1:14" x14ac:dyDescent="0.2">
      <c r="A915" s="369">
        <f>'1. General information'!$O$8</f>
        <v>0</v>
      </c>
      <c r="B915" s="369">
        <f>'1. General information'!$O$10</f>
        <v>0</v>
      </c>
      <c r="C915" s="369">
        <f>'1. General information'!$O$11</f>
        <v>0</v>
      </c>
      <c r="D915" s="369" t="s">
        <v>724</v>
      </c>
      <c r="E915" s="369" t="s">
        <v>652</v>
      </c>
      <c r="F915" s="369" t="s">
        <v>653</v>
      </c>
      <c r="G915" s="369" t="s">
        <v>33</v>
      </c>
      <c r="H915" s="369" t="s">
        <v>654</v>
      </c>
      <c r="I915" s="369" t="s">
        <v>616</v>
      </c>
      <c r="J915" s="369" t="s">
        <v>546</v>
      </c>
      <c r="K915" s="370" t="e">
        <f>'7. Vehicles and transport'!$M$20*'7. Vehicles and transport'!$M$25*MenA_share</f>
        <v>#VALUE!</v>
      </c>
      <c r="L915" s="370" t="e">
        <f>K915/'0a. Country information'!$R$11</f>
        <v>#VALUE!</v>
      </c>
      <c r="M915" s="371" t="str">
        <f>'0e. Support language'!$A$67</f>
        <v>District/MOH</v>
      </c>
      <c r="N915" s="372" t="s">
        <v>752</v>
      </c>
    </row>
    <row r="916" spans="1:14" x14ac:dyDescent="0.2">
      <c r="A916" s="369">
        <f>'1. General information'!$O$8</f>
        <v>0</v>
      </c>
      <c r="B916" s="369">
        <f>'1. General information'!$O$10</f>
        <v>0</v>
      </c>
      <c r="C916" s="369">
        <f>'1. General information'!$O$11</f>
        <v>0</v>
      </c>
      <c r="D916" s="369" t="s">
        <v>724</v>
      </c>
      <c r="E916" s="369" t="s">
        <v>652</v>
      </c>
      <c r="F916" s="369" t="s">
        <v>653</v>
      </c>
      <c r="G916" s="369" t="s">
        <v>356</v>
      </c>
      <c r="H916" s="369" t="s">
        <v>654</v>
      </c>
      <c r="I916" s="369" t="s">
        <v>616</v>
      </c>
      <c r="J916" s="369" t="s">
        <v>350</v>
      </c>
      <c r="K916" s="370" t="e">
        <f>'7. Vehicles and transport'!$M$20*'7. Vehicles and transport'!$M$26*YF_share</f>
        <v>#VALUE!</v>
      </c>
      <c r="L916" s="370" t="e">
        <f>K916/'0a. Country information'!$R$11</f>
        <v>#VALUE!</v>
      </c>
      <c r="M916" s="371" t="str">
        <f>'0e. Support language'!$A$67</f>
        <v>District/MOH</v>
      </c>
      <c r="N916" s="373" t="s">
        <v>356</v>
      </c>
    </row>
    <row r="917" spans="1:14" x14ac:dyDescent="0.2">
      <c r="A917" s="369">
        <f>'1. General information'!$O$8</f>
        <v>0</v>
      </c>
      <c r="B917" s="369">
        <f>'1. General information'!$O$10</f>
        <v>0</v>
      </c>
      <c r="C917" s="369">
        <f>'1. General information'!$O$11</f>
        <v>0</v>
      </c>
      <c r="D917" s="369" t="s">
        <v>724</v>
      </c>
      <c r="E917" s="369" t="s">
        <v>652</v>
      </c>
      <c r="F917" s="369" t="s">
        <v>653</v>
      </c>
      <c r="G917" s="369" t="s">
        <v>356</v>
      </c>
      <c r="H917" s="369" t="s">
        <v>654</v>
      </c>
      <c r="I917" s="369" t="s">
        <v>616</v>
      </c>
      <c r="J917" s="369" t="s">
        <v>546</v>
      </c>
      <c r="K917" s="370" t="e">
        <f>'7. Vehicles and transport'!$M$20*'7. Vehicles and transport'!$M$26*MenA_share</f>
        <v>#VALUE!</v>
      </c>
      <c r="L917" s="370" t="e">
        <f>K917/'0a. Country information'!$R$11</f>
        <v>#VALUE!</v>
      </c>
      <c r="M917" s="371" t="str">
        <f>'0e. Support language'!$A$67</f>
        <v>District/MOH</v>
      </c>
      <c r="N917" s="373" t="s">
        <v>356</v>
      </c>
    </row>
    <row r="918" spans="1:14" x14ac:dyDescent="0.2">
      <c r="A918" s="369">
        <f>'1. General information'!$O$8</f>
        <v>0</v>
      </c>
      <c r="B918" s="369">
        <f>'1. General information'!$O$10</f>
        <v>0</v>
      </c>
      <c r="C918" s="369">
        <f>'1. General information'!$O$11</f>
        <v>0</v>
      </c>
      <c r="D918" s="369" t="s">
        <v>724</v>
      </c>
      <c r="E918" s="369" t="s">
        <v>652</v>
      </c>
      <c r="F918" s="369" t="s">
        <v>653</v>
      </c>
      <c r="G918" s="369" t="s">
        <v>29</v>
      </c>
      <c r="H918" s="369" t="s">
        <v>654</v>
      </c>
      <c r="I918" s="369" t="s">
        <v>616</v>
      </c>
      <c r="J918" s="369" t="s">
        <v>350</v>
      </c>
      <c r="K918" s="370" t="e">
        <f>'7. Vehicles and transport'!$M$20*'7. Vehicles and transport'!$M$27*YF_share</f>
        <v>#VALUE!</v>
      </c>
      <c r="L918" s="370" t="e">
        <f>K918/'0a. Country information'!$R$11</f>
        <v>#VALUE!</v>
      </c>
      <c r="M918" s="371" t="str">
        <f>'0e. Support language'!$A$67</f>
        <v>District/MOH</v>
      </c>
      <c r="N918" s="373" t="s">
        <v>29</v>
      </c>
    </row>
    <row r="919" spans="1:14" x14ac:dyDescent="0.2">
      <c r="A919" s="369">
        <f>'1. General information'!$O$8</f>
        <v>0</v>
      </c>
      <c r="B919" s="369">
        <f>'1. General information'!$O$10</f>
        <v>0</v>
      </c>
      <c r="C919" s="369">
        <f>'1. General information'!$O$11</f>
        <v>0</v>
      </c>
      <c r="D919" s="369" t="s">
        <v>724</v>
      </c>
      <c r="E919" s="369" t="s">
        <v>652</v>
      </c>
      <c r="F919" s="369" t="s">
        <v>653</v>
      </c>
      <c r="G919" s="369" t="s">
        <v>29</v>
      </c>
      <c r="H919" s="369" t="s">
        <v>654</v>
      </c>
      <c r="I919" s="369" t="s">
        <v>616</v>
      </c>
      <c r="J919" s="369" t="s">
        <v>546</v>
      </c>
      <c r="K919" s="370" t="e">
        <f>'7. Vehicles and transport'!$M$20*'7. Vehicles and transport'!$M$27*MenA_share</f>
        <v>#VALUE!</v>
      </c>
      <c r="L919" s="370" t="e">
        <f>K919/'0a. Country information'!$R$11</f>
        <v>#VALUE!</v>
      </c>
      <c r="M919" s="371" t="str">
        <f>'0e. Support language'!$A$67</f>
        <v>District/MOH</v>
      </c>
      <c r="N919" s="373" t="s">
        <v>29</v>
      </c>
    </row>
    <row r="920" spans="1:14" x14ac:dyDescent="0.2">
      <c r="A920" s="369">
        <f>'1. General information'!$O$8</f>
        <v>0</v>
      </c>
      <c r="B920" s="369">
        <f>'1. General information'!$O$10</f>
        <v>0</v>
      </c>
      <c r="C920" s="369">
        <f>'1. General information'!$O$11</f>
        <v>0</v>
      </c>
      <c r="D920" s="369" t="s">
        <v>724</v>
      </c>
      <c r="E920" s="369" t="s">
        <v>652</v>
      </c>
      <c r="F920" s="369" t="s">
        <v>653</v>
      </c>
      <c r="G920" s="369" t="s">
        <v>96</v>
      </c>
      <c r="H920" s="369" t="s">
        <v>654</v>
      </c>
      <c r="I920" s="369" t="s">
        <v>616</v>
      </c>
      <c r="J920" s="369" t="s">
        <v>350</v>
      </c>
      <c r="K920" s="370" t="e">
        <f>'7. Vehicles and transport'!$M$20*'7. Vehicles and transport'!$M$28*YF_share</f>
        <v>#VALUE!</v>
      </c>
      <c r="L920" s="370" t="e">
        <f>K920/'0a. Country information'!$R$11</f>
        <v>#VALUE!</v>
      </c>
      <c r="M920" s="371" t="str">
        <f>'0e. Support language'!$A$67</f>
        <v>District/MOH</v>
      </c>
      <c r="N920" s="373" t="s">
        <v>96</v>
      </c>
    </row>
    <row r="921" spans="1:14" x14ac:dyDescent="0.2">
      <c r="A921" s="369">
        <f>'1. General information'!$O$8</f>
        <v>0</v>
      </c>
      <c r="B921" s="369">
        <f>'1. General information'!$O$10</f>
        <v>0</v>
      </c>
      <c r="C921" s="369">
        <f>'1. General information'!$O$11</f>
        <v>0</v>
      </c>
      <c r="D921" s="369" t="s">
        <v>724</v>
      </c>
      <c r="E921" s="369" t="s">
        <v>652</v>
      </c>
      <c r="F921" s="369" t="s">
        <v>653</v>
      </c>
      <c r="G921" s="369" t="s">
        <v>96</v>
      </c>
      <c r="H921" s="369" t="s">
        <v>654</v>
      </c>
      <c r="I921" s="369" t="s">
        <v>616</v>
      </c>
      <c r="J921" s="369" t="s">
        <v>546</v>
      </c>
      <c r="K921" s="370" t="e">
        <f>'7. Vehicles and transport'!$M$20*'7. Vehicles and transport'!$M$28*MenA_share</f>
        <v>#VALUE!</v>
      </c>
      <c r="L921" s="370" t="e">
        <f>K921/'0a. Country information'!$R$11</f>
        <v>#VALUE!</v>
      </c>
      <c r="M921" s="371" t="str">
        <f>'0e. Support language'!$A$67</f>
        <v>District/MOH</v>
      </c>
      <c r="N921" s="373" t="s">
        <v>96</v>
      </c>
    </row>
    <row r="922" spans="1:14" x14ac:dyDescent="0.2">
      <c r="A922" s="369">
        <f>'1. General information'!$O$8</f>
        <v>0</v>
      </c>
      <c r="B922" s="369">
        <f>'1. General information'!$O$10</f>
        <v>0</v>
      </c>
      <c r="C922" s="369">
        <f>'1. General information'!$O$11</f>
        <v>0</v>
      </c>
      <c r="D922" s="369" t="s">
        <v>724</v>
      </c>
      <c r="E922" s="369" t="s">
        <v>652</v>
      </c>
      <c r="F922" s="369" t="s">
        <v>653</v>
      </c>
      <c r="G922" s="369" t="s">
        <v>5</v>
      </c>
      <c r="H922" s="369" t="s">
        <v>654</v>
      </c>
      <c r="I922" s="369" t="s">
        <v>616</v>
      </c>
      <c r="J922" s="369" t="s">
        <v>350</v>
      </c>
      <c r="K922" s="370" t="e">
        <f>'7. Vehicles and transport'!$M$20*'7. Vehicles and transport'!$M$29*YF_share</f>
        <v>#VALUE!</v>
      </c>
      <c r="L922" s="370" t="e">
        <f>K922/'0a. Country information'!$R$11</f>
        <v>#VALUE!</v>
      </c>
      <c r="M922" s="371" t="str">
        <f>'0e. Support language'!$A$67</f>
        <v>District/MOH</v>
      </c>
      <c r="N922" s="373" t="s">
        <v>5</v>
      </c>
    </row>
    <row r="923" spans="1:14" x14ac:dyDescent="0.2">
      <c r="A923" s="369">
        <f>'1. General information'!$O$8</f>
        <v>0</v>
      </c>
      <c r="B923" s="369">
        <f>'1. General information'!$O$10</f>
        <v>0</v>
      </c>
      <c r="C923" s="369">
        <f>'1. General information'!$O$11</f>
        <v>0</v>
      </c>
      <c r="D923" s="369" t="s">
        <v>724</v>
      </c>
      <c r="E923" s="369" t="s">
        <v>652</v>
      </c>
      <c r="F923" s="369" t="s">
        <v>653</v>
      </c>
      <c r="G923" s="369" t="s">
        <v>5</v>
      </c>
      <c r="H923" s="369" t="s">
        <v>654</v>
      </c>
      <c r="I923" s="369" t="s">
        <v>616</v>
      </c>
      <c r="J923" s="369" t="s">
        <v>546</v>
      </c>
      <c r="K923" s="370" t="e">
        <f>'7. Vehicles and transport'!$M$20*'7. Vehicles and transport'!$M$29*MenA_share</f>
        <v>#VALUE!</v>
      </c>
      <c r="L923" s="370" t="e">
        <f>K923/'0a. Country information'!$R$11</f>
        <v>#VALUE!</v>
      </c>
      <c r="M923" s="371" t="str">
        <f>'0e. Support language'!$A$67</f>
        <v>District/MOH</v>
      </c>
      <c r="N923" s="373" t="s">
        <v>5</v>
      </c>
    </row>
    <row r="924" spans="1:14" x14ac:dyDescent="0.2">
      <c r="A924" s="369">
        <f>'1. General information'!$O$8</f>
        <v>0</v>
      </c>
      <c r="B924" s="369">
        <f>'1. General information'!$O$10</f>
        <v>0</v>
      </c>
      <c r="C924" s="369">
        <f>'1. General information'!$O$11</f>
        <v>0</v>
      </c>
      <c r="D924" s="369" t="s">
        <v>724</v>
      </c>
      <c r="E924" s="369" t="s">
        <v>652</v>
      </c>
      <c r="F924" s="369" t="s">
        <v>653</v>
      </c>
      <c r="G924" s="369" t="s">
        <v>22</v>
      </c>
      <c r="H924" s="369" t="s">
        <v>654</v>
      </c>
      <c r="I924" s="369" t="s">
        <v>616</v>
      </c>
      <c r="J924" s="369" t="s">
        <v>350</v>
      </c>
      <c r="K924" s="370" t="e">
        <f>'7. Vehicles and transport'!$M$20*'7. Vehicles and transport'!$M$30*YF_share</f>
        <v>#VALUE!</v>
      </c>
      <c r="L924" s="370" t="e">
        <f>K924/'0a. Country information'!$R$11</f>
        <v>#VALUE!</v>
      </c>
      <c r="M924" s="371" t="str">
        <f>'0e. Support language'!$A$67</f>
        <v>District/MOH</v>
      </c>
      <c r="N924" s="373" t="s">
        <v>22</v>
      </c>
    </row>
    <row r="925" spans="1:14" x14ac:dyDescent="0.2">
      <c r="A925" s="369">
        <f>'1. General information'!$O$8</f>
        <v>0</v>
      </c>
      <c r="B925" s="369">
        <f>'1. General information'!$O$10</f>
        <v>0</v>
      </c>
      <c r="C925" s="369">
        <f>'1. General information'!$O$11</f>
        <v>0</v>
      </c>
      <c r="D925" s="369" t="s">
        <v>724</v>
      </c>
      <c r="E925" s="369" t="s">
        <v>652</v>
      </c>
      <c r="F925" s="369" t="s">
        <v>653</v>
      </c>
      <c r="G925" s="369" t="s">
        <v>22</v>
      </c>
      <c r="H925" s="369" t="s">
        <v>654</v>
      </c>
      <c r="I925" s="369" t="s">
        <v>616</v>
      </c>
      <c r="J925" s="369" t="s">
        <v>546</v>
      </c>
      <c r="K925" s="370" t="e">
        <f>'7. Vehicles and transport'!$M$20*'7. Vehicles and transport'!$M$30*MenA_share</f>
        <v>#VALUE!</v>
      </c>
      <c r="L925" s="370" t="e">
        <f>K925/'0a. Country information'!$R$11</f>
        <v>#VALUE!</v>
      </c>
      <c r="M925" s="371" t="str">
        <f>'0e. Support language'!$A$67</f>
        <v>District/MOH</v>
      </c>
      <c r="N925" s="373" t="s">
        <v>22</v>
      </c>
    </row>
    <row r="926" spans="1:14" x14ac:dyDescent="0.2">
      <c r="A926" s="369">
        <f>'1. General information'!$O$8</f>
        <v>0</v>
      </c>
      <c r="B926" s="369">
        <f>'1. General information'!$O$10</f>
        <v>0</v>
      </c>
      <c r="C926" s="369">
        <f>'1. General information'!$O$11</f>
        <v>0</v>
      </c>
      <c r="D926" s="369" t="s">
        <v>724</v>
      </c>
      <c r="E926" s="369" t="s">
        <v>652</v>
      </c>
      <c r="F926" s="369" t="s">
        <v>653</v>
      </c>
      <c r="G926" s="369" t="s">
        <v>30</v>
      </c>
      <c r="H926" s="369" t="s">
        <v>654</v>
      </c>
      <c r="I926" s="369" t="s">
        <v>616</v>
      </c>
      <c r="J926" s="369" t="s">
        <v>350</v>
      </c>
      <c r="K926" s="370" t="e">
        <f>'7. Vehicles and transport'!$M$20*'7. Vehicles and transport'!$M$31*YF_share</f>
        <v>#VALUE!</v>
      </c>
      <c r="L926" s="370" t="e">
        <f>K926/'0a. Country information'!$R$11</f>
        <v>#VALUE!</v>
      </c>
      <c r="M926" s="371" t="str">
        <f>'0e. Support language'!$A$67</f>
        <v>District/MOH</v>
      </c>
      <c r="N926" s="373" t="s">
        <v>30</v>
      </c>
    </row>
    <row r="927" spans="1:14" x14ac:dyDescent="0.2">
      <c r="A927" s="369">
        <f>'1. General information'!$O$8</f>
        <v>0</v>
      </c>
      <c r="B927" s="369">
        <f>'1. General information'!$O$10</f>
        <v>0</v>
      </c>
      <c r="C927" s="369">
        <f>'1. General information'!$O$11</f>
        <v>0</v>
      </c>
      <c r="D927" s="369" t="s">
        <v>724</v>
      </c>
      <c r="E927" s="369" t="s">
        <v>652</v>
      </c>
      <c r="F927" s="369" t="s">
        <v>653</v>
      </c>
      <c r="G927" s="369" t="s">
        <v>30</v>
      </c>
      <c r="H927" s="369" t="s">
        <v>654</v>
      </c>
      <c r="I927" s="369" t="s">
        <v>616</v>
      </c>
      <c r="J927" s="369" t="s">
        <v>546</v>
      </c>
      <c r="K927" s="370" t="e">
        <f>'7. Vehicles and transport'!$M$20*'7. Vehicles and transport'!$M$31*MenA_share</f>
        <v>#VALUE!</v>
      </c>
      <c r="L927" s="370" t="e">
        <f>K927/'0a. Country information'!$R$11</f>
        <v>#VALUE!</v>
      </c>
      <c r="M927" s="371" t="str">
        <f>'0e. Support language'!$A$67</f>
        <v>District/MOH</v>
      </c>
      <c r="N927" s="373" t="s">
        <v>30</v>
      </c>
    </row>
    <row r="928" spans="1:14" x14ac:dyDescent="0.2">
      <c r="A928" s="369">
        <f>'1. General information'!$O$8</f>
        <v>0</v>
      </c>
      <c r="B928" s="369">
        <f>'1. General information'!$O$10</f>
        <v>0</v>
      </c>
      <c r="C928" s="369">
        <f>'1. General information'!$O$11</f>
        <v>0</v>
      </c>
      <c r="D928" s="369" t="s">
        <v>724</v>
      </c>
      <c r="E928" s="369" t="s">
        <v>652</v>
      </c>
      <c r="F928" s="369" t="s">
        <v>653</v>
      </c>
      <c r="G928" s="369" t="s">
        <v>97</v>
      </c>
      <c r="H928" s="369" t="s">
        <v>654</v>
      </c>
      <c r="I928" s="369" t="s">
        <v>616</v>
      </c>
      <c r="J928" s="369" t="s">
        <v>350</v>
      </c>
      <c r="K928" s="370" t="e">
        <f>'7. Vehicles and transport'!$M$20*'7. Vehicles and transport'!$M$32*YF_share</f>
        <v>#VALUE!</v>
      </c>
      <c r="L928" s="370" t="e">
        <f>K928/'0a. Country information'!$R$11</f>
        <v>#VALUE!</v>
      </c>
      <c r="M928" s="371" t="str">
        <f>'0e. Support language'!$A$67</f>
        <v>District/MOH</v>
      </c>
      <c r="N928" s="373" t="s">
        <v>97</v>
      </c>
    </row>
    <row r="929" spans="1:14" x14ac:dyDescent="0.2">
      <c r="A929" s="369">
        <f>'1. General information'!$O$8</f>
        <v>0</v>
      </c>
      <c r="B929" s="369">
        <f>'1. General information'!$O$10</f>
        <v>0</v>
      </c>
      <c r="C929" s="369">
        <f>'1. General information'!$O$11</f>
        <v>0</v>
      </c>
      <c r="D929" s="369" t="s">
        <v>724</v>
      </c>
      <c r="E929" s="369" t="s">
        <v>652</v>
      </c>
      <c r="F929" s="369" t="s">
        <v>653</v>
      </c>
      <c r="G929" s="369" t="s">
        <v>97</v>
      </c>
      <c r="H929" s="369" t="s">
        <v>654</v>
      </c>
      <c r="I929" s="369" t="s">
        <v>616</v>
      </c>
      <c r="J929" s="369" t="s">
        <v>546</v>
      </c>
      <c r="K929" s="370" t="e">
        <f>'7. Vehicles and transport'!$M$20*'7. Vehicles and transport'!$M$32*MenA_share</f>
        <v>#VALUE!</v>
      </c>
      <c r="L929" s="370" t="e">
        <f>K929/'0a. Country information'!$R$11</f>
        <v>#VALUE!</v>
      </c>
      <c r="M929" s="371" t="str">
        <f>'0e. Support language'!$A$67</f>
        <v>District/MOH</v>
      </c>
      <c r="N929" s="373" t="s">
        <v>97</v>
      </c>
    </row>
    <row r="930" spans="1:14" x14ac:dyDescent="0.2">
      <c r="A930" s="369">
        <f>'1. General information'!$O$8</f>
        <v>0</v>
      </c>
      <c r="B930" s="369">
        <f>'1. General information'!$O$10</f>
        <v>0</v>
      </c>
      <c r="C930" s="369">
        <f>'1. General information'!$O$11</f>
        <v>0</v>
      </c>
      <c r="D930" s="369" t="s">
        <v>724</v>
      </c>
      <c r="E930" s="369" t="s">
        <v>652</v>
      </c>
      <c r="F930" s="369" t="s">
        <v>653</v>
      </c>
      <c r="G930" s="369" t="s">
        <v>28</v>
      </c>
      <c r="H930" s="369" t="s">
        <v>654</v>
      </c>
      <c r="I930" s="369" t="s">
        <v>616</v>
      </c>
      <c r="J930" s="369" t="s">
        <v>350</v>
      </c>
      <c r="K930" s="370" t="e">
        <f>'7. Vehicles and transport'!$M$20*'7. Vehicles and transport'!$M$33*YF_share</f>
        <v>#VALUE!</v>
      </c>
      <c r="L930" s="370" t="e">
        <f>K930/'0a. Country information'!$R$11</f>
        <v>#VALUE!</v>
      </c>
      <c r="M930" s="371" t="str">
        <f>'0e. Support language'!$A$67</f>
        <v>District/MOH</v>
      </c>
      <c r="N930" s="373" t="s">
        <v>28</v>
      </c>
    </row>
    <row r="931" spans="1:14" x14ac:dyDescent="0.2">
      <c r="A931" s="369">
        <f>'1. General information'!$O$8</f>
        <v>0</v>
      </c>
      <c r="B931" s="369">
        <f>'1. General information'!$O$10</f>
        <v>0</v>
      </c>
      <c r="C931" s="369">
        <f>'1. General information'!$O$11</f>
        <v>0</v>
      </c>
      <c r="D931" s="369" t="s">
        <v>724</v>
      </c>
      <c r="E931" s="369" t="s">
        <v>652</v>
      </c>
      <c r="F931" s="369" t="s">
        <v>653</v>
      </c>
      <c r="G931" s="369" t="s">
        <v>28</v>
      </c>
      <c r="H931" s="369" t="s">
        <v>654</v>
      </c>
      <c r="I931" s="369" t="s">
        <v>616</v>
      </c>
      <c r="J931" s="369" t="s">
        <v>546</v>
      </c>
      <c r="K931" s="370" t="e">
        <f>'7. Vehicles and transport'!$M$20*'7. Vehicles and transport'!$M$33*MenA_share</f>
        <v>#VALUE!</v>
      </c>
      <c r="L931" s="370" t="e">
        <f>K931/'0a. Country information'!$R$11</f>
        <v>#VALUE!</v>
      </c>
      <c r="M931" s="371" t="str">
        <f>'0e. Support language'!$A$67</f>
        <v>District/MOH</v>
      </c>
      <c r="N931" s="373" t="s">
        <v>28</v>
      </c>
    </row>
    <row r="932" spans="1:14" x14ac:dyDescent="0.2">
      <c r="A932" s="369">
        <f>'1. General information'!$O$8</f>
        <v>0</v>
      </c>
      <c r="B932" s="369">
        <f>'1. General information'!$O$10</f>
        <v>0</v>
      </c>
      <c r="C932" s="369">
        <f>'1. General information'!$O$11</f>
        <v>0</v>
      </c>
      <c r="D932" s="369" t="s">
        <v>724</v>
      </c>
      <c r="E932" s="369" t="s">
        <v>652</v>
      </c>
      <c r="F932" s="369" t="s">
        <v>653</v>
      </c>
      <c r="G932" s="369" t="s">
        <v>129</v>
      </c>
      <c r="H932" s="369" t="s">
        <v>654</v>
      </c>
      <c r="I932" s="369" t="s">
        <v>616</v>
      </c>
      <c r="J932" s="369" t="s">
        <v>350</v>
      </c>
      <c r="K932" s="370" t="e">
        <f>'7. Vehicles and transport'!$M$20*'7. Vehicles and transport'!$M$34*YF_share</f>
        <v>#VALUE!</v>
      </c>
      <c r="L932" s="370" t="e">
        <f>K932/'0a. Country information'!$R$11</f>
        <v>#VALUE!</v>
      </c>
      <c r="M932" s="371" t="str">
        <f>'0e. Support language'!$A$67</f>
        <v>District/MOH</v>
      </c>
      <c r="N932" s="373" t="s">
        <v>619</v>
      </c>
    </row>
    <row r="933" spans="1:14" x14ac:dyDescent="0.2">
      <c r="A933" s="369">
        <f>'1. General information'!$O$8</f>
        <v>0</v>
      </c>
      <c r="B933" s="369">
        <f>'1. General information'!$O$10</f>
        <v>0</v>
      </c>
      <c r="C933" s="369">
        <f>'1. General information'!$O$11</f>
        <v>0</v>
      </c>
      <c r="D933" s="369" t="s">
        <v>724</v>
      </c>
      <c r="E933" s="369" t="s">
        <v>652</v>
      </c>
      <c r="F933" s="369" t="s">
        <v>653</v>
      </c>
      <c r="G933" s="369" t="s">
        <v>129</v>
      </c>
      <c r="H933" s="369" t="s">
        <v>654</v>
      </c>
      <c r="I933" s="369" t="s">
        <v>616</v>
      </c>
      <c r="J933" s="369" t="s">
        <v>546</v>
      </c>
      <c r="K933" s="370" t="e">
        <f>'7. Vehicles and transport'!$M$20*'7. Vehicles and transport'!$M$34*MenA_share</f>
        <v>#VALUE!</v>
      </c>
      <c r="L933" s="370" t="e">
        <f>K933/'0a. Country information'!$R$11</f>
        <v>#VALUE!</v>
      </c>
      <c r="M933" s="371" t="str">
        <f>'0e. Support language'!$A$67</f>
        <v>District/MOH</v>
      </c>
      <c r="N933" s="373" t="s">
        <v>619</v>
      </c>
    </row>
    <row r="934" spans="1:14" x14ac:dyDescent="0.2">
      <c r="A934" s="369">
        <f>'1. General information'!$O$8</f>
        <v>0</v>
      </c>
      <c r="B934" s="369">
        <f>'1. General information'!$O$10</f>
        <v>0</v>
      </c>
      <c r="C934" s="369">
        <f>'1. General information'!$O$11</f>
        <v>0</v>
      </c>
      <c r="D934" s="369" t="s">
        <v>726</v>
      </c>
      <c r="E934" s="369" t="s">
        <v>652</v>
      </c>
      <c r="F934" s="369" t="s">
        <v>653</v>
      </c>
      <c r="G934" s="369" t="s">
        <v>33</v>
      </c>
      <c r="H934" s="369" t="s">
        <v>654</v>
      </c>
      <c r="I934" s="369" t="s">
        <v>616</v>
      </c>
      <c r="J934" s="369" t="s">
        <v>350</v>
      </c>
      <c r="K934" s="370" t="e">
        <f>'7. Vehicles and transport'!$N$20*'7. Vehicles and transport'!$N$25*YF_share</f>
        <v>#VALUE!</v>
      </c>
      <c r="L934" s="370" t="e">
        <f>K934/'0a. Country information'!$R$11</f>
        <v>#VALUE!</v>
      </c>
      <c r="M934" s="371" t="str">
        <f>'0e. Support language'!$A$67</f>
        <v>District/MOH</v>
      </c>
      <c r="N934" s="372" t="s">
        <v>753</v>
      </c>
    </row>
    <row r="935" spans="1:14" x14ac:dyDescent="0.2">
      <c r="A935" s="369">
        <f>'1. General information'!$O$8</f>
        <v>0</v>
      </c>
      <c r="B935" s="369">
        <f>'1. General information'!$O$10</f>
        <v>0</v>
      </c>
      <c r="C935" s="369">
        <f>'1. General information'!$O$11</f>
        <v>0</v>
      </c>
      <c r="D935" s="369" t="s">
        <v>726</v>
      </c>
      <c r="E935" s="369" t="s">
        <v>652</v>
      </c>
      <c r="F935" s="369" t="s">
        <v>653</v>
      </c>
      <c r="G935" s="369" t="s">
        <v>33</v>
      </c>
      <c r="H935" s="369" t="s">
        <v>654</v>
      </c>
      <c r="I935" s="369" t="s">
        <v>616</v>
      </c>
      <c r="J935" s="369" t="s">
        <v>546</v>
      </c>
      <c r="K935" s="370" t="e">
        <f>'7. Vehicles and transport'!$N$20*'7. Vehicles and transport'!$N$25*MenA_share</f>
        <v>#VALUE!</v>
      </c>
      <c r="L935" s="370" t="e">
        <f>K935/'0a. Country information'!$R$11</f>
        <v>#VALUE!</v>
      </c>
      <c r="M935" s="371" t="str">
        <f>'0e. Support language'!$A$67</f>
        <v>District/MOH</v>
      </c>
      <c r="N935" s="372" t="s">
        <v>753</v>
      </c>
    </row>
    <row r="936" spans="1:14" x14ac:dyDescent="0.2">
      <c r="A936" s="369">
        <f>'1. General information'!$O$8</f>
        <v>0</v>
      </c>
      <c r="B936" s="369">
        <f>'1. General information'!$O$10</f>
        <v>0</v>
      </c>
      <c r="C936" s="369">
        <f>'1. General information'!$O$11</f>
        <v>0</v>
      </c>
      <c r="D936" s="369" t="s">
        <v>726</v>
      </c>
      <c r="E936" s="369" t="s">
        <v>652</v>
      </c>
      <c r="F936" s="369" t="s">
        <v>653</v>
      </c>
      <c r="G936" s="369" t="s">
        <v>356</v>
      </c>
      <c r="H936" s="369" t="s">
        <v>654</v>
      </c>
      <c r="I936" s="369" t="s">
        <v>616</v>
      </c>
      <c r="J936" s="369" t="s">
        <v>350</v>
      </c>
      <c r="K936" s="370" t="e">
        <f>'7. Vehicles and transport'!$N$20*'7. Vehicles and transport'!$N$26*YF_share</f>
        <v>#VALUE!</v>
      </c>
      <c r="L936" s="370" t="e">
        <f>K936/'0a. Country information'!$R$11</f>
        <v>#VALUE!</v>
      </c>
      <c r="M936" s="371" t="str">
        <f>'0e. Support language'!$A$67</f>
        <v>District/MOH</v>
      </c>
      <c r="N936" s="373" t="s">
        <v>356</v>
      </c>
    </row>
    <row r="937" spans="1:14" x14ac:dyDescent="0.2">
      <c r="A937" s="369">
        <f>'1. General information'!$O$8</f>
        <v>0</v>
      </c>
      <c r="B937" s="369">
        <f>'1. General information'!$O$10</f>
        <v>0</v>
      </c>
      <c r="C937" s="369">
        <f>'1. General information'!$O$11</f>
        <v>0</v>
      </c>
      <c r="D937" s="369" t="s">
        <v>726</v>
      </c>
      <c r="E937" s="369" t="s">
        <v>652</v>
      </c>
      <c r="F937" s="369" t="s">
        <v>653</v>
      </c>
      <c r="G937" s="369" t="s">
        <v>356</v>
      </c>
      <c r="H937" s="369" t="s">
        <v>654</v>
      </c>
      <c r="I937" s="369" t="s">
        <v>616</v>
      </c>
      <c r="J937" s="369" t="s">
        <v>546</v>
      </c>
      <c r="K937" s="370" t="e">
        <f>'7. Vehicles and transport'!$N$20*'7. Vehicles and transport'!$N$26*MenA_share</f>
        <v>#VALUE!</v>
      </c>
      <c r="L937" s="370" t="e">
        <f>K937/'0a. Country information'!$R$11</f>
        <v>#VALUE!</v>
      </c>
      <c r="M937" s="371" t="str">
        <f>'0e. Support language'!$A$67</f>
        <v>District/MOH</v>
      </c>
      <c r="N937" s="373" t="s">
        <v>356</v>
      </c>
    </row>
    <row r="938" spans="1:14" x14ac:dyDescent="0.2">
      <c r="A938" s="369">
        <f>'1. General information'!$O$8</f>
        <v>0</v>
      </c>
      <c r="B938" s="369">
        <f>'1. General information'!$O$10</f>
        <v>0</v>
      </c>
      <c r="C938" s="369">
        <f>'1. General information'!$O$11</f>
        <v>0</v>
      </c>
      <c r="D938" s="369" t="s">
        <v>726</v>
      </c>
      <c r="E938" s="369" t="s">
        <v>652</v>
      </c>
      <c r="F938" s="369" t="s">
        <v>653</v>
      </c>
      <c r="G938" s="369" t="s">
        <v>29</v>
      </c>
      <c r="H938" s="369" t="s">
        <v>654</v>
      </c>
      <c r="I938" s="369" t="s">
        <v>616</v>
      </c>
      <c r="J938" s="369" t="s">
        <v>350</v>
      </c>
      <c r="K938" s="370" t="e">
        <f>'7. Vehicles and transport'!$N$20*'7. Vehicles and transport'!$N$27*YF_share</f>
        <v>#VALUE!</v>
      </c>
      <c r="L938" s="370" t="e">
        <f>K938/'0a. Country information'!$R$11</f>
        <v>#VALUE!</v>
      </c>
      <c r="M938" s="371" t="str">
        <f>'0e. Support language'!$A$67</f>
        <v>District/MOH</v>
      </c>
      <c r="N938" s="373" t="s">
        <v>29</v>
      </c>
    </row>
    <row r="939" spans="1:14" x14ac:dyDescent="0.2">
      <c r="A939" s="369">
        <f>'1. General information'!$O$8</f>
        <v>0</v>
      </c>
      <c r="B939" s="369">
        <f>'1. General information'!$O$10</f>
        <v>0</v>
      </c>
      <c r="C939" s="369">
        <f>'1. General information'!$O$11</f>
        <v>0</v>
      </c>
      <c r="D939" s="369" t="s">
        <v>726</v>
      </c>
      <c r="E939" s="369" t="s">
        <v>652</v>
      </c>
      <c r="F939" s="369" t="s">
        <v>653</v>
      </c>
      <c r="G939" s="369" t="s">
        <v>29</v>
      </c>
      <c r="H939" s="369" t="s">
        <v>654</v>
      </c>
      <c r="I939" s="369" t="s">
        <v>616</v>
      </c>
      <c r="J939" s="369" t="s">
        <v>546</v>
      </c>
      <c r="K939" s="370" t="e">
        <f>'7. Vehicles and transport'!$N$20*'7. Vehicles and transport'!$N$27*MenA_share</f>
        <v>#VALUE!</v>
      </c>
      <c r="L939" s="370" t="e">
        <f>K939/'0a. Country information'!$R$11</f>
        <v>#VALUE!</v>
      </c>
      <c r="M939" s="371" t="str">
        <f>'0e. Support language'!$A$67</f>
        <v>District/MOH</v>
      </c>
      <c r="N939" s="373" t="s">
        <v>29</v>
      </c>
    </row>
    <row r="940" spans="1:14" x14ac:dyDescent="0.2">
      <c r="A940" s="369">
        <f>'1. General information'!$O$8</f>
        <v>0</v>
      </c>
      <c r="B940" s="369">
        <f>'1. General information'!$O$10</f>
        <v>0</v>
      </c>
      <c r="C940" s="369">
        <f>'1. General information'!$O$11</f>
        <v>0</v>
      </c>
      <c r="D940" s="369" t="s">
        <v>726</v>
      </c>
      <c r="E940" s="369" t="s">
        <v>652</v>
      </c>
      <c r="F940" s="369" t="s">
        <v>653</v>
      </c>
      <c r="G940" s="369" t="s">
        <v>96</v>
      </c>
      <c r="H940" s="369" t="s">
        <v>654</v>
      </c>
      <c r="I940" s="369" t="s">
        <v>616</v>
      </c>
      <c r="J940" s="369" t="s">
        <v>350</v>
      </c>
      <c r="K940" s="370" t="e">
        <f>'7. Vehicles and transport'!$N$20*'7. Vehicles and transport'!$N$28*YF_share</f>
        <v>#VALUE!</v>
      </c>
      <c r="L940" s="370" t="e">
        <f>K940/'0a. Country information'!$R$11</f>
        <v>#VALUE!</v>
      </c>
      <c r="M940" s="371" t="str">
        <f>'0e. Support language'!$A$67</f>
        <v>District/MOH</v>
      </c>
      <c r="N940" s="373" t="s">
        <v>96</v>
      </c>
    </row>
    <row r="941" spans="1:14" x14ac:dyDescent="0.2">
      <c r="A941" s="369">
        <f>'1. General information'!$O$8</f>
        <v>0</v>
      </c>
      <c r="B941" s="369">
        <f>'1. General information'!$O$10</f>
        <v>0</v>
      </c>
      <c r="C941" s="369">
        <f>'1. General information'!$O$11</f>
        <v>0</v>
      </c>
      <c r="D941" s="369" t="s">
        <v>726</v>
      </c>
      <c r="E941" s="369" t="s">
        <v>652</v>
      </c>
      <c r="F941" s="369" t="s">
        <v>653</v>
      </c>
      <c r="G941" s="369" t="s">
        <v>96</v>
      </c>
      <c r="H941" s="369" t="s">
        <v>654</v>
      </c>
      <c r="I941" s="369" t="s">
        <v>616</v>
      </c>
      <c r="J941" s="369" t="s">
        <v>546</v>
      </c>
      <c r="K941" s="370" t="e">
        <f>'7. Vehicles and transport'!$N$20*'7. Vehicles and transport'!$N$28*MenA_share</f>
        <v>#VALUE!</v>
      </c>
      <c r="L941" s="370" t="e">
        <f>K941/'0a. Country information'!$R$11</f>
        <v>#VALUE!</v>
      </c>
      <c r="M941" s="371" t="str">
        <f>'0e. Support language'!$A$67</f>
        <v>District/MOH</v>
      </c>
      <c r="N941" s="373" t="s">
        <v>96</v>
      </c>
    </row>
    <row r="942" spans="1:14" x14ac:dyDescent="0.2">
      <c r="A942" s="369">
        <f>'1. General information'!$O$8</f>
        <v>0</v>
      </c>
      <c r="B942" s="369">
        <f>'1. General information'!$O$10</f>
        <v>0</v>
      </c>
      <c r="C942" s="369">
        <f>'1. General information'!$O$11</f>
        <v>0</v>
      </c>
      <c r="D942" s="369" t="s">
        <v>726</v>
      </c>
      <c r="E942" s="369" t="s">
        <v>652</v>
      </c>
      <c r="F942" s="369" t="s">
        <v>653</v>
      </c>
      <c r="G942" s="369" t="s">
        <v>5</v>
      </c>
      <c r="H942" s="369" t="s">
        <v>654</v>
      </c>
      <c r="I942" s="369" t="s">
        <v>616</v>
      </c>
      <c r="J942" s="369" t="s">
        <v>350</v>
      </c>
      <c r="K942" s="370" t="e">
        <f>'7. Vehicles and transport'!$N$20*'7. Vehicles and transport'!$N$29*YF_share</f>
        <v>#VALUE!</v>
      </c>
      <c r="L942" s="370" t="e">
        <f>K942/'0a. Country information'!$R$11</f>
        <v>#VALUE!</v>
      </c>
      <c r="M942" s="371" t="str">
        <f>'0e. Support language'!$A$67</f>
        <v>District/MOH</v>
      </c>
      <c r="N942" s="373" t="s">
        <v>5</v>
      </c>
    </row>
    <row r="943" spans="1:14" x14ac:dyDescent="0.2">
      <c r="A943" s="369">
        <f>'1. General information'!$O$8</f>
        <v>0</v>
      </c>
      <c r="B943" s="369">
        <f>'1. General information'!$O$10</f>
        <v>0</v>
      </c>
      <c r="C943" s="369">
        <f>'1. General information'!$O$11</f>
        <v>0</v>
      </c>
      <c r="D943" s="369" t="s">
        <v>726</v>
      </c>
      <c r="E943" s="369" t="s">
        <v>652</v>
      </c>
      <c r="F943" s="369" t="s">
        <v>653</v>
      </c>
      <c r="G943" s="369" t="s">
        <v>5</v>
      </c>
      <c r="H943" s="369" t="s">
        <v>654</v>
      </c>
      <c r="I943" s="369" t="s">
        <v>616</v>
      </c>
      <c r="J943" s="369" t="s">
        <v>546</v>
      </c>
      <c r="K943" s="370" t="e">
        <f>'7. Vehicles and transport'!$N$20*'7. Vehicles and transport'!$N$29*MenA_share</f>
        <v>#VALUE!</v>
      </c>
      <c r="L943" s="370" t="e">
        <f>K943/'0a. Country information'!$R$11</f>
        <v>#VALUE!</v>
      </c>
      <c r="M943" s="371" t="str">
        <f>'0e. Support language'!$A$67</f>
        <v>District/MOH</v>
      </c>
      <c r="N943" s="373" t="s">
        <v>5</v>
      </c>
    </row>
    <row r="944" spans="1:14" x14ac:dyDescent="0.2">
      <c r="A944" s="369">
        <f>'1. General information'!$O$8</f>
        <v>0</v>
      </c>
      <c r="B944" s="369">
        <f>'1. General information'!$O$10</f>
        <v>0</v>
      </c>
      <c r="C944" s="369">
        <f>'1. General information'!$O$11</f>
        <v>0</v>
      </c>
      <c r="D944" s="369" t="s">
        <v>726</v>
      </c>
      <c r="E944" s="369" t="s">
        <v>652</v>
      </c>
      <c r="F944" s="369" t="s">
        <v>653</v>
      </c>
      <c r="G944" s="369" t="s">
        <v>22</v>
      </c>
      <c r="H944" s="369" t="s">
        <v>654</v>
      </c>
      <c r="I944" s="369" t="s">
        <v>616</v>
      </c>
      <c r="J944" s="369" t="s">
        <v>350</v>
      </c>
      <c r="K944" s="370" t="e">
        <f>'7. Vehicles and transport'!$N$20*'7. Vehicles and transport'!$N$30*YF_share</f>
        <v>#VALUE!</v>
      </c>
      <c r="L944" s="370" t="e">
        <f>K944/'0a. Country information'!$R$11</f>
        <v>#VALUE!</v>
      </c>
      <c r="M944" s="371" t="str">
        <f>'0e. Support language'!$A$67</f>
        <v>District/MOH</v>
      </c>
      <c r="N944" s="373" t="s">
        <v>22</v>
      </c>
    </row>
    <row r="945" spans="1:14" x14ac:dyDescent="0.2">
      <c r="A945" s="369">
        <f>'1. General information'!$O$8</f>
        <v>0</v>
      </c>
      <c r="B945" s="369">
        <f>'1. General information'!$O$10</f>
        <v>0</v>
      </c>
      <c r="C945" s="369">
        <f>'1. General information'!$O$11</f>
        <v>0</v>
      </c>
      <c r="D945" s="369" t="s">
        <v>726</v>
      </c>
      <c r="E945" s="369" t="s">
        <v>652</v>
      </c>
      <c r="F945" s="369" t="s">
        <v>653</v>
      </c>
      <c r="G945" s="369" t="s">
        <v>22</v>
      </c>
      <c r="H945" s="369" t="s">
        <v>654</v>
      </c>
      <c r="I945" s="369" t="s">
        <v>616</v>
      </c>
      <c r="J945" s="369" t="s">
        <v>546</v>
      </c>
      <c r="K945" s="370" t="e">
        <f>'7. Vehicles and transport'!$N$20*'7. Vehicles and transport'!$N$30*MenA_share</f>
        <v>#VALUE!</v>
      </c>
      <c r="L945" s="370" t="e">
        <f>K945/'0a. Country information'!$R$11</f>
        <v>#VALUE!</v>
      </c>
      <c r="M945" s="371" t="str">
        <f>'0e. Support language'!$A$67</f>
        <v>District/MOH</v>
      </c>
      <c r="N945" s="373" t="s">
        <v>22</v>
      </c>
    </row>
    <row r="946" spans="1:14" x14ac:dyDescent="0.2">
      <c r="A946" s="369">
        <f>'1. General information'!$O$8</f>
        <v>0</v>
      </c>
      <c r="B946" s="369">
        <f>'1. General information'!$O$10</f>
        <v>0</v>
      </c>
      <c r="C946" s="369">
        <f>'1. General information'!$O$11</f>
        <v>0</v>
      </c>
      <c r="D946" s="369" t="s">
        <v>726</v>
      </c>
      <c r="E946" s="369" t="s">
        <v>652</v>
      </c>
      <c r="F946" s="369" t="s">
        <v>653</v>
      </c>
      <c r="G946" s="369" t="s">
        <v>30</v>
      </c>
      <c r="H946" s="369" t="s">
        <v>654</v>
      </c>
      <c r="I946" s="369" t="s">
        <v>616</v>
      </c>
      <c r="J946" s="369" t="s">
        <v>350</v>
      </c>
      <c r="K946" s="370" t="e">
        <f>'7. Vehicles and transport'!$N$20*'7. Vehicles and transport'!$N$31*YF_share</f>
        <v>#VALUE!</v>
      </c>
      <c r="L946" s="370" t="e">
        <f>K946/'0a. Country information'!$R$11</f>
        <v>#VALUE!</v>
      </c>
      <c r="M946" s="371" t="str">
        <f>'0e. Support language'!$A$67</f>
        <v>District/MOH</v>
      </c>
      <c r="N946" s="373" t="s">
        <v>30</v>
      </c>
    </row>
    <row r="947" spans="1:14" x14ac:dyDescent="0.2">
      <c r="A947" s="369">
        <f>'1. General information'!$O$8</f>
        <v>0</v>
      </c>
      <c r="B947" s="369">
        <f>'1. General information'!$O$10</f>
        <v>0</v>
      </c>
      <c r="C947" s="369">
        <f>'1. General information'!$O$11</f>
        <v>0</v>
      </c>
      <c r="D947" s="369" t="s">
        <v>726</v>
      </c>
      <c r="E947" s="369" t="s">
        <v>652</v>
      </c>
      <c r="F947" s="369" t="s">
        <v>653</v>
      </c>
      <c r="G947" s="369" t="s">
        <v>30</v>
      </c>
      <c r="H947" s="369" t="s">
        <v>654</v>
      </c>
      <c r="I947" s="369" t="s">
        <v>616</v>
      </c>
      <c r="J947" s="369" t="s">
        <v>546</v>
      </c>
      <c r="K947" s="370" t="e">
        <f>'7. Vehicles and transport'!$N$20*'7. Vehicles and transport'!$N$31*MenA_share</f>
        <v>#VALUE!</v>
      </c>
      <c r="L947" s="370" t="e">
        <f>K947/'0a. Country information'!$R$11</f>
        <v>#VALUE!</v>
      </c>
      <c r="M947" s="371" t="str">
        <f>'0e. Support language'!$A$67</f>
        <v>District/MOH</v>
      </c>
      <c r="N947" s="373" t="s">
        <v>30</v>
      </c>
    </row>
    <row r="948" spans="1:14" x14ac:dyDescent="0.2">
      <c r="A948" s="369">
        <f>'1. General information'!$O$8</f>
        <v>0</v>
      </c>
      <c r="B948" s="369">
        <f>'1. General information'!$O$10</f>
        <v>0</v>
      </c>
      <c r="C948" s="369">
        <f>'1. General information'!$O$11</f>
        <v>0</v>
      </c>
      <c r="D948" s="369" t="s">
        <v>726</v>
      </c>
      <c r="E948" s="369" t="s">
        <v>652</v>
      </c>
      <c r="F948" s="369" t="s">
        <v>653</v>
      </c>
      <c r="G948" s="369" t="s">
        <v>97</v>
      </c>
      <c r="H948" s="369" t="s">
        <v>654</v>
      </c>
      <c r="I948" s="369" t="s">
        <v>616</v>
      </c>
      <c r="J948" s="369" t="s">
        <v>350</v>
      </c>
      <c r="K948" s="370" t="e">
        <f>'7. Vehicles and transport'!$N$20*'7. Vehicles and transport'!$N$32*YF_share</f>
        <v>#VALUE!</v>
      </c>
      <c r="L948" s="370" t="e">
        <f>K948/'0a. Country information'!$R$11</f>
        <v>#VALUE!</v>
      </c>
      <c r="M948" s="371" t="str">
        <f>'0e. Support language'!$A$67</f>
        <v>District/MOH</v>
      </c>
      <c r="N948" s="373" t="s">
        <v>97</v>
      </c>
    </row>
    <row r="949" spans="1:14" x14ac:dyDescent="0.2">
      <c r="A949" s="369">
        <f>'1. General information'!$O$8</f>
        <v>0</v>
      </c>
      <c r="B949" s="369">
        <f>'1. General information'!$O$10</f>
        <v>0</v>
      </c>
      <c r="C949" s="369">
        <f>'1. General information'!$O$11</f>
        <v>0</v>
      </c>
      <c r="D949" s="369" t="s">
        <v>726</v>
      </c>
      <c r="E949" s="369" t="s">
        <v>652</v>
      </c>
      <c r="F949" s="369" t="s">
        <v>653</v>
      </c>
      <c r="G949" s="369" t="s">
        <v>97</v>
      </c>
      <c r="H949" s="369" t="s">
        <v>654</v>
      </c>
      <c r="I949" s="369" t="s">
        <v>616</v>
      </c>
      <c r="J949" s="369" t="s">
        <v>546</v>
      </c>
      <c r="K949" s="370" t="e">
        <f>'7. Vehicles and transport'!$N$20*'7. Vehicles and transport'!$N$32*MenA_share</f>
        <v>#VALUE!</v>
      </c>
      <c r="L949" s="370" t="e">
        <f>K949/'0a. Country information'!$R$11</f>
        <v>#VALUE!</v>
      </c>
      <c r="M949" s="371" t="str">
        <f>'0e. Support language'!$A$67</f>
        <v>District/MOH</v>
      </c>
      <c r="N949" s="373" t="s">
        <v>97</v>
      </c>
    </row>
    <row r="950" spans="1:14" x14ac:dyDescent="0.2">
      <c r="A950" s="369">
        <f>'1. General information'!$O$8</f>
        <v>0</v>
      </c>
      <c r="B950" s="369">
        <f>'1. General information'!$O$10</f>
        <v>0</v>
      </c>
      <c r="C950" s="369">
        <f>'1. General information'!$O$11</f>
        <v>0</v>
      </c>
      <c r="D950" s="369" t="s">
        <v>726</v>
      </c>
      <c r="E950" s="369" t="s">
        <v>652</v>
      </c>
      <c r="F950" s="369" t="s">
        <v>653</v>
      </c>
      <c r="G950" s="369" t="s">
        <v>28</v>
      </c>
      <c r="H950" s="369" t="s">
        <v>654</v>
      </c>
      <c r="I950" s="369" t="s">
        <v>616</v>
      </c>
      <c r="J950" s="369" t="s">
        <v>350</v>
      </c>
      <c r="K950" s="370" t="e">
        <f>'7. Vehicles and transport'!$N$20*'7. Vehicles and transport'!$N$33*YF_share</f>
        <v>#VALUE!</v>
      </c>
      <c r="L950" s="370" t="e">
        <f>K950/'0a. Country information'!$R$11</f>
        <v>#VALUE!</v>
      </c>
      <c r="M950" s="371" t="str">
        <f>'0e. Support language'!$A$67</f>
        <v>District/MOH</v>
      </c>
      <c r="N950" s="373" t="s">
        <v>28</v>
      </c>
    </row>
    <row r="951" spans="1:14" x14ac:dyDescent="0.2">
      <c r="A951" s="369">
        <f>'1. General information'!$O$8</f>
        <v>0</v>
      </c>
      <c r="B951" s="369">
        <f>'1. General information'!$O$10</f>
        <v>0</v>
      </c>
      <c r="C951" s="369">
        <f>'1. General information'!$O$11</f>
        <v>0</v>
      </c>
      <c r="D951" s="369" t="s">
        <v>726</v>
      </c>
      <c r="E951" s="369" t="s">
        <v>652</v>
      </c>
      <c r="F951" s="369" t="s">
        <v>653</v>
      </c>
      <c r="G951" s="369" t="s">
        <v>28</v>
      </c>
      <c r="H951" s="369" t="s">
        <v>654</v>
      </c>
      <c r="I951" s="369" t="s">
        <v>616</v>
      </c>
      <c r="J951" s="369" t="s">
        <v>546</v>
      </c>
      <c r="K951" s="370" t="e">
        <f>'7. Vehicles and transport'!$N$20*'7. Vehicles and transport'!$N$33*MenA_share</f>
        <v>#VALUE!</v>
      </c>
      <c r="L951" s="370" t="e">
        <f>K951/'0a. Country information'!$R$11</f>
        <v>#VALUE!</v>
      </c>
      <c r="M951" s="371" t="str">
        <f>'0e. Support language'!$A$67</f>
        <v>District/MOH</v>
      </c>
      <c r="N951" s="373" t="s">
        <v>28</v>
      </c>
    </row>
    <row r="952" spans="1:14" x14ac:dyDescent="0.2">
      <c r="A952" s="369">
        <f>'1. General information'!$O$8</f>
        <v>0</v>
      </c>
      <c r="B952" s="369">
        <f>'1. General information'!$O$10</f>
        <v>0</v>
      </c>
      <c r="C952" s="369">
        <f>'1. General information'!$O$11</f>
        <v>0</v>
      </c>
      <c r="D952" s="369" t="s">
        <v>726</v>
      </c>
      <c r="E952" s="369" t="s">
        <v>652</v>
      </c>
      <c r="F952" s="369" t="s">
        <v>653</v>
      </c>
      <c r="G952" s="369" t="s">
        <v>129</v>
      </c>
      <c r="H952" s="369" t="s">
        <v>654</v>
      </c>
      <c r="I952" s="369" t="s">
        <v>616</v>
      </c>
      <c r="J952" s="369" t="s">
        <v>350</v>
      </c>
      <c r="K952" s="370" t="e">
        <f>'7. Vehicles and transport'!$N$20*'7. Vehicles and transport'!$N$34*YF_share</f>
        <v>#VALUE!</v>
      </c>
      <c r="L952" s="370" t="e">
        <f>K952/'0a. Country information'!$R$11</f>
        <v>#VALUE!</v>
      </c>
      <c r="M952" s="371" t="str">
        <f>'0e. Support language'!$A$67</f>
        <v>District/MOH</v>
      </c>
      <c r="N952" s="373" t="s">
        <v>619</v>
      </c>
    </row>
    <row r="953" spans="1:14" x14ac:dyDescent="0.2">
      <c r="A953" s="369">
        <f>'1. General information'!$O$8</f>
        <v>0</v>
      </c>
      <c r="B953" s="369">
        <f>'1. General information'!$O$10</f>
        <v>0</v>
      </c>
      <c r="C953" s="369">
        <f>'1. General information'!$O$11</f>
        <v>0</v>
      </c>
      <c r="D953" s="369" t="s">
        <v>726</v>
      </c>
      <c r="E953" s="369" t="s">
        <v>652</v>
      </c>
      <c r="F953" s="369" t="s">
        <v>653</v>
      </c>
      <c r="G953" s="369" t="s">
        <v>129</v>
      </c>
      <c r="H953" s="369" t="s">
        <v>654</v>
      </c>
      <c r="I953" s="369" t="s">
        <v>616</v>
      </c>
      <c r="J953" s="369" t="s">
        <v>546</v>
      </c>
      <c r="K953" s="370" t="e">
        <f>'7. Vehicles and transport'!$N$20*'7. Vehicles and transport'!$N$34*MenA_share</f>
        <v>#VALUE!</v>
      </c>
      <c r="L953" s="370" t="e">
        <f>K953/'0a. Country information'!$R$11</f>
        <v>#VALUE!</v>
      </c>
      <c r="M953" s="371" t="str">
        <f>'0e. Support language'!$A$67</f>
        <v>District/MOH</v>
      </c>
      <c r="N953" s="373" t="s">
        <v>619</v>
      </c>
    </row>
    <row r="954" spans="1:14" x14ac:dyDescent="0.2">
      <c r="A954" s="369">
        <f>'1. General information'!$O$8</f>
        <v>0</v>
      </c>
      <c r="B954" s="369">
        <f>'1. General information'!$O$10</f>
        <v>0</v>
      </c>
      <c r="C954" s="369">
        <f>'1. General information'!$O$11</f>
        <v>0</v>
      </c>
      <c r="D954" s="369" t="s">
        <v>728</v>
      </c>
      <c r="E954" s="369" t="s">
        <v>652</v>
      </c>
      <c r="F954" s="369" t="s">
        <v>653</v>
      </c>
      <c r="G954" s="369" t="s">
        <v>33</v>
      </c>
      <c r="H954" s="369" t="s">
        <v>654</v>
      </c>
      <c r="I954" s="369" t="s">
        <v>616</v>
      </c>
      <c r="J954" s="369" t="s">
        <v>350</v>
      </c>
      <c r="K954" s="370" t="e">
        <f>'7. Vehicles and transport'!$O$20*'7. Vehicles and transport'!$O$25*YF_share</f>
        <v>#VALUE!</v>
      </c>
      <c r="L954" s="370" t="e">
        <f>K954/'0a. Country information'!$R$11</f>
        <v>#VALUE!</v>
      </c>
      <c r="M954" s="371" t="str">
        <f>'0e. Support language'!$A$67</f>
        <v>District/MOH</v>
      </c>
      <c r="N954" s="372" t="s">
        <v>754</v>
      </c>
    </row>
    <row r="955" spans="1:14" x14ac:dyDescent="0.2">
      <c r="A955" s="369">
        <f>'1. General information'!$O$8</f>
        <v>0</v>
      </c>
      <c r="B955" s="369">
        <f>'1. General information'!$O$10</f>
        <v>0</v>
      </c>
      <c r="C955" s="369">
        <f>'1. General information'!$O$11</f>
        <v>0</v>
      </c>
      <c r="D955" s="369" t="s">
        <v>728</v>
      </c>
      <c r="E955" s="369" t="s">
        <v>652</v>
      </c>
      <c r="F955" s="369" t="s">
        <v>653</v>
      </c>
      <c r="G955" s="369" t="s">
        <v>33</v>
      </c>
      <c r="H955" s="369" t="s">
        <v>654</v>
      </c>
      <c r="I955" s="369" t="s">
        <v>616</v>
      </c>
      <c r="J955" s="369" t="s">
        <v>546</v>
      </c>
      <c r="K955" s="370" t="e">
        <f>'7. Vehicles and transport'!$O$20*'7. Vehicles and transport'!$O$25*MenA_share</f>
        <v>#VALUE!</v>
      </c>
      <c r="L955" s="370" t="e">
        <f>K955/'0a. Country information'!$R$11</f>
        <v>#VALUE!</v>
      </c>
      <c r="M955" s="371" t="str">
        <f>'0e. Support language'!$A$67</f>
        <v>District/MOH</v>
      </c>
      <c r="N955" s="372" t="s">
        <v>754</v>
      </c>
    </row>
    <row r="956" spans="1:14" x14ac:dyDescent="0.2">
      <c r="A956" s="369">
        <f>'1. General information'!$O$8</f>
        <v>0</v>
      </c>
      <c r="B956" s="369">
        <f>'1. General information'!$O$10</f>
        <v>0</v>
      </c>
      <c r="C956" s="369">
        <f>'1. General information'!$O$11</f>
        <v>0</v>
      </c>
      <c r="D956" s="369" t="s">
        <v>728</v>
      </c>
      <c r="E956" s="369" t="s">
        <v>652</v>
      </c>
      <c r="F956" s="369" t="s">
        <v>653</v>
      </c>
      <c r="G956" s="369" t="s">
        <v>356</v>
      </c>
      <c r="H956" s="369" t="s">
        <v>654</v>
      </c>
      <c r="I956" s="369" t="s">
        <v>616</v>
      </c>
      <c r="J956" s="369" t="s">
        <v>350</v>
      </c>
      <c r="K956" s="370" t="e">
        <f>'7. Vehicles and transport'!$O$20*'7. Vehicles and transport'!$O$26*YF_share</f>
        <v>#VALUE!</v>
      </c>
      <c r="L956" s="370" t="e">
        <f>K956/'0a. Country information'!$R$11</f>
        <v>#VALUE!</v>
      </c>
      <c r="M956" s="371" t="str">
        <f>'0e. Support language'!$A$67</f>
        <v>District/MOH</v>
      </c>
      <c r="N956" s="373" t="s">
        <v>356</v>
      </c>
    </row>
    <row r="957" spans="1:14" x14ac:dyDescent="0.2">
      <c r="A957" s="369">
        <f>'1. General information'!$O$8</f>
        <v>0</v>
      </c>
      <c r="B957" s="369">
        <f>'1. General information'!$O$10</f>
        <v>0</v>
      </c>
      <c r="C957" s="369">
        <f>'1. General information'!$O$11</f>
        <v>0</v>
      </c>
      <c r="D957" s="369" t="s">
        <v>728</v>
      </c>
      <c r="E957" s="369" t="s">
        <v>652</v>
      </c>
      <c r="F957" s="369" t="s">
        <v>653</v>
      </c>
      <c r="G957" s="369" t="s">
        <v>356</v>
      </c>
      <c r="H957" s="369" t="s">
        <v>654</v>
      </c>
      <c r="I957" s="369" t="s">
        <v>616</v>
      </c>
      <c r="J957" s="369" t="s">
        <v>546</v>
      </c>
      <c r="K957" s="370" t="e">
        <f>'7. Vehicles and transport'!$O$20*'7. Vehicles and transport'!$O$26*MenA_share</f>
        <v>#VALUE!</v>
      </c>
      <c r="L957" s="370" t="e">
        <f>K957/'0a. Country information'!$R$11</f>
        <v>#VALUE!</v>
      </c>
      <c r="M957" s="371" t="str">
        <f>'0e. Support language'!$A$67</f>
        <v>District/MOH</v>
      </c>
      <c r="N957" s="373" t="s">
        <v>356</v>
      </c>
    </row>
    <row r="958" spans="1:14" x14ac:dyDescent="0.2">
      <c r="A958" s="369">
        <f>'1. General information'!$O$8</f>
        <v>0</v>
      </c>
      <c r="B958" s="369">
        <f>'1. General information'!$O$10</f>
        <v>0</v>
      </c>
      <c r="C958" s="369">
        <f>'1. General information'!$O$11</f>
        <v>0</v>
      </c>
      <c r="D958" s="369" t="s">
        <v>728</v>
      </c>
      <c r="E958" s="369" t="s">
        <v>652</v>
      </c>
      <c r="F958" s="369" t="s">
        <v>653</v>
      </c>
      <c r="G958" s="369" t="s">
        <v>29</v>
      </c>
      <c r="H958" s="369" t="s">
        <v>654</v>
      </c>
      <c r="I958" s="369" t="s">
        <v>616</v>
      </c>
      <c r="J958" s="369" t="s">
        <v>350</v>
      </c>
      <c r="K958" s="370" t="e">
        <f>'7. Vehicles and transport'!$O$20*'7. Vehicles and transport'!$O$27*YF_share</f>
        <v>#VALUE!</v>
      </c>
      <c r="L958" s="370" t="e">
        <f>K958/'0a. Country information'!$R$11</f>
        <v>#VALUE!</v>
      </c>
      <c r="M958" s="371" t="str">
        <f>'0e. Support language'!$A$67</f>
        <v>District/MOH</v>
      </c>
      <c r="N958" s="373" t="s">
        <v>29</v>
      </c>
    </row>
    <row r="959" spans="1:14" x14ac:dyDescent="0.2">
      <c r="A959" s="369">
        <f>'1. General information'!$O$8</f>
        <v>0</v>
      </c>
      <c r="B959" s="369">
        <f>'1. General information'!$O$10</f>
        <v>0</v>
      </c>
      <c r="C959" s="369">
        <f>'1. General information'!$O$11</f>
        <v>0</v>
      </c>
      <c r="D959" s="369" t="s">
        <v>728</v>
      </c>
      <c r="E959" s="369" t="s">
        <v>652</v>
      </c>
      <c r="F959" s="369" t="s">
        <v>653</v>
      </c>
      <c r="G959" s="369" t="s">
        <v>29</v>
      </c>
      <c r="H959" s="369" t="s">
        <v>654</v>
      </c>
      <c r="I959" s="369" t="s">
        <v>616</v>
      </c>
      <c r="J959" s="369" t="s">
        <v>546</v>
      </c>
      <c r="K959" s="370" t="e">
        <f>'7. Vehicles and transport'!$O$20*'7. Vehicles and transport'!$O$27*MenA_share</f>
        <v>#VALUE!</v>
      </c>
      <c r="L959" s="370" t="e">
        <f>K959/'0a. Country information'!$R$11</f>
        <v>#VALUE!</v>
      </c>
      <c r="M959" s="371" t="str">
        <f>'0e. Support language'!$A$67</f>
        <v>District/MOH</v>
      </c>
      <c r="N959" s="373" t="s">
        <v>29</v>
      </c>
    </row>
    <row r="960" spans="1:14" x14ac:dyDescent="0.2">
      <c r="A960" s="369">
        <f>'1. General information'!$O$8</f>
        <v>0</v>
      </c>
      <c r="B960" s="369">
        <f>'1. General information'!$O$10</f>
        <v>0</v>
      </c>
      <c r="C960" s="369">
        <f>'1. General information'!$O$11</f>
        <v>0</v>
      </c>
      <c r="D960" s="369" t="s">
        <v>728</v>
      </c>
      <c r="E960" s="369" t="s">
        <v>652</v>
      </c>
      <c r="F960" s="369" t="s">
        <v>653</v>
      </c>
      <c r="G960" s="369" t="s">
        <v>96</v>
      </c>
      <c r="H960" s="369" t="s">
        <v>654</v>
      </c>
      <c r="I960" s="369" t="s">
        <v>616</v>
      </c>
      <c r="J960" s="369" t="s">
        <v>350</v>
      </c>
      <c r="K960" s="370" t="e">
        <f>'7. Vehicles and transport'!$O$20*'7. Vehicles and transport'!$O$28*YF_share</f>
        <v>#VALUE!</v>
      </c>
      <c r="L960" s="370" t="e">
        <f>K960/'0a. Country information'!$R$11</f>
        <v>#VALUE!</v>
      </c>
      <c r="M960" s="371" t="str">
        <f>'0e. Support language'!$A$67</f>
        <v>District/MOH</v>
      </c>
      <c r="N960" s="373" t="s">
        <v>96</v>
      </c>
    </row>
    <row r="961" spans="1:14" x14ac:dyDescent="0.2">
      <c r="A961" s="369">
        <f>'1. General information'!$O$8</f>
        <v>0</v>
      </c>
      <c r="B961" s="369">
        <f>'1. General information'!$O$10</f>
        <v>0</v>
      </c>
      <c r="C961" s="369">
        <f>'1. General information'!$O$11</f>
        <v>0</v>
      </c>
      <c r="D961" s="369" t="s">
        <v>728</v>
      </c>
      <c r="E961" s="369" t="s">
        <v>652</v>
      </c>
      <c r="F961" s="369" t="s">
        <v>653</v>
      </c>
      <c r="G961" s="369" t="s">
        <v>96</v>
      </c>
      <c r="H961" s="369" t="s">
        <v>654</v>
      </c>
      <c r="I961" s="369" t="s">
        <v>616</v>
      </c>
      <c r="J961" s="369" t="s">
        <v>546</v>
      </c>
      <c r="K961" s="370" t="e">
        <f>'7. Vehicles and transport'!$O$20*'7. Vehicles and transport'!$O$28*MenA_share</f>
        <v>#VALUE!</v>
      </c>
      <c r="L961" s="370" t="e">
        <f>K961/'0a. Country information'!$R$11</f>
        <v>#VALUE!</v>
      </c>
      <c r="M961" s="371" t="str">
        <f>'0e. Support language'!$A$67</f>
        <v>District/MOH</v>
      </c>
      <c r="N961" s="373" t="s">
        <v>96</v>
      </c>
    </row>
    <row r="962" spans="1:14" x14ac:dyDescent="0.2">
      <c r="A962" s="369">
        <f>'1. General information'!$O$8</f>
        <v>0</v>
      </c>
      <c r="B962" s="369">
        <f>'1. General information'!$O$10</f>
        <v>0</v>
      </c>
      <c r="C962" s="369">
        <f>'1. General information'!$O$11</f>
        <v>0</v>
      </c>
      <c r="D962" s="369" t="s">
        <v>728</v>
      </c>
      <c r="E962" s="369" t="s">
        <v>652</v>
      </c>
      <c r="F962" s="369" t="s">
        <v>653</v>
      </c>
      <c r="G962" s="369" t="s">
        <v>5</v>
      </c>
      <c r="H962" s="369" t="s">
        <v>654</v>
      </c>
      <c r="I962" s="369" t="s">
        <v>616</v>
      </c>
      <c r="J962" s="369" t="s">
        <v>350</v>
      </c>
      <c r="K962" s="370" t="e">
        <f>'7. Vehicles and transport'!$O$20*'7. Vehicles and transport'!$O$29*YF_share</f>
        <v>#VALUE!</v>
      </c>
      <c r="L962" s="370" t="e">
        <f>K962/'0a. Country information'!$R$11</f>
        <v>#VALUE!</v>
      </c>
      <c r="M962" s="371" t="str">
        <f>'0e. Support language'!$A$67</f>
        <v>District/MOH</v>
      </c>
      <c r="N962" s="373" t="s">
        <v>5</v>
      </c>
    </row>
    <row r="963" spans="1:14" x14ac:dyDescent="0.2">
      <c r="A963" s="369">
        <f>'1. General information'!$O$8</f>
        <v>0</v>
      </c>
      <c r="B963" s="369">
        <f>'1. General information'!$O$10</f>
        <v>0</v>
      </c>
      <c r="C963" s="369">
        <f>'1. General information'!$O$11</f>
        <v>0</v>
      </c>
      <c r="D963" s="369" t="s">
        <v>728</v>
      </c>
      <c r="E963" s="369" t="s">
        <v>652</v>
      </c>
      <c r="F963" s="369" t="s">
        <v>653</v>
      </c>
      <c r="G963" s="369" t="s">
        <v>5</v>
      </c>
      <c r="H963" s="369" t="s">
        <v>654</v>
      </c>
      <c r="I963" s="369" t="s">
        <v>616</v>
      </c>
      <c r="J963" s="369" t="s">
        <v>546</v>
      </c>
      <c r="K963" s="370" t="e">
        <f>'7. Vehicles and transport'!$O$20*'7. Vehicles and transport'!$O$29*MenA_share</f>
        <v>#VALUE!</v>
      </c>
      <c r="L963" s="370" t="e">
        <f>K963/'0a. Country information'!$R$11</f>
        <v>#VALUE!</v>
      </c>
      <c r="M963" s="371" t="str">
        <f>'0e. Support language'!$A$67</f>
        <v>District/MOH</v>
      </c>
      <c r="N963" s="373" t="s">
        <v>5</v>
      </c>
    </row>
    <row r="964" spans="1:14" x14ac:dyDescent="0.2">
      <c r="A964" s="369">
        <f>'1. General information'!$O$8</f>
        <v>0</v>
      </c>
      <c r="B964" s="369">
        <f>'1. General information'!$O$10</f>
        <v>0</v>
      </c>
      <c r="C964" s="369">
        <f>'1. General information'!$O$11</f>
        <v>0</v>
      </c>
      <c r="D964" s="369" t="s">
        <v>728</v>
      </c>
      <c r="E964" s="369" t="s">
        <v>652</v>
      </c>
      <c r="F964" s="369" t="s">
        <v>653</v>
      </c>
      <c r="G964" s="369" t="s">
        <v>22</v>
      </c>
      <c r="H964" s="369" t="s">
        <v>654</v>
      </c>
      <c r="I964" s="369" t="s">
        <v>616</v>
      </c>
      <c r="J964" s="369" t="s">
        <v>350</v>
      </c>
      <c r="K964" s="370" t="e">
        <f>'7. Vehicles and transport'!$O$20*'7. Vehicles and transport'!$O$30*YF_share</f>
        <v>#VALUE!</v>
      </c>
      <c r="L964" s="370" t="e">
        <f>K964/'0a. Country information'!$R$11</f>
        <v>#VALUE!</v>
      </c>
      <c r="M964" s="371" t="str">
        <f>'0e. Support language'!$A$67</f>
        <v>District/MOH</v>
      </c>
      <c r="N964" s="373" t="s">
        <v>22</v>
      </c>
    </row>
    <row r="965" spans="1:14" x14ac:dyDescent="0.2">
      <c r="A965" s="369">
        <f>'1. General information'!$O$8</f>
        <v>0</v>
      </c>
      <c r="B965" s="369">
        <f>'1. General information'!$O$10</f>
        <v>0</v>
      </c>
      <c r="C965" s="369">
        <f>'1. General information'!$O$11</f>
        <v>0</v>
      </c>
      <c r="D965" s="369" t="s">
        <v>728</v>
      </c>
      <c r="E965" s="369" t="s">
        <v>652</v>
      </c>
      <c r="F965" s="369" t="s">
        <v>653</v>
      </c>
      <c r="G965" s="369" t="s">
        <v>22</v>
      </c>
      <c r="H965" s="369" t="s">
        <v>654</v>
      </c>
      <c r="I965" s="369" t="s">
        <v>616</v>
      </c>
      <c r="J965" s="369" t="s">
        <v>546</v>
      </c>
      <c r="K965" s="370" t="e">
        <f>'7. Vehicles and transport'!$O$20*'7. Vehicles and transport'!$O$30*MenA_share</f>
        <v>#VALUE!</v>
      </c>
      <c r="L965" s="370" t="e">
        <f>K965/'0a. Country information'!$R$11</f>
        <v>#VALUE!</v>
      </c>
      <c r="M965" s="371" t="str">
        <f>'0e. Support language'!$A$67</f>
        <v>District/MOH</v>
      </c>
      <c r="N965" s="373" t="s">
        <v>22</v>
      </c>
    </row>
    <row r="966" spans="1:14" x14ac:dyDescent="0.2">
      <c r="A966" s="369">
        <f>'1. General information'!$O$8</f>
        <v>0</v>
      </c>
      <c r="B966" s="369">
        <f>'1. General information'!$O$10</f>
        <v>0</v>
      </c>
      <c r="C966" s="369">
        <f>'1. General information'!$O$11</f>
        <v>0</v>
      </c>
      <c r="D966" s="369" t="s">
        <v>728</v>
      </c>
      <c r="E966" s="369" t="s">
        <v>652</v>
      </c>
      <c r="F966" s="369" t="s">
        <v>653</v>
      </c>
      <c r="G966" s="369" t="s">
        <v>30</v>
      </c>
      <c r="H966" s="369" t="s">
        <v>654</v>
      </c>
      <c r="I966" s="369" t="s">
        <v>616</v>
      </c>
      <c r="J966" s="369" t="s">
        <v>350</v>
      </c>
      <c r="K966" s="370" t="e">
        <f>'7. Vehicles and transport'!$O$20*'7. Vehicles and transport'!$O$31*YF_share</f>
        <v>#VALUE!</v>
      </c>
      <c r="L966" s="370" t="e">
        <f>K966/'0a. Country information'!$R$11</f>
        <v>#VALUE!</v>
      </c>
      <c r="M966" s="371" t="str">
        <f>'0e. Support language'!$A$67</f>
        <v>District/MOH</v>
      </c>
      <c r="N966" s="373" t="s">
        <v>30</v>
      </c>
    </row>
    <row r="967" spans="1:14" x14ac:dyDescent="0.2">
      <c r="A967" s="369">
        <f>'1. General information'!$O$8</f>
        <v>0</v>
      </c>
      <c r="B967" s="369">
        <f>'1. General information'!$O$10</f>
        <v>0</v>
      </c>
      <c r="C967" s="369">
        <f>'1. General information'!$O$11</f>
        <v>0</v>
      </c>
      <c r="D967" s="369" t="s">
        <v>728</v>
      </c>
      <c r="E967" s="369" t="s">
        <v>652</v>
      </c>
      <c r="F967" s="369" t="s">
        <v>653</v>
      </c>
      <c r="G967" s="369" t="s">
        <v>30</v>
      </c>
      <c r="H967" s="369" t="s">
        <v>654</v>
      </c>
      <c r="I967" s="369" t="s">
        <v>616</v>
      </c>
      <c r="J967" s="369" t="s">
        <v>546</v>
      </c>
      <c r="K967" s="370" t="e">
        <f>'7. Vehicles and transport'!$O$20*'7. Vehicles and transport'!$O$31*MenA_share</f>
        <v>#VALUE!</v>
      </c>
      <c r="L967" s="370" t="e">
        <f>K967/'0a. Country information'!$R$11</f>
        <v>#VALUE!</v>
      </c>
      <c r="M967" s="371" t="str">
        <f>'0e. Support language'!$A$67</f>
        <v>District/MOH</v>
      </c>
      <c r="N967" s="373" t="s">
        <v>30</v>
      </c>
    </row>
    <row r="968" spans="1:14" x14ac:dyDescent="0.2">
      <c r="A968" s="369">
        <f>'1. General information'!$O$8</f>
        <v>0</v>
      </c>
      <c r="B968" s="369">
        <f>'1. General information'!$O$10</f>
        <v>0</v>
      </c>
      <c r="C968" s="369">
        <f>'1. General information'!$O$11</f>
        <v>0</v>
      </c>
      <c r="D968" s="369" t="s">
        <v>728</v>
      </c>
      <c r="E968" s="369" t="s">
        <v>652</v>
      </c>
      <c r="F968" s="369" t="s">
        <v>653</v>
      </c>
      <c r="G968" s="369" t="s">
        <v>97</v>
      </c>
      <c r="H968" s="369" t="s">
        <v>654</v>
      </c>
      <c r="I968" s="369" t="s">
        <v>616</v>
      </c>
      <c r="J968" s="369" t="s">
        <v>350</v>
      </c>
      <c r="K968" s="370" t="e">
        <f>'7. Vehicles and transport'!$O$20*'7. Vehicles and transport'!$O$32*YF_share</f>
        <v>#VALUE!</v>
      </c>
      <c r="L968" s="370" t="e">
        <f>K968/'0a. Country information'!$R$11</f>
        <v>#VALUE!</v>
      </c>
      <c r="M968" s="371" t="str">
        <f>'0e. Support language'!$A$67</f>
        <v>District/MOH</v>
      </c>
      <c r="N968" s="373" t="s">
        <v>97</v>
      </c>
    </row>
    <row r="969" spans="1:14" x14ac:dyDescent="0.2">
      <c r="A969" s="369">
        <f>'1. General information'!$O$8</f>
        <v>0</v>
      </c>
      <c r="B969" s="369">
        <f>'1. General information'!$O$10</f>
        <v>0</v>
      </c>
      <c r="C969" s="369">
        <f>'1. General information'!$O$11</f>
        <v>0</v>
      </c>
      <c r="D969" s="369" t="s">
        <v>728</v>
      </c>
      <c r="E969" s="369" t="s">
        <v>652</v>
      </c>
      <c r="F969" s="369" t="s">
        <v>653</v>
      </c>
      <c r="G969" s="369" t="s">
        <v>97</v>
      </c>
      <c r="H969" s="369" t="s">
        <v>654</v>
      </c>
      <c r="I969" s="369" t="s">
        <v>616</v>
      </c>
      <c r="J969" s="369" t="s">
        <v>546</v>
      </c>
      <c r="K969" s="370" t="e">
        <f>'7. Vehicles and transport'!$O$20*'7. Vehicles and transport'!$O$32*MenA_share</f>
        <v>#VALUE!</v>
      </c>
      <c r="L969" s="370" t="e">
        <f>K969/'0a. Country information'!$R$11</f>
        <v>#VALUE!</v>
      </c>
      <c r="M969" s="371" t="str">
        <f>'0e. Support language'!$A$67</f>
        <v>District/MOH</v>
      </c>
      <c r="N969" s="373" t="s">
        <v>97</v>
      </c>
    </row>
    <row r="970" spans="1:14" x14ac:dyDescent="0.2">
      <c r="A970" s="369">
        <f>'1. General information'!$O$8</f>
        <v>0</v>
      </c>
      <c r="B970" s="369">
        <f>'1. General information'!$O$10</f>
        <v>0</v>
      </c>
      <c r="C970" s="369">
        <f>'1. General information'!$O$11</f>
        <v>0</v>
      </c>
      <c r="D970" s="369" t="s">
        <v>728</v>
      </c>
      <c r="E970" s="369" t="s">
        <v>652</v>
      </c>
      <c r="F970" s="369" t="s">
        <v>653</v>
      </c>
      <c r="G970" s="369" t="s">
        <v>28</v>
      </c>
      <c r="H970" s="369" t="s">
        <v>654</v>
      </c>
      <c r="I970" s="369" t="s">
        <v>616</v>
      </c>
      <c r="J970" s="369" t="s">
        <v>350</v>
      </c>
      <c r="K970" s="370" t="e">
        <f>'7. Vehicles and transport'!$O$20*'7. Vehicles and transport'!$O$33*YF_share</f>
        <v>#VALUE!</v>
      </c>
      <c r="L970" s="370" t="e">
        <f>K970/'0a. Country information'!$R$11</f>
        <v>#VALUE!</v>
      </c>
      <c r="M970" s="371" t="str">
        <f>'0e. Support language'!$A$67</f>
        <v>District/MOH</v>
      </c>
      <c r="N970" s="373" t="s">
        <v>28</v>
      </c>
    </row>
    <row r="971" spans="1:14" x14ac:dyDescent="0.2">
      <c r="A971" s="369">
        <f>'1. General information'!$O$8</f>
        <v>0</v>
      </c>
      <c r="B971" s="369">
        <f>'1. General information'!$O$10</f>
        <v>0</v>
      </c>
      <c r="C971" s="369">
        <f>'1. General information'!$O$11</f>
        <v>0</v>
      </c>
      <c r="D971" s="369" t="s">
        <v>728</v>
      </c>
      <c r="E971" s="369" t="s">
        <v>652</v>
      </c>
      <c r="F971" s="369" t="s">
        <v>653</v>
      </c>
      <c r="G971" s="369" t="s">
        <v>28</v>
      </c>
      <c r="H971" s="369" t="s">
        <v>654</v>
      </c>
      <c r="I971" s="369" t="s">
        <v>616</v>
      </c>
      <c r="J971" s="369" t="s">
        <v>546</v>
      </c>
      <c r="K971" s="370" t="e">
        <f>'7. Vehicles and transport'!$O$20*'7. Vehicles and transport'!$O$33*MenA_share</f>
        <v>#VALUE!</v>
      </c>
      <c r="L971" s="370" t="e">
        <f>K971/'0a. Country information'!$R$11</f>
        <v>#VALUE!</v>
      </c>
      <c r="M971" s="371" t="str">
        <f>'0e. Support language'!$A$67</f>
        <v>District/MOH</v>
      </c>
      <c r="N971" s="373" t="s">
        <v>28</v>
      </c>
    </row>
    <row r="972" spans="1:14" x14ac:dyDescent="0.2">
      <c r="A972" s="369">
        <f>'1. General information'!$O$8</f>
        <v>0</v>
      </c>
      <c r="B972" s="369">
        <f>'1. General information'!$O$10</f>
        <v>0</v>
      </c>
      <c r="C972" s="369">
        <f>'1. General information'!$O$11</f>
        <v>0</v>
      </c>
      <c r="D972" s="369" t="s">
        <v>728</v>
      </c>
      <c r="E972" s="369" t="s">
        <v>652</v>
      </c>
      <c r="F972" s="369" t="s">
        <v>653</v>
      </c>
      <c r="G972" s="369" t="s">
        <v>129</v>
      </c>
      <c r="H972" s="369" t="s">
        <v>654</v>
      </c>
      <c r="I972" s="369" t="s">
        <v>616</v>
      </c>
      <c r="J972" s="369" t="s">
        <v>350</v>
      </c>
      <c r="K972" s="370" t="e">
        <f>'7. Vehicles and transport'!$O$20*'7. Vehicles and transport'!$O$34*YF_share</f>
        <v>#VALUE!</v>
      </c>
      <c r="L972" s="370" t="e">
        <f>K972/'0a. Country information'!$R$11</f>
        <v>#VALUE!</v>
      </c>
      <c r="M972" s="371" t="str">
        <f>'0e. Support language'!$A$67</f>
        <v>District/MOH</v>
      </c>
      <c r="N972" s="373" t="s">
        <v>619</v>
      </c>
    </row>
    <row r="973" spans="1:14" x14ac:dyDescent="0.2">
      <c r="A973" s="369">
        <f>'1. General information'!$O$8</f>
        <v>0</v>
      </c>
      <c r="B973" s="369">
        <f>'1. General information'!$O$10</f>
        <v>0</v>
      </c>
      <c r="C973" s="369">
        <f>'1. General information'!$O$11</f>
        <v>0</v>
      </c>
      <c r="D973" s="369" t="s">
        <v>728</v>
      </c>
      <c r="E973" s="369" t="s">
        <v>652</v>
      </c>
      <c r="F973" s="369" t="s">
        <v>653</v>
      </c>
      <c r="G973" s="369" t="s">
        <v>129</v>
      </c>
      <c r="H973" s="369" t="s">
        <v>654</v>
      </c>
      <c r="I973" s="369" t="s">
        <v>616</v>
      </c>
      <c r="J973" s="369" t="s">
        <v>546</v>
      </c>
      <c r="K973" s="370" t="e">
        <f>'7. Vehicles and transport'!$O$20*'7. Vehicles and transport'!$O$34*MenA_share</f>
        <v>#VALUE!</v>
      </c>
      <c r="L973" s="370" t="e">
        <f>K973/'0a. Country information'!$R$11</f>
        <v>#VALUE!</v>
      </c>
      <c r="M973" s="371" t="str">
        <f>'0e. Support language'!$A$67</f>
        <v>District/MOH</v>
      </c>
      <c r="N973" s="373" t="s">
        <v>619</v>
      </c>
    </row>
    <row r="974" spans="1:14" x14ac:dyDescent="0.2">
      <c r="A974" s="369">
        <f>'1. General information'!$O$8</f>
        <v>0</v>
      </c>
      <c r="B974" s="369">
        <f>'1. General information'!$O$10</f>
        <v>0</v>
      </c>
      <c r="C974" s="369">
        <f>'1. General information'!$O$11</f>
        <v>0</v>
      </c>
      <c r="D974" s="369" t="s">
        <v>730</v>
      </c>
      <c r="E974" s="369" t="s">
        <v>652</v>
      </c>
      <c r="F974" s="369" t="s">
        <v>653</v>
      </c>
      <c r="G974" s="369" t="s">
        <v>33</v>
      </c>
      <c r="H974" s="369" t="s">
        <v>654</v>
      </c>
      <c r="I974" s="369" t="s">
        <v>616</v>
      </c>
      <c r="J974" s="369" t="s">
        <v>350</v>
      </c>
      <c r="K974" s="370" t="e">
        <f>'7. Vehicles and transport'!$P$20*'7. Vehicles and transport'!$P$25*YF_share</f>
        <v>#VALUE!</v>
      </c>
      <c r="L974" s="370" t="e">
        <f>K974/'0a. Country information'!$R$11</f>
        <v>#VALUE!</v>
      </c>
      <c r="M974" s="371" t="str">
        <f>'0e. Support language'!$A$67</f>
        <v>District/MOH</v>
      </c>
      <c r="N974" s="372" t="s">
        <v>755</v>
      </c>
    </row>
    <row r="975" spans="1:14" x14ac:dyDescent="0.2">
      <c r="A975" s="369">
        <f>'1. General information'!$O$8</f>
        <v>0</v>
      </c>
      <c r="B975" s="369">
        <f>'1. General information'!$O$10</f>
        <v>0</v>
      </c>
      <c r="C975" s="369">
        <f>'1. General information'!$O$11</f>
        <v>0</v>
      </c>
      <c r="D975" s="369" t="s">
        <v>730</v>
      </c>
      <c r="E975" s="369" t="s">
        <v>652</v>
      </c>
      <c r="F975" s="369" t="s">
        <v>653</v>
      </c>
      <c r="G975" s="369" t="s">
        <v>33</v>
      </c>
      <c r="H975" s="369" t="s">
        <v>654</v>
      </c>
      <c r="I975" s="369" t="s">
        <v>616</v>
      </c>
      <c r="J975" s="369" t="s">
        <v>546</v>
      </c>
      <c r="K975" s="370" t="e">
        <f>'7. Vehicles and transport'!$P$20*'7. Vehicles and transport'!$P$25*MenA_share</f>
        <v>#VALUE!</v>
      </c>
      <c r="L975" s="370" t="e">
        <f>K975/'0a. Country information'!$R$11</f>
        <v>#VALUE!</v>
      </c>
      <c r="M975" s="371" t="str">
        <f>'0e. Support language'!$A$67</f>
        <v>District/MOH</v>
      </c>
      <c r="N975" s="372" t="s">
        <v>755</v>
      </c>
    </row>
    <row r="976" spans="1:14" x14ac:dyDescent="0.2">
      <c r="A976" s="369">
        <f>'1. General information'!$O$8</f>
        <v>0</v>
      </c>
      <c r="B976" s="369">
        <f>'1. General information'!$O$10</f>
        <v>0</v>
      </c>
      <c r="C976" s="369">
        <f>'1. General information'!$O$11</f>
        <v>0</v>
      </c>
      <c r="D976" s="369" t="s">
        <v>730</v>
      </c>
      <c r="E976" s="369" t="s">
        <v>652</v>
      </c>
      <c r="F976" s="369" t="s">
        <v>653</v>
      </c>
      <c r="G976" s="369" t="s">
        <v>356</v>
      </c>
      <c r="H976" s="369" t="s">
        <v>654</v>
      </c>
      <c r="I976" s="369" t="s">
        <v>616</v>
      </c>
      <c r="J976" s="369" t="s">
        <v>350</v>
      </c>
      <c r="K976" s="370" t="e">
        <f>'7. Vehicles and transport'!$P$20*'7. Vehicles and transport'!$P$26*YF_share</f>
        <v>#VALUE!</v>
      </c>
      <c r="L976" s="370" t="e">
        <f>K976/'0a. Country information'!$R$11</f>
        <v>#VALUE!</v>
      </c>
      <c r="M976" s="371" t="str">
        <f>'0e. Support language'!$A$67</f>
        <v>District/MOH</v>
      </c>
      <c r="N976" s="373" t="s">
        <v>356</v>
      </c>
    </row>
    <row r="977" spans="1:14" x14ac:dyDescent="0.2">
      <c r="A977" s="369">
        <f>'1. General information'!$O$8</f>
        <v>0</v>
      </c>
      <c r="B977" s="369">
        <f>'1. General information'!$O$10</f>
        <v>0</v>
      </c>
      <c r="C977" s="369">
        <f>'1. General information'!$O$11</f>
        <v>0</v>
      </c>
      <c r="D977" s="369" t="s">
        <v>730</v>
      </c>
      <c r="E977" s="369" t="s">
        <v>652</v>
      </c>
      <c r="F977" s="369" t="s">
        <v>653</v>
      </c>
      <c r="G977" s="369" t="s">
        <v>356</v>
      </c>
      <c r="H977" s="369" t="s">
        <v>654</v>
      </c>
      <c r="I977" s="369" t="s">
        <v>616</v>
      </c>
      <c r="J977" s="369" t="s">
        <v>546</v>
      </c>
      <c r="K977" s="370" t="e">
        <f>'7. Vehicles and transport'!$P$20*'7. Vehicles and transport'!$P$26*MenA_share</f>
        <v>#VALUE!</v>
      </c>
      <c r="L977" s="370" t="e">
        <f>K977/'0a. Country information'!$R$11</f>
        <v>#VALUE!</v>
      </c>
      <c r="M977" s="371" t="str">
        <f>'0e. Support language'!$A$67</f>
        <v>District/MOH</v>
      </c>
      <c r="N977" s="373" t="s">
        <v>356</v>
      </c>
    </row>
    <row r="978" spans="1:14" x14ac:dyDescent="0.2">
      <c r="A978" s="369">
        <f>'1. General information'!$O$8</f>
        <v>0</v>
      </c>
      <c r="B978" s="369">
        <f>'1. General information'!$O$10</f>
        <v>0</v>
      </c>
      <c r="C978" s="369">
        <f>'1. General information'!$O$11</f>
        <v>0</v>
      </c>
      <c r="D978" s="369" t="s">
        <v>730</v>
      </c>
      <c r="E978" s="369" t="s">
        <v>652</v>
      </c>
      <c r="F978" s="369" t="s">
        <v>653</v>
      </c>
      <c r="G978" s="369" t="s">
        <v>29</v>
      </c>
      <c r="H978" s="369" t="s">
        <v>654</v>
      </c>
      <c r="I978" s="369" t="s">
        <v>616</v>
      </c>
      <c r="J978" s="369" t="s">
        <v>350</v>
      </c>
      <c r="K978" s="370" t="e">
        <f>'7. Vehicles and transport'!$P$20*'7. Vehicles and transport'!$P$27*YF_share</f>
        <v>#VALUE!</v>
      </c>
      <c r="L978" s="370" t="e">
        <f>K978/'0a. Country information'!$R$11</f>
        <v>#VALUE!</v>
      </c>
      <c r="M978" s="371" t="str">
        <f>'0e. Support language'!$A$67</f>
        <v>District/MOH</v>
      </c>
      <c r="N978" s="373" t="s">
        <v>29</v>
      </c>
    </row>
    <row r="979" spans="1:14" x14ac:dyDescent="0.2">
      <c r="A979" s="369">
        <f>'1. General information'!$O$8</f>
        <v>0</v>
      </c>
      <c r="B979" s="369">
        <f>'1. General information'!$O$10</f>
        <v>0</v>
      </c>
      <c r="C979" s="369">
        <f>'1. General information'!$O$11</f>
        <v>0</v>
      </c>
      <c r="D979" s="369" t="s">
        <v>730</v>
      </c>
      <c r="E979" s="369" t="s">
        <v>652</v>
      </c>
      <c r="F979" s="369" t="s">
        <v>653</v>
      </c>
      <c r="G979" s="369" t="s">
        <v>29</v>
      </c>
      <c r="H979" s="369" t="s">
        <v>654</v>
      </c>
      <c r="I979" s="369" t="s">
        <v>616</v>
      </c>
      <c r="J979" s="369" t="s">
        <v>546</v>
      </c>
      <c r="K979" s="370" t="e">
        <f>'7. Vehicles and transport'!$P$20*'7. Vehicles and transport'!$P$27*MenA_share</f>
        <v>#VALUE!</v>
      </c>
      <c r="L979" s="370" t="e">
        <f>K979/'0a. Country information'!$R$11</f>
        <v>#VALUE!</v>
      </c>
      <c r="M979" s="371" t="str">
        <f>'0e. Support language'!$A$67</f>
        <v>District/MOH</v>
      </c>
      <c r="N979" s="373" t="s">
        <v>29</v>
      </c>
    </row>
    <row r="980" spans="1:14" x14ac:dyDescent="0.2">
      <c r="A980" s="369">
        <f>'1. General information'!$O$8</f>
        <v>0</v>
      </c>
      <c r="B980" s="369">
        <f>'1. General information'!$O$10</f>
        <v>0</v>
      </c>
      <c r="C980" s="369">
        <f>'1. General information'!$O$11</f>
        <v>0</v>
      </c>
      <c r="D980" s="369" t="s">
        <v>730</v>
      </c>
      <c r="E980" s="369" t="s">
        <v>652</v>
      </c>
      <c r="F980" s="369" t="s">
        <v>653</v>
      </c>
      <c r="G980" s="369" t="s">
        <v>96</v>
      </c>
      <c r="H980" s="369" t="s">
        <v>654</v>
      </c>
      <c r="I980" s="369" t="s">
        <v>616</v>
      </c>
      <c r="J980" s="369" t="s">
        <v>350</v>
      </c>
      <c r="K980" s="370" t="e">
        <f>'7. Vehicles and transport'!$P$20*'7. Vehicles and transport'!$P$28*YF_share</f>
        <v>#VALUE!</v>
      </c>
      <c r="L980" s="370" t="e">
        <f>K980/'0a. Country information'!$R$11</f>
        <v>#VALUE!</v>
      </c>
      <c r="M980" s="371" t="str">
        <f>'0e. Support language'!$A$67</f>
        <v>District/MOH</v>
      </c>
      <c r="N980" s="373" t="s">
        <v>96</v>
      </c>
    </row>
    <row r="981" spans="1:14" x14ac:dyDescent="0.2">
      <c r="A981" s="369">
        <f>'1. General information'!$O$8</f>
        <v>0</v>
      </c>
      <c r="B981" s="369">
        <f>'1. General information'!$O$10</f>
        <v>0</v>
      </c>
      <c r="C981" s="369">
        <f>'1. General information'!$O$11</f>
        <v>0</v>
      </c>
      <c r="D981" s="369" t="s">
        <v>730</v>
      </c>
      <c r="E981" s="369" t="s">
        <v>652</v>
      </c>
      <c r="F981" s="369" t="s">
        <v>653</v>
      </c>
      <c r="G981" s="369" t="s">
        <v>96</v>
      </c>
      <c r="H981" s="369" t="s">
        <v>654</v>
      </c>
      <c r="I981" s="369" t="s">
        <v>616</v>
      </c>
      <c r="J981" s="369" t="s">
        <v>546</v>
      </c>
      <c r="K981" s="370" t="e">
        <f>'7. Vehicles and transport'!$P$20*'7. Vehicles and transport'!$P$28*MenA_share</f>
        <v>#VALUE!</v>
      </c>
      <c r="L981" s="370" t="e">
        <f>K981/'0a. Country information'!$R$11</f>
        <v>#VALUE!</v>
      </c>
      <c r="M981" s="371" t="str">
        <f>'0e. Support language'!$A$67</f>
        <v>District/MOH</v>
      </c>
      <c r="N981" s="373" t="s">
        <v>96</v>
      </c>
    </row>
    <row r="982" spans="1:14" x14ac:dyDescent="0.2">
      <c r="A982" s="369">
        <f>'1. General information'!$O$8</f>
        <v>0</v>
      </c>
      <c r="B982" s="369">
        <f>'1. General information'!$O$10</f>
        <v>0</v>
      </c>
      <c r="C982" s="369">
        <f>'1. General information'!$O$11</f>
        <v>0</v>
      </c>
      <c r="D982" s="369" t="s">
        <v>730</v>
      </c>
      <c r="E982" s="369" t="s">
        <v>652</v>
      </c>
      <c r="F982" s="369" t="s">
        <v>653</v>
      </c>
      <c r="G982" s="369" t="s">
        <v>5</v>
      </c>
      <c r="H982" s="369" t="s">
        <v>654</v>
      </c>
      <c r="I982" s="369" t="s">
        <v>616</v>
      </c>
      <c r="J982" s="369" t="s">
        <v>350</v>
      </c>
      <c r="K982" s="370" t="e">
        <f>'7. Vehicles and transport'!$P$20*'7. Vehicles and transport'!$P$29*YF_share</f>
        <v>#VALUE!</v>
      </c>
      <c r="L982" s="370" t="e">
        <f>K982/'0a. Country information'!$R$11</f>
        <v>#VALUE!</v>
      </c>
      <c r="M982" s="371" t="str">
        <f>'0e. Support language'!$A$67</f>
        <v>District/MOH</v>
      </c>
      <c r="N982" s="373" t="s">
        <v>5</v>
      </c>
    </row>
    <row r="983" spans="1:14" x14ac:dyDescent="0.2">
      <c r="A983" s="369">
        <f>'1. General information'!$O$8</f>
        <v>0</v>
      </c>
      <c r="B983" s="369">
        <f>'1. General information'!$O$10</f>
        <v>0</v>
      </c>
      <c r="C983" s="369">
        <f>'1. General information'!$O$11</f>
        <v>0</v>
      </c>
      <c r="D983" s="369" t="s">
        <v>730</v>
      </c>
      <c r="E983" s="369" t="s">
        <v>652</v>
      </c>
      <c r="F983" s="369" t="s">
        <v>653</v>
      </c>
      <c r="G983" s="369" t="s">
        <v>5</v>
      </c>
      <c r="H983" s="369" t="s">
        <v>654</v>
      </c>
      <c r="I983" s="369" t="s">
        <v>616</v>
      </c>
      <c r="J983" s="369" t="s">
        <v>546</v>
      </c>
      <c r="K983" s="370" t="e">
        <f>'7. Vehicles and transport'!$P$20*'7. Vehicles and transport'!$P$29*MenA_share</f>
        <v>#VALUE!</v>
      </c>
      <c r="L983" s="370" t="e">
        <f>K983/'0a. Country information'!$R$11</f>
        <v>#VALUE!</v>
      </c>
      <c r="M983" s="371" t="str">
        <f>'0e. Support language'!$A$67</f>
        <v>District/MOH</v>
      </c>
      <c r="N983" s="373" t="s">
        <v>5</v>
      </c>
    </row>
    <row r="984" spans="1:14" x14ac:dyDescent="0.2">
      <c r="A984" s="369">
        <f>'1. General information'!$O$8</f>
        <v>0</v>
      </c>
      <c r="B984" s="369">
        <f>'1. General information'!$O$10</f>
        <v>0</v>
      </c>
      <c r="C984" s="369">
        <f>'1. General information'!$O$11</f>
        <v>0</v>
      </c>
      <c r="D984" s="369" t="s">
        <v>730</v>
      </c>
      <c r="E984" s="369" t="s">
        <v>652</v>
      </c>
      <c r="F984" s="369" t="s">
        <v>653</v>
      </c>
      <c r="G984" s="369" t="s">
        <v>22</v>
      </c>
      <c r="H984" s="369" t="s">
        <v>654</v>
      </c>
      <c r="I984" s="369" t="s">
        <v>616</v>
      </c>
      <c r="J984" s="369" t="s">
        <v>350</v>
      </c>
      <c r="K984" s="370" t="e">
        <f>'7. Vehicles and transport'!$P$20*'7. Vehicles and transport'!$P$30*YF_share</f>
        <v>#VALUE!</v>
      </c>
      <c r="L984" s="370" t="e">
        <f>K984/'0a. Country information'!$R$11</f>
        <v>#VALUE!</v>
      </c>
      <c r="M984" s="371" t="str">
        <f>'0e. Support language'!$A$67</f>
        <v>District/MOH</v>
      </c>
      <c r="N984" s="373" t="s">
        <v>22</v>
      </c>
    </row>
    <row r="985" spans="1:14" x14ac:dyDescent="0.2">
      <c r="A985" s="369">
        <f>'1. General information'!$O$8</f>
        <v>0</v>
      </c>
      <c r="B985" s="369">
        <f>'1. General information'!$O$10</f>
        <v>0</v>
      </c>
      <c r="C985" s="369">
        <f>'1. General information'!$O$11</f>
        <v>0</v>
      </c>
      <c r="D985" s="369" t="s">
        <v>730</v>
      </c>
      <c r="E985" s="369" t="s">
        <v>652</v>
      </c>
      <c r="F985" s="369" t="s">
        <v>653</v>
      </c>
      <c r="G985" s="369" t="s">
        <v>22</v>
      </c>
      <c r="H985" s="369" t="s">
        <v>654</v>
      </c>
      <c r="I985" s="369" t="s">
        <v>616</v>
      </c>
      <c r="J985" s="369" t="s">
        <v>546</v>
      </c>
      <c r="K985" s="370" t="e">
        <f>'7. Vehicles and transport'!$P$20*'7. Vehicles and transport'!$P$30*MenA_share</f>
        <v>#VALUE!</v>
      </c>
      <c r="L985" s="370" t="e">
        <f>K985/'0a. Country information'!$R$11</f>
        <v>#VALUE!</v>
      </c>
      <c r="M985" s="371" t="str">
        <f>'0e. Support language'!$A$67</f>
        <v>District/MOH</v>
      </c>
      <c r="N985" s="373" t="s">
        <v>22</v>
      </c>
    </row>
    <row r="986" spans="1:14" x14ac:dyDescent="0.2">
      <c r="A986" s="369">
        <f>'1. General information'!$O$8</f>
        <v>0</v>
      </c>
      <c r="B986" s="369">
        <f>'1. General information'!$O$10</f>
        <v>0</v>
      </c>
      <c r="C986" s="369">
        <f>'1. General information'!$O$11</f>
        <v>0</v>
      </c>
      <c r="D986" s="369" t="s">
        <v>730</v>
      </c>
      <c r="E986" s="369" t="s">
        <v>652</v>
      </c>
      <c r="F986" s="369" t="s">
        <v>653</v>
      </c>
      <c r="G986" s="369" t="s">
        <v>30</v>
      </c>
      <c r="H986" s="369" t="s">
        <v>654</v>
      </c>
      <c r="I986" s="369" t="s">
        <v>616</v>
      </c>
      <c r="J986" s="369" t="s">
        <v>350</v>
      </c>
      <c r="K986" s="370" t="e">
        <f>'7. Vehicles and transport'!$P$20*'7. Vehicles and transport'!$P$31*YF_share</f>
        <v>#VALUE!</v>
      </c>
      <c r="L986" s="370" t="e">
        <f>K986/'0a. Country information'!$R$11</f>
        <v>#VALUE!</v>
      </c>
      <c r="M986" s="371" t="str">
        <f>'0e. Support language'!$A$67</f>
        <v>District/MOH</v>
      </c>
      <c r="N986" s="373" t="s">
        <v>30</v>
      </c>
    </row>
    <row r="987" spans="1:14" x14ac:dyDescent="0.2">
      <c r="A987" s="369">
        <f>'1. General information'!$O$8</f>
        <v>0</v>
      </c>
      <c r="B987" s="369">
        <f>'1. General information'!$O$10</f>
        <v>0</v>
      </c>
      <c r="C987" s="369">
        <f>'1. General information'!$O$11</f>
        <v>0</v>
      </c>
      <c r="D987" s="369" t="s">
        <v>730</v>
      </c>
      <c r="E987" s="369" t="s">
        <v>652</v>
      </c>
      <c r="F987" s="369" t="s">
        <v>653</v>
      </c>
      <c r="G987" s="369" t="s">
        <v>30</v>
      </c>
      <c r="H987" s="369" t="s">
        <v>654</v>
      </c>
      <c r="I987" s="369" t="s">
        <v>616</v>
      </c>
      <c r="J987" s="369" t="s">
        <v>546</v>
      </c>
      <c r="K987" s="370" t="e">
        <f>'7. Vehicles and transport'!$P$20*'7. Vehicles and transport'!$P$31*MenA_share</f>
        <v>#VALUE!</v>
      </c>
      <c r="L987" s="370" t="e">
        <f>K987/'0a. Country information'!$R$11</f>
        <v>#VALUE!</v>
      </c>
      <c r="M987" s="371" t="str">
        <f>'0e. Support language'!$A$67</f>
        <v>District/MOH</v>
      </c>
      <c r="N987" s="373" t="s">
        <v>30</v>
      </c>
    </row>
    <row r="988" spans="1:14" x14ac:dyDescent="0.2">
      <c r="A988" s="369">
        <f>'1. General information'!$O$8</f>
        <v>0</v>
      </c>
      <c r="B988" s="369">
        <f>'1. General information'!$O$10</f>
        <v>0</v>
      </c>
      <c r="C988" s="369">
        <f>'1. General information'!$O$11</f>
        <v>0</v>
      </c>
      <c r="D988" s="369" t="s">
        <v>730</v>
      </c>
      <c r="E988" s="369" t="s">
        <v>652</v>
      </c>
      <c r="F988" s="369" t="s">
        <v>653</v>
      </c>
      <c r="G988" s="369" t="s">
        <v>97</v>
      </c>
      <c r="H988" s="369" t="s">
        <v>654</v>
      </c>
      <c r="I988" s="369" t="s">
        <v>616</v>
      </c>
      <c r="J988" s="369" t="s">
        <v>350</v>
      </c>
      <c r="K988" s="370" t="e">
        <f>'7. Vehicles and transport'!$P$20*'7. Vehicles and transport'!$P$32*YF_share</f>
        <v>#VALUE!</v>
      </c>
      <c r="L988" s="370" t="e">
        <f>K988/'0a. Country information'!$R$11</f>
        <v>#VALUE!</v>
      </c>
      <c r="M988" s="371" t="str">
        <f>'0e. Support language'!$A$67</f>
        <v>District/MOH</v>
      </c>
      <c r="N988" s="373" t="s">
        <v>97</v>
      </c>
    </row>
    <row r="989" spans="1:14" x14ac:dyDescent="0.2">
      <c r="A989" s="369">
        <f>'1. General information'!$O$8</f>
        <v>0</v>
      </c>
      <c r="B989" s="369">
        <f>'1. General information'!$O$10</f>
        <v>0</v>
      </c>
      <c r="C989" s="369">
        <f>'1. General information'!$O$11</f>
        <v>0</v>
      </c>
      <c r="D989" s="369" t="s">
        <v>730</v>
      </c>
      <c r="E989" s="369" t="s">
        <v>652</v>
      </c>
      <c r="F989" s="369" t="s">
        <v>653</v>
      </c>
      <c r="G989" s="369" t="s">
        <v>97</v>
      </c>
      <c r="H989" s="369" t="s">
        <v>654</v>
      </c>
      <c r="I989" s="369" t="s">
        <v>616</v>
      </c>
      <c r="J989" s="369" t="s">
        <v>546</v>
      </c>
      <c r="K989" s="370" t="e">
        <f>'7. Vehicles and transport'!$P$20*'7. Vehicles and transport'!$P$32*MenA_share</f>
        <v>#VALUE!</v>
      </c>
      <c r="L989" s="370" t="e">
        <f>K989/'0a. Country information'!$R$11</f>
        <v>#VALUE!</v>
      </c>
      <c r="M989" s="371" t="str">
        <f>'0e. Support language'!$A$67</f>
        <v>District/MOH</v>
      </c>
      <c r="N989" s="373" t="s">
        <v>97</v>
      </c>
    </row>
    <row r="990" spans="1:14" x14ac:dyDescent="0.2">
      <c r="A990" s="369">
        <f>'1. General information'!$O$8</f>
        <v>0</v>
      </c>
      <c r="B990" s="369">
        <f>'1. General information'!$O$10</f>
        <v>0</v>
      </c>
      <c r="C990" s="369">
        <f>'1. General information'!$O$11</f>
        <v>0</v>
      </c>
      <c r="D990" s="369" t="s">
        <v>730</v>
      </c>
      <c r="E990" s="369" t="s">
        <v>652</v>
      </c>
      <c r="F990" s="369" t="s">
        <v>653</v>
      </c>
      <c r="G990" s="369" t="s">
        <v>28</v>
      </c>
      <c r="H990" s="369" t="s">
        <v>654</v>
      </c>
      <c r="I990" s="369" t="s">
        <v>616</v>
      </c>
      <c r="J990" s="369" t="s">
        <v>350</v>
      </c>
      <c r="K990" s="370" t="e">
        <f>'7. Vehicles and transport'!$P$20*'7. Vehicles and transport'!$P$33*YF_share</f>
        <v>#VALUE!</v>
      </c>
      <c r="L990" s="370" t="e">
        <f>K990/'0a. Country information'!$R$11</f>
        <v>#VALUE!</v>
      </c>
      <c r="M990" s="371" t="str">
        <f>'0e. Support language'!$A$67</f>
        <v>District/MOH</v>
      </c>
      <c r="N990" s="373" t="s">
        <v>28</v>
      </c>
    </row>
    <row r="991" spans="1:14" x14ac:dyDescent="0.2">
      <c r="A991" s="369">
        <f>'1. General information'!$O$8</f>
        <v>0</v>
      </c>
      <c r="B991" s="369">
        <f>'1. General information'!$O$10</f>
        <v>0</v>
      </c>
      <c r="C991" s="369">
        <f>'1. General information'!$O$11</f>
        <v>0</v>
      </c>
      <c r="D991" s="369" t="s">
        <v>730</v>
      </c>
      <c r="E991" s="369" t="s">
        <v>652</v>
      </c>
      <c r="F991" s="369" t="s">
        <v>653</v>
      </c>
      <c r="G991" s="369" t="s">
        <v>28</v>
      </c>
      <c r="H991" s="369" t="s">
        <v>654</v>
      </c>
      <c r="I991" s="369" t="s">
        <v>616</v>
      </c>
      <c r="J991" s="369" t="s">
        <v>546</v>
      </c>
      <c r="K991" s="370" t="e">
        <f>'7. Vehicles and transport'!$P$20*'7. Vehicles and transport'!$P$33*MenA_share</f>
        <v>#VALUE!</v>
      </c>
      <c r="L991" s="370" t="e">
        <f>K991/'0a. Country information'!$R$11</f>
        <v>#VALUE!</v>
      </c>
      <c r="M991" s="371" t="str">
        <f>'0e. Support language'!$A$67</f>
        <v>District/MOH</v>
      </c>
      <c r="N991" s="373" t="s">
        <v>28</v>
      </c>
    </row>
    <row r="992" spans="1:14" x14ac:dyDescent="0.2">
      <c r="A992" s="369">
        <f>'1. General information'!$O$8</f>
        <v>0</v>
      </c>
      <c r="B992" s="369">
        <f>'1. General information'!$O$10</f>
        <v>0</v>
      </c>
      <c r="C992" s="369">
        <f>'1. General information'!$O$11</f>
        <v>0</v>
      </c>
      <c r="D992" s="369" t="s">
        <v>730</v>
      </c>
      <c r="E992" s="369" t="s">
        <v>652</v>
      </c>
      <c r="F992" s="369" t="s">
        <v>653</v>
      </c>
      <c r="G992" s="369" t="s">
        <v>129</v>
      </c>
      <c r="H992" s="369" t="s">
        <v>654</v>
      </c>
      <c r="I992" s="369" t="s">
        <v>616</v>
      </c>
      <c r="J992" s="369" t="s">
        <v>350</v>
      </c>
      <c r="K992" s="370" t="e">
        <f>'7. Vehicles and transport'!$P$20*'7. Vehicles and transport'!$P$34*YF_share</f>
        <v>#VALUE!</v>
      </c>
      <c r="L992" s="370" t="e">
        <f>K992/'0a. Country information'!$R$11</f>
        <v>#VALUE!</v>
      </c>
      <c r="M992" s="371" t="str">
        <f>'0e. Support language'!$A$67</f>
        <v>District/MOH</v>
      </c>
      <c r="N992" s="373" t="s">
        <v>619</v>
      </c>
    </row>
    <row r="993" spans="1:14" x14ac:dyDescent="0.2">
      <c r="A993" s="369">
        <f>'1. General information'!$O$8</f>
        <v>0</v>
      </c>
      <c r="B993" s="369">
        <f>'1. General information'!$O$10</f>
        <v>0</v>
      </c>
      <c r="C993" s="369">
        <f>'1. General information'!$O$11</f>
        <v>0</v>
      </c>
      <c r="D993" s="369" t="s">
        <v>730</v>
      </c>
      <c r="E993" s="369" t="s">
        <v>652</v>
      </c>
      <c r="F993" s="369" t="s">
        <v>653</v>
      </c>
      <c r="G993" s="369" t="s">
        <v>129</v>
      </c>
      <c r="H993" s="369" t="s">
        <v>654</v>
      </c>
      <c r="I993" s="369" t="s">
        <v>616</v>
      </c>
      <c r="J993" s="369" t="s">
        <v>546</v>
      </c>
      <c r="K993" s="370" t="e">
        <f>'7. Vehicles and transport'!$P$20*'7. Vehicles and transport'!$P$34*MenA_share</f>
        <v>#VALUE!</v>
      </c>
      <c r="L993" s="370" t="e">
        <f>K993/'0a. Country information'!$R$11</f>
        <v>#VALUE!</v>
      </c>
      <c r="M993" s="371" t="str">
        <f>'0e. Support language'!$A$67</f>
        <v>District/MOH</v>
      </c>
      <c r="N993" s="373" t="s">
        <v>619</v>
      </c>
    </row>
    <row r="994" spans="1:14" x14ac:dyDescent="0.2">
      <c r="A994" s="369">
        <f>'1. General information'!$O$8</f>
        <v>0</v>
      </c>
      <c r="B994" s="369">
        <f>'1. General information'!$O$10</f>
        <v>0</v>
      </c>
      <c r="C994" s="369">
        <f>'1. General information'!$O$11</f>
        <v>0</v>
      </c>
      <c r="D994" s="369" t="s">
        <v>732</v>
      </c>
      <c r="E994" s="369" t="s">
        <v>652</v>
      </c>
      <c r="F994" s="369" t="s">
        <v>653</v>
      </c>
      <c r="G994" s="369" t="s">
        <v>33</v>
      </c>
      <c r="H994" s="369" t="s">
        <v>654</v>
      </c>
      <c r="I994" s="369" t="s">
        <v>616</v>
      </c>
      <c r="J994" s="369" t="s">
        <v>350</v>
      </c>
      <c r="K994" s="370" t="e">
        <f>'7. Vehicles and transport'!$Q$20*'7. Vehicles and transport'!$Q$25*YF_share</f>
        <v>#VALUE!</v>
      </c>
      <c r="L994" s="370" t="e">
        <f>K994/'0a. Country information'!$R$11</f>
        <v>#VALUE!</v>
      </c>
      <c r="M994" s="371" t="str">
        <f>'0e. Support language'!$A$67</f>
        <v>District/MOH</v>
      </c>
      <c r="N994" s="372" t="s">
        <v>756</v>
      </c>
    </row>
    <row r="995" spans="1:14" x14ac:dyDescent="0.2">
      <c r="A995" s="369">
        <f>'1. General information'!$O$8</f>
        <v>0</v>
      </c>
      <c r="B995" s="369">
        <f>'1. General information'!$O$10</f>
        <v>0</v>
      </c>
      <c r="C995" s="369">
        <f>'1. General information'!$O$11</f>
        <v>0</v>
      </c>
      <c r="D995" s="369" t="s">
        <v>732</v>
      </c>
      <c r="E995" s="369" t="s">
        <v>652</v>
      </c>
      <c r="F995" s="369" t="s">
        <v>653</v>
      </c>
      <c r="G995" s="369" t="s">
        <v>33</v>
      </c>
      <c r="H995" s="369" t="s">
        <v>654</v>
      </c>
      <c r="I995" s="369" t="s">
        <v>616</v>
      </c>
      <c r="J995" s="369" t="s">
        <v>546</v>
      </c>
      <c r="K995" s="370" t="e">
        <f>'7. Vehicles and transport'!$Q$20*'7. Vehicles and transport'!$Q$25*MenA_share</f>
        <v>#VALUE!</v>
      </c>
      <c r="L995" s="370" t="e">
        <f>K995/'0a. Country information'!$R$11</f>
        <v>#VALUE!</v>
      </c>
      <c r="M995" s="371" t="str">
        <f>'0e. Support language'!$A$67</f>
        <v>District/MOH</v>
      </c>
      <c r="N995" s="372" t="s">
        <v>756</v>
      </c>
    </row>
    <row r="996" spans="1:14" x14ac:dyDescent="0.2">
      <c r="A996" s="369">
        <f>'1. General information'!$O$8</f>
        <v>0</v>
      </c>
      <c r="B996" s="369">
        <f>'1. General information'!$O$10</f>
        <v>0</v>
      </c>
      <c r="C996" s="369">
        <f>'1. General information'!$O$11</f>
        <v>0</v>
      </c>
      <c r="D996" s="369" t="s">
        <v>732</v>
      </c>
      <c r="E996" s="369" t="s">
        <v>652</v>
      </c>
      <c r="F996" s="369" t="s">
        <v>653</v>
      </c>
      <c r="G996" s="369" t="s">
        <v>356</v>
      </c>
      <c r="H996" s="369" t="s">
        <v>654</v>
      </c>
      <c r="I996" s="369" t="s">
        <v>616</v>
      </c>
      <c r="J996" s="369" t="s">
        <v>350</v>
      </c>
      <c r="K996" s="370" t="e">
        <f>'7. Vehicles and transport'!$Q$20*'7. Vehicles and transport'!$Q$26*YF_share</f>
        <v>#VALUE!</v>
      </c>
      <c r="L996" s="370" t="e">
        <f>K996/'0a. Country information'!$R$11</f>
        <v>#VALUE!</v>
      </c>
      <c r="M996" s="371" t="str">
        <f>'0e. Support language'!$A$67</f>
        <v>District/MOH</v>
      </c>
      <c r="N996" s="373" t="s">
        <v>356</v>
      </c>
    </row>
    <row r="997" spans="1:14" x14ac:dyDescent="0.2">
      <c r="A997" s="369">
        <f>'1. General information'!$O$8</f>
        <v>0</v>
      </c>
      <c r="B997" s="369">
        <f>'1. General information'!$O$10</f>
        <v>0</v>
      </c>
      <c r="C997" s="369">
        <f>'1. General information'!$O$11</f>
        <v>0</v>
      </c>
      <c r="D997" s="369" t="s">
        <v>732</v>
      </c>
      <c r="E997" s="369" t="s">
        <v>652</v>
      </c>
      <c r="F997" s="369" t="s">
        <v>653</v>
      </c>
      <c r="G997" s="369" t="s">
        <v>356</v>
      </c>
      <c r="H997" s="369" t="s">
        <v>654</v>
      </c>
      <c r="I997" s="369" t="s">
        <v>616</v>
      </c>
      <c r="J997" s="369" t="s">
        <v>546</v>
      </c>
      <c r="K997" s="370" t="e">
        <f>'7. Vehicles and transport'!$Q$20*'7. Vehicles and transport'!$Q$26*MenA_share</f>
        <v>#VALUE!</v>
      </c>
      <c r="L997" s="370" t="e">
        <f>K997/'0a. Country information'!$R$11</f>
        <v>#VALUE!</v>
      </c>
      <c r="M997" s="371" t="str">
        <f>'0e. Support language'!$A$67</f>
        <v>District/MOH</v>
      </c>
      <c r="N997" s="373" t="s">
        <v>356</v>
      </c>
    </row>
    <row r="998" spans="1:14" x14ac:dyDescent="0.2">
      <c r="A998" s="369">
        <f>'1. General information'!$O$8</f>
        <v>0</v>
      </c>
      <c r="B998" s="369">
        <f>'1. General information'!$O$10</f>
        <v>0</v>
      </c>
      <c r="C998" s="369">
        <f>'1. General information'!$O$11</f>
        <v>0</v>
      </c>
      <c r="D998" s="369" t="s">
        <v>732</v>
      </c>
      <c r="E998" s="369" t="s">
        <v>652</v>
      </c>
      <c r="F998" s="369" t="s">
        <v>653</v>
      </c>
      <c r="G998" s="369" t="s">
        <v>29</v>
      </c>
      <c r="H998" s="369" t="s">
        <v>654</v>
      </c>
      <c r="I998" s="369" t="s">
        <v>616</v>
      </c>
      <c r="J998" s="369" t="s">
        <v>350</v>
      </c>
      <c r="K998" s="370" t="e">
        <f>'7. Vehicles and transport'!$Q$20*'7. Vehicles and transport'!$Q$27*YF_share</f>
        <v>#VALUE!</v>
      </c>
      <c r="L998" s="370" t="e">
        <f>K998/'0a. Country information'!$R$11</f>
        <v>#VALUE!</v>
      </c>
      <c r="M998" s="371" t="str">
        <f>'0e. Support language'!$A$67</f>
        <v>District/MOH</v>
      </c>
      <c r="N998" s="373" t="s">
        <v>29</v>
      </c>
    </row>
    <row r="999" spans="1:14" x14ac:dyDescent="0.2">
      <c r="A999" s="369">
        <f>'1. General information'!$O$8</f>
        <v>0</v>
      </c>
      <c r="B999" s="369">
        <f>'1. General information'!$O$10</f>
        <v>0</v>
      </c>
      <c r="C999" s="369">
        <f>'1. General information'!$O$11</f>
        <v>0</v>
      </c>
      <c r="D999" s="369" t="s">
        <v>732</v>
      </c>
      <c r="E999" s="369" t="s">
        <v>652</v>
      </c>
      <c r="F999" s="369" t="s">
        <v>653</v>
      </c>
      <c r="G999" s="369" t="s">
        <v>29</v>
      </c>
      <c r="H999" s="369" t="s">
        <v>654</v>
      </c>
      <c r="I999" s="369" t="s">
        <v>616</v>
      </c>
      <c r="J999" s="369" t="s">
        <v>546</v>
      </c>
      <c r="K999" s="370" t="e">
        <f>'7. Vehicles and transport'!$Q$20*'7. Vehicles and transport'!$Q$27*MenA_share</f>
        <v>#VALUE!</v>
      </c>
      <c r="L999" s="370" t="e">
        <f>K999/'0a. Country information'!$R$11</f>
        <v>#VALUE!</v>
      </c>
      <c r="M999" s="371" t="str">
        <f>'0e. Support language'!$A$67</f>
        <v>District/MOH</v>
      </c>
      <c r="N999" s="373" t="s">
        <v>29</v>
      </c>
    </row>
    <row r="1000" spans="1:14" x14ac:dyDescent="0.2">
      <c r="A1000" s="369">
        <f>'1. General information'!$O$8</f>
        <v>0</v>
      </c>
      <c r="B1000" s="369">
        <f>'1. General information'!$O$10</f>
        <v>0</v>
      </c>
      <c r="C1000" s="369">
        <f>'1. General information'!$O$11</f>
        <v>0</v>
      </c>
      <c r="D1000" s="369" t="s">
        <v>732</v>
      </c>
      <c r="E1000" s="369" t="s">
        <v>652</v>
      </c>
      <c r="F1000" s="369" t="s">
        <v>653</v>
      </c>
      <c r="G1000" s="369" t="s">
        <v>96</v>
      </c>
      <c r="H1000" s="369" t="s">
        <v>654</v>
      </c>
      <c r="I1000" s="369" t="s">
        <v>616</v>
      </c>
      <c r="J1000" s="369" t="s">
        <v>350</v>
      </c>
      <c r="K1000" s="370" t="e">
        <f>'7. Vehicles and transport'!$Q$20*'7. Vehicles and transport'!$Q$28*YF_share</f>
        <v>#VALUE!</v>
      </c>
      <c r="L1000" s="370" t="e">
        <f>K1000/'0a. Country information'!$R$11</f>
        <v>#VALUE!</v>
      </c>
      <c r="M1000" s="371" t="str">
        <f>'0e. Support language'!$A$67</f>
        <v>District/MOH</v>
      </c>
      <c r="N1000" s="373" t="s">
        <v>96</v>
      </c>
    </row>
    <row r="1001" spans="1:14" x14ac:dyDescent="0.2">
      <c r="A1001" s="369">
        <f>'1. General information'!$O$8</f>
        <v>0</v>
      </c>
      <c r="B1001" s="369">
        <f>'1. General information'!$O$10</f>
        <v>0</v>
      </c>
      <c r="C1001" s="369">
        <f>'1. General information'!$O$11</f>
        <v>0</v>
      </c>
      <c r="D1001" s="369" t="s">
        <v>732</v>
      </c>
      <c r="E1001" s="369" t="s">
        <v>652</v>
      </c>
      <c r="F1001" s="369" t="s">
        <v>653</v>
      </c>
      <c r="G1001" s="369" t="s">
        <v>96</v>
      </c>
      <c r="H1001" s="369" t="s">
        <v>654</v>
      </c>
      <c r="I1001" s="369" t="s">
        <v>616</v>
      </c>
      <c r="J1001" s="369" t="s">
        <v>546</v>
      </c>
      <c r="K1001" s="370" t="e">
        <f>'7. Vehicles and transport'!$Q$20*'7. Vehicles and transport'!$Q$28*MenA_share</f>
        <v>#VALUE!</v>
      </c>
      <c r="L1001" s="370" t="e">
        <f>K1001/'0a. Country information'!$R$11</f>
        <v>#VALUE!</v>
      </c>
      <c r="M1001" s="371" t="str">
        <f>'0e. Support language'!$A$67</f>
        <v>District/MOH</v>
      </c>
      <c r="N1001" s="373" t="s">
        <v>96</v>
      </c>
    </row>
    <row r="1002" spans="1:14" x14ac:dyDescent="0.2">
      <c r="A1002" s="369">
        <f>'1. General information'!$O$8</f>
        <v>0</v>
      </c>
      <c r="B1002" s="369">
        <f>'1. General information'!$O$10</f>
        <v>0</v>
      </c>
      <c r="C1002" s="369">
        <f>'1. General information'!$O$11</f>
        <v>0</v>
      </c>
      <c r="D1002" s="369" t="s">
        <v>732</v>
      </c>
      <c r="E1002" s="369" t="s">
        <v>652</v>
      </c>
      <c r="F1002" s="369" t="s">
        <v>653</v>
      </c>
      <c r="G1002" s="369" t="s">
        <v>5</v>
      </c>
      <c r="H1002" s="369" t="s">
        <v>654</v>
      </c>
      <c r="I1002" s="369" t="s">
        <v>616</v>
      </c>
      <c r="J1002" s="369" t="s">
        <v>350</v>
      </c>
      <c r="K1002" s="370" t="e">
        <f>'7. Vehicles and transport'!$Q$20*'7. Vehicles and transport'!$Q$29*YF_share</f>
        <v>#VALUE!</v>
      </c>
      <c r="L1002" s="370" t="e">
        <f>K1002/'0a. Country information'!$R$11</f>
        <v>#VALUE!</v>
      </c>
      <c r="M1002" s="371" t="str">
        <f>'0e. Support language'!$A$67</f>
        <v>District/MOH</v>
      </c>
      <c r="N1002" s="373" t="s">
        <v>5</v>
      </c>
    </row>
    <row r="1003" spans="1:14" x14ac:dyDescent="0.2">
      <c r="A1003" s="369">
        <f>'1. General information'!$O$8</f>
        <v>0</v>
      </c>
      <c r="B1003" s="369">
        <f>'1. General information'!$O$10</f>
        <v>0</v>
      </c>
      <c r="C1003" s="369">
        <f>'1. General information'!$O$11</f>
        <v>0</v>
      </c>
      <c r="D1003" s="369" t="s">
        <v>732</v>
      </c>
      <c r="E1003" s="369" t="s">
        <v>652</v>
      </c>
      <c r="F1003" s="369" t="s">
        <v>653</v>
      </c>
      <c r="G1003" s="369" t="s">
        <v>5</v>
      </c>
      <c r="H1003" s="369" t="s">
        <v>654</v>
      </c>
      <c r="I1003" s="369" t="s">
        <v>616</v>
      </c>
      <c r="J1003" s="369" t="s">
        <v>546</v>
      </c>
      <c r="K1003" s="370" t="e">
        <f>'7. Vehicles and transport'!$Q$20*'7. Vehicles and transport'!$Q$29*MenA_share</f>
        <v>#VALUE!</v>
      </c>
      <c r="L1003" s="370" t="e">
        <f>K1003/'0a. Country information'!$R$11</f>
        <v>#VALUE!</v>
      </c>
      <c r="M1003" s="371" t="str">
        <f>'0e. Support language'!$A$67</f>
        <v>District/MOH</v>
      </c>
      <c r="N1003" s="373" t="s">
        <v>5</v>
      </c>
    </row>
    <row r="1004" spans="1:14" x14ac:dyDescent="0.2">
      <c r="A1004" s="369">
        <f>'1. General information'!$O$8</f>
        <v>0</v>
      </c>
      <c r="B1004" s="369">
        <f>'1. General information'!$O$10</f>
        <v>0</v>
      </c>
      <c r="C1004" s="369">
        <f>'1. General information'!$O$11</f>
        <v>0</v>
      </c>
      <c r="D1004" s="369" t="s">
        <v>732</v>
      </c>
      <c r="E1004" s="369" t="s">
        <v>652</v>
      </c>
      <c r="F1004" s="369" t="s">
        <v>653</v>
      </c>
      <c r="G1004" s="369" t="s">
        <v>22</v>
      </c>
      <c r="H1004" s="369" t="s">
        <v>654</v>
      </c>
      <c r="I1004" s="369" t="s">
        <v>616</v>
      </c>
      <c r="J1004" s="369" t="s">
        <v>350</v>
      </c>
      <c r="K1004" s="370" t="e">
        <f>'7. Vehicles and transport'!$Q$20*'7. Vehicles and transport'!$Q$30*YF_share</f>
        <v>#VALUE!</v>
      </c>
      <c r="L1004" s="370" t="e">
        <f>K1004/'0a. Country information'!$R$11</f>
        <v>#VALUE!</v>
      </c>
      <c r="M1004" s="371" t="str">
        <f>'0e. Support language'!$A$67</f>
        <v>District/MOH</v>
      </c>
      <c r="N1004" s="373" t="s">
        <v>22</v>
      </c>
    </row>
    <row r="1005" spans="1:14" x14ac:dyDescent="0.2">
      <c r="A1005" s="369">
        <f>'1. General information'!$O$8</f>
        <v>0</v>
      </c>
      <c r="B1005" s="369">
        <f>'1. General information'!$O$10</f>
        <v>0</v>
      </c>
      <c r="C1005" s="369">
        <f>'1. General information'!$O$11</f>
        <v>0</v>
      </c>
      <c r="D1005" s="369" t="s">
        <v>732</v>
      </c>
      <c r="E1005" s="369" t="s">
        <v>652</v>
      </c>
      <c r="F1005" s="369" t="s">
        <v>653</v>
      </c>
      <c r="G1005" s="369" t="s">
        <v>22</v>
      </c>
      <c r="H1005" s="369" t="s">
        <v>654</v>
      </c>
      <c r="I1005" s="369" t="s">
        <v>616</v>
      </c>
      <c r="J1005" s="369" t="s">
        <v>546</v>
      </c>
      <c r="K1005" s="370" t="e">
        <f>'7. Vehicles and transport'!$Q$20*'7. Vehicles and transport'!$Q$30*MenA_share</f>
        <v>#VALUE!</v>
      </c>
      <c r="L1005" s="370" t="e">
        <f>K1005/'0a. Country information'!$R$11</f>
        <v>#VALUE!</v>
      </c>
      <c r="M1005" s="371" t="str">
        <f>'0e. Support language'!$A$67</f>
        <v>District/MOH</v>
      </c>
      <c r="N1005" s="373" t="s">
        <v>22</v>
      </c>
    </row>
    <row r="1006" spans="1:14" x14ac:dyDescent="0.2">
      <c r="A1006" s="369">
        <f>'1. General information'!$O$8</f>
        <v>0</v>
      </c>
      <c r="B1006" s="369">
        <f>'1. General information'!$O$10</f>
        <v>0</v>
      </c>
      <c r="C1006" s="369">
        <f>'1. General information'!$O$11</f>
        <v>0</v>
      </c>
      <c r="D1006" s="369" t="s">
        <v>732</v>
      </c>
      <c r="E1006" s="369" t="s">
        <v>652</v>
      </c>
      <c r="F1006" s="369" t="s">
        <v>653</v>
      </c>
      <c r="G1006" s="369" t="s">
        <v>30</v>
      </c>
      <c r="H1006" s="369" t="s">
        <v>654</v>
      </c>
      <c r="I1006" s="369" t="s">
        <v>616</v>
      </c>
      <c r="J1006" s="369" t="s">
        <v>350</v>
      </c>
      <c r="K1006" s="370" t="e">
        <f>'7. Vehicles and transport'!$Q$20*'7. Vehicles and transport'!$Q$31*YF_share</f>
        <v>#VALUE!</v>
      </c>
      <c r="L1006" s="370" t="e">
        <f>K1006/'0a. Country information'!$R$11</f>
        <v>#VALUE!</v>
      </c>
      <c r="M1006" s="371" t="str">
        <f>'0e. Support language'!$A$67</f>
        <v>District/MOH</v>
      </c>
      <c r="N1006" s="373" t="s">
        <v>30</v>
      </c>
    </row>
    <row r="1007" spans="1:14" x14ac:dyDescent="0.2">
      <c r="A1007" s="369">
        <f>'1. General information'!$O$8</f>
        <v>0</v>
      </c>
      <c r="B1007" s="369">
        <f>'1. General information'!$O$10</f>
        <v>0</v>
      </c>
      <c r="C1007" s="369">
        <f>'1. General information'!$O$11</f>
        <v>0</v>
      </c>
      <c r="D1007" s="369" t="s">
        <v>732</v>
      </c>
      <c r="E1007" s="369" t="s">
        <v>652</v>
      </c>
      <c r="F1007" s="369" t="s">
        <v>653</v>
      </c>
      <c r="G1007" s="369" t="s">
        <v>30</v>
      </c>
      <c r="H1007" s="369" t="s">
        <v>654</v>
      </c>
      <c r="I1007" s="369" t="s">
        <v>616</v>
      </c>
      <c r="J1007" s="369" t="s">
        <v>546</v>
      </c>
      <c r="K1007" s="370" t="e">
        <f>'7. Vehicles and transport'!$Q$20*'7. Vehicles and transport'!$Q$31*MenA_share</f>
        <v>#VALUE!</v>
      </c>
      <c r="L1007" s="370" t="e">
        <f>K1007/'0a. Country information'!$R$11</f>
        <v>#VALUE!</v>
      </c>
      <c r="M1007" s="371" t="str">
        <f>'0e. Support language'!$A$67</f>
        <v>District/MOH</v>
      </c>
      <c r="N1007" s="373" t="s">
        <v>30</v>
      </c>
    </row>
    <row r="1008" spans="1:14" x14ac:dyDescent="0.2">
      <c r="A1008" s="369">
        <f>'1. General information'!$O$8</f>
        <v>0</v>
      </c>
      <c r="B1008" s="369">
        <f>'1. General information'!$O$10</f>
        <v>0</v>
      </c>
      <c r="C1008" s="369">
        <f>'1. General information'!$O$11</f>
        <v>0</v>
      </c>
      <c r="D1008" s="369" t="s">
        <v>732</v>
      </c>
      <c r="E1008" s="369" t="s">
        <v>652</v>
      </c>
      <c r="F1008" s="369" t="s">
        <v>653</v>
      </c>
      <c r="G1008" s="369" t="s">
        <v>97</v>
      </c>
      <c r="H1008" s="369" t="s">
        <v>654</v>
      </c>
      <c r="I1008" s="369" t="s">
        <v>616</v>
      </c>
      <c r="J1008" s="369" t="s">
        <v>350</v>
      </c>
      <c r="K1008" s="370" t="e">
        <f>'7. Vehicles and transport'!$Q$20*'7. Vehicles and transport'!$Q$32*YF_share</f>
        <v>#VALUE!</v>
      </c>
      <c r="L1008" s="370" t="e">
        <f>K1008/'0a. Country information'!$R$11</f>
        <v>#VALUE!</v>
      </c>
      <c r="M1008" s="371" t="str">
        <f>'0e. Support language'!$A$67</f>
        <v>District/MOH</v>
      </c>
      <c r="N1008" s="373" t="s">
        <v>97</v>
      </c>
    </row>
    <row r="1009" spans="1:14" x14ac:dyDescent="0.2">
      <c r="A1009" s="369">
        <f>'1. General information'!$O$8</f>
        <v>0</v>
      </c>
      <c r="B1009" s="369">
        <f>'1. General information'!$O$10</f>
        <v>0</v>
      </c>
      <c r="C1009" s="369">
        <f>'1. General information'!$O$11</f>
        <v>0</v>
      </c>
      <c r="D1009" s="369" t="s">
        <v>732</v>
      </c>
      <c r="E1009" s="369" t="s">
        <v>652</v>
      </c>
      <c r="F1009" s="369" t="s">
        <v>653</v>
      </c>
      <c r="G1009" s="369" t="s">
        <v>97</v>
      </c>
      <c r="H1009" s="369" t="s">
        <v>654</v>
      </c>
      <c r="I1009" s="369" t="s">
        <v>616</v>
      </c>
      <c r="J1009" s="369" t="s">
        <v>546</v>
      </c>
      <c r="K1009" s="370" t="e">
        <f>'7. Vehicles and transport'!$Q$20*'7. Vehicles and transport'!$Q$32*MenA_share</f>
        <v>#VALUE!</v>
      </c>
      <c r="L1009" s="370" t="e">
        <f>K1009/'0a. Country information'!$R$11</f>
        <v>#VALUE!</v>
      </c>
      <c r="M1009" s="371" t="str">
        <f>'0e. Support language'!$A$67</f>
        <v>District/MOH</v>
      </c>
      <c r="N1009" s="373" t="s">
        <v>97</v>
      </c>
    </row>
    <row r="1010" spans="1:14" x14ac:dyDescent="0.2">
      <c r="A1010" s="369">
        <f>'1. General information'!$O$8</f>
        <v>0</v>
      </c>
      <c r="B1010" s="369">
        <f>'1. General information'!$O$10</f>
        <v>0</v>
      </c>
      <c r="C1010" s="369">
        <f>'1. General information'!$O$11</f>
        <v>0</v>
      </c>
      <c r="D1010" s="369" t="s">
        <v>732</v>
      </c>
      <c r="E1010" s="369" t="s">
        <v>652</v>
      </c>
      <c r="F1010" s="369" t="s">
        <v>653</v>
      </c>
      <c r="G1010" s="369" t="s">
        <v>28</v>
      </c>
      <c r="H1010" s="369" t="s">
        <v>654</v>
      </c>
      <c r="I1010" s="369" t="s">
        <v>616</v>
      </c>
      <c r="J1010" s="369" t="s">
        <v>350</v>
      </c>
      <c r="K1010" s="370" t="e">
        <f>'7. Vehicles and transport'!$Q$20*'7. Vehicles and transport'!$Q$33*YF_share</f>
        <v>#VALUE!</v>
      </c>
      <c r="L1010" s="370" t="e">
        <f>K1010/'0a. Country information'!$R$11</f>
        <v>#VALUE!</v>
      </c>
      <c r="M1010" s="371" t="str">
        <f>'0e. Support language'!$A$67</f>
        <v>District/MOH</v>
      </c>
      <c r="N1010" s="373" t="s">
        <v>28</v>
      </c>
    </row>
    <row r="1011" spans="1:14" x14ac:dyDescent="0.2">
      <c r="A1011" s="369">
        <f>'1. General information'!$O$8</f>
        <v>0</v>
      </c>
      <c r="B1011" s="369">
        <f>'1. General information'!$O$10</f>
        <v>0</v>
      </c>
      <c r="C1011" s="369">
        <f>'1. General information'!$O$11</f>
        <v>0</v>
      </c>
      <c r="D1011" s="369" t="s">
        <v>732</v>
      </c>
      <c r="E1011" s="369" t="s">
        <v>652</v>
      </c>
      <c r="F1011" s="369" t="s">
        <v>653</v>
      </c>
      <c r="G1011" s="369" t="s">
        <v>28</v>
      </c>
      <c r="H1011" s="369" t="s">
        <v>654</v>
      </c>
      <c r="I1011" s="369" t="s">
        <v>616</v>
      </c>
      <c r="J1011" s="369" t="s">
        <v>546</v>
      </c>
      <c r="K1011" s="370" t="e">
        <f>'7. Vehicles and transport'!$Q$20*'7. Vehicles and transport'!$Q$33*MenA_share</f>
        <v>#VALUE!</v>
      </c>
      <c r="L1011" s="370" t="e">
        <f>K1011/'0a. Country information'!$R$11</f>
        <v>#VALUE!</v>
      </c>
      <c r="M1011" s="371" t="str">
        <f>'0e. Support language'!$A$67</f>
        <v>District/MOH</v>
      </c>
      <c r="N1011" s="373" t="s">
        <v>28</v>
      </c>
    </row>
    <row r="1012" spans="1:14" x14ac:dyDescent="0.2">
      <c r="A1012" s="369">
        <f>'1. General information'!$O$8</f>
        <v>0</v>
      </c>
      <c r="B1012" s="369">
        <f>'1. General information'!$O$10</f>
        <v>0</v>
      </c>
      <c r="C1012" s="369">
        <f>'1. General information'!$O$11</f>
        <v>0</v>
      </c>
      <c r="D1012" s="369" t="s">
        <v>732</v>
      </c>
      <c r="E1012" s="369" t="s">
        <v>652</v>
      </c>
      <c r="F1012" s="369" t="s">
        <v>653</v>
      </c>
      <c r="G1012" s="369" t="s">
        <v>129</v>
      </c>
      <c r="H1012" s="369" t="s">
        <v>654</v>
      </c>
      <c r="I1012" s="369" t="s">
        <v>616</v>
      </c>
      <c r="J1012" s="369" t="s">
        <v>350</v>
      </c>
      <c r="K1012" s="370" t="e">
        <f>'7. Vehicles and transport'!$Q$20*'7. Vehicles and transport'!$Q$34*YF_share</f>
        <v>#VALUE!</v>
      </c>
      <c r="L1012" s="370" t="e">
        <f>K1012/'0a. Country information'!$R$11</f>
        <v>#VALUE!</v>
      </c>
      <c r="M1012" s="371" t="str">
        <f>'0e. Support language'!$A$67</f>
        <v>District/MOH</v>
      </c>
      <c r="N1012" s="373" t="s">
        <v>619</v>
      </c>
    </row>
    <row r="1013" spans="1:14" x14ac:dyDescent="0.2">
      <c r="A1013" s="369">
        <f>'1. General information'!$O$8</f>
        <v>0</v>
      </c>
      <c r="B1013" s="369">
        <f>'1. General information'!$O$10</f>
        <v>0</v>
      </c>
      <c r="C1013" s="369">
        <f>'1. General information'!$O$11</f>
        <v>0</v>
      </c>
      <c r="D1013" s="369" t="s">
        <v>732</v>
      </c>
      <c r="E1013" s="369" t="s">
        <v>652</v>
      </c>
      <c r="F1013" s="369" t="s">
        <v>653</v>
      </c>
      <c r="G1013" s="369" t="s">
        <v>129</v>
      </c>
      <c r="H1013" s="369" t="s">
        <v>654</v>
      </c>
      <c r="I1013" s="369" t="s">
        <v>616</v>
      </c>
      <c r="J1013" s="369" t="s">
        <v>546</v>
      </c>
      <c r="K1013" s="370" t="e">
        <f>'7. Vehicles and transport'!$Q$20*'7. Vehicles and transport'!$Q$34*MenA_share</f>
        <v>#VALUE!</v>
      </c>
      <c r="L1013" s="370" t="e">
        <f>K1013/'0a. Country information'!$R$11</f>
        <v>#VALUE!</v>
      </c>
      <c r="M1013" s="371" t="str">
        <f>'0e. Support language'!$A$67</f>
        <v>District/MOH</v>
      </c>
      <c r="N1013" s="373" t="s">
        <v>619</v>
      </c>
    </row>
    <row r="1014" spans="1:14" x14ac:dyDescent="0.2">
      <c r="A1014" s="369">
        <f>'1. General information'!$O$8</f>
        <v>0</v>
      </c>
      <c r="B1014" s="369">
        <f>'1. General information'!$O$10</f>
        <v>0</v>
      </c>
      <c r="C1014" s="369">
        <f>'1. General information'!$O$11</f>
        <v>0</v>
      </c>
      <c r="D1014" s="369" t="s">
        <v>734</v>
      </c>
      <c r="E1014" s="369" t="s">
        <v>652</v>
      </c>
      <c r="F1014" s="369" t="s">
        <v>653</v>
      </c>
      <c r="G1014" s="369" t="s">
        <v>33</v>
      </c>
      <c r="H1014" s="369" t="s">
        <v>654</v>
      </c>
      <c r="I1014" s="369" t="s">
        <v>616</v>
      </c>
      <c r="J1014" s="369" t="s">
        <v>350</v>
      </c>
      <c r="K1014" s="370" t="e">
        <f>'7. Vehicles and transport'!$R$20*'7. Vehicles and transport'!$R$25*YF_share</f>
        <v>#VALUE!</v>
      </c>
      <c r="L1014" s="370" t="e">
        <f>K1014/'0a. Country information'!$R$11</f>
        <v>#VALUE!</v>
      </c>
      <c r="M1014" s="371" t="str">
        <f>'0e. Support language'!$A$67</f>
        <v>District/MOH</v>
      </c>
      <c r="N1014" s="372" t="s">
        <v>757</v>
      </c>
    </row>
    <row r="1015" spans="1:14" x14ac:dyDescent="0.2">
      <c r="A1015" s="369">
        <f>'1. General information'!$O$8</f>
        <v>0</v>
      </c>
      <c r="B1015" s="369">
        <f>'1. General information'!$O$10</f>
        <v>0</v>
      </c>
      <c r="C1015" s="369">
        <f>'1. General information'!$O$11</f>
        <v>0</v>
      </c>
      <c r="D1015" s="369" t="s">
        <v>734</v>
      </c>
      <c r="E1015" s="369" t="s">
        <v>652</v>
      </c>
      <c r="F1015" s="369" t="s">
        <v>653</v>
      </c>
      <c r="G1015" s="369" t="s">
        <v>33</v>
      </c>
      <c r="H1015" s="369" t="s">
        <v>654</v>
      </c>
      <c r="I1015" s="369" t="s">
        <v>616</v>
      </c>
      <c r="J1015" s="369" t="s">
        <v>546</v>
      </c>
      <c r="K1015" s="370" t="e">
        <f>'7. Vehicles and transport'!$R$20*'7. Vehicles and transport'!$R$25*MenA_share</f>
        <v>#VALUE!</v>
      </c>
      <c r="L1015" s="370" t="e">
        <f>K1015/'0a. Country information'!$R$11</f>
        <v>#VALUE!</v>
      </c>
      <c r="M1015" s="371" t="str">
        <f>'0e. Support language'!$A$67</f>
        <v>District/MOH</v>
      </c>
      <c r="N1015" s="372" t="s">
        <v>757</v>
      </c>
    </row>
    <row r="1016" spans="1:14" x14ac:dyDescent="0.2">
      <c r="A1016" s="369">
        <f>'1. General information'!$O$8</f>
        <v>0</v>
      </c>
      <c r="B1016" s="369">
        <f>'1. General information'!$O$10</f>
        <v>0</v>
      </c>
      <c r="C1016" s="369">
        <f>'1. General information'!$O$11</f>
        <v>0</v>
      </c>
      <c r="D1016" s="369" t="s">
        <v>734</v>
      </c>
      <c r="E1016" s="369" t="s">
        <v>652</v>
      </c>
      <c r="F1016" s="369" t="s">
        <v>653</v>
      </c>
      <c r="G1016" s="369" t="s">
        <v>356</v>
      </c>
      <c r="H1016" s="369" t="s">
        <v>654</v>
      </c>
      <c r="I1016" s="369" t="s">
        <v>616</v>
      </c>
      <c r="J1016" s="369" t="s">
        <v>350</v>
      </c>
      <c r="K1016" s="370" t="e">
        <f>'7. Vehicles and transport'!$R$20*'7. Vehicles and transport'!$R$26*YF_share</f>
        <v>#VALUE!</v>
      </c>
      <c r="L1016" s="370" t="e">
        <f>K1016/'0a. Country information'!$R$11</f>
        <v>#VALUE!</v>
      </c>
      <c r="M1016" s="371" t="str">
        <f>'0e. Support language'!$A$67</f>
        <v>District/MOH</v>
      </c>
      <c r="N1016" s="373" t="s">
        <v>356</v>
      </c>
    </row>
    <row r="1017" spans="1:14" x14ac:dyDescent="0.2">
      <c r="A1017" s="369">
        <f>'1. General information'!$O$8</f>
        <v>0</v>
      </c>
      <c r="B1017" s="369">
        <f>'1. General information'!$O$10</f>
        <v>0</v>
      </c>
      <c r="C1017" s="369">
        <f>'1. General information'!$O$11</f>
        <v>0</v>
      </c>
      <c r="D1017" s="369" t="s">
        <v>734</v>
      </c>
      <c r="E1017" s="369" t="s">
        <v>652</v>
      </c>
      <c r="F1017" s="369" t="s">
        <v>653</v>
      </c>
      <c r="G1017" s="369" t="s">
        <v>356</v>
      </c>
      <c r="H1017" s="369" t="s">
        <v>654</v>
      </c>
      <c r="I1017" s="369" t="s">
        <v>616</v>
      </c>
      <c r="J1017" s="369" t="s">
        <v>546</v>
      </c>
      <c r="K1017" s="370" t="e">
        <f>'7. Vehicles and transport'!$R$20*'7. Vehicles and transport'!$R$26*MenA_share</f>
        <v>#VALUE!</v>
      </c>
      <c r="L1017" s="370" t="e">
        <f>K1017/'0a. Country information'!$R$11</f>
        <v>#VALUE!</v>
      </c>
      <c r="M1017" s="371" t="str">
        <f>'0e. Support language'!$A$67</f>
        <v>District/MOH</v>
      </c>
      <c r="N1017" s="373" t="s">
        <v>356</v>
      </c>
    </row>
    <row r="1018" spans="1:14" x14ac:dyDescent="0.2">
      <c r="A1018" s="369">
        <f>'1. General information'!$O$8</f>
        <v>0</v>
      </c>
      <c r="B1018" s="369">
        <f>'1. General information'!$O$10</f>
        <v>0</v>
      </c>
      <c r="C1018" s="369">
        <f>'1. General information'!$O$11</f>
        <v>0</v>
      </c>
      <c r="D1018" s="369" t="s">
        <v>734</v>
      </c>
      <c r="E1018" s="369" t="s">
        <v>652</v>
      </c>
      <c r="F1018" s="369" t="s">
        <v>653</v>
      </c>
      <c r="G1018" s="369" t="s">
        <v>29</v>
      </c>
      <c r="H1018" s="369" t="s">
        <v>654</v>
      </c>
      <c r="I1018" s="369" t="s">
        <v>616</v>
      </c>
      <c r="J1018" s="369" t="s">
        <v>350</v>
      </c>
      <c r="K1018" s="370" t="e">
        <f>'7. Vehicles and transport'!$R$20*'7. Vehicles and transport'!$R$27*YF_share</f>
        <v>#VALUE!</v>
      </c>
      <c r="L1018" s="370" t="e">
        <f>K1018/'0a. Country information'!$R$11</f>
        <v>#VALUE!</v>
      </c>
      <c r="M1018" s="371" t="str">
        <f>'0e. Support language'!$A$67</f>
        <v>District/MOH</v>
      </c>
      <c r="N1018" s="373" t="s">
        <v>29</v>
      </c>
    </row>
    <row r="1019" spans="1:14" x14ac:dyDescent="0.2">
      <c r="A1019" s="369">
        <f>'1. General information'!$O$8</f>
        <v>0</v>
      </c>
      <c r="B1019" s="369">
        <f>'1. General information'!$O$10</f>
        <v>0</v>
      </c>
      <c r="C1019" s="369">
        <f>'1. General information'!$O$11</f>
        <v>0</v>
      </c>
      <c r="D1019" s="369" t="s">
        <v>734</v>
      </c>
      <c r="E1019" s="369" t="s">
        <v>652</v>
      </c>
      <c r="F1019" s="369" t="s">
        <v>653</v>
      </c>
      <c r="G1019" s="369" t="s">
        <v>29</v>
      </c>
      <c r="H1019" s="369" t="s">
        <v>654</v>
      </c>
      <c r="I1019" s="369" t="s">
        <v>616</v>
      </c>
      <c r="J1019" s="369" t="s">
        <v>546</v>
      </c>
      <c r="K1019" s="370" t="e">
        <f>'7. Vehicles and transport'!$R$20*'7. Vehicles and transport'!$R$27*MenA_share</f>
        <v>#VALUE!</v>
      </c>
      <c r="L1019" s="370" t="e">
        <f>K1019/'0a. Country information'!$R$11</f>
        <v>#VALUE!</v>
      </c>
      <c r="M1019" s="371" t="str">
        <f>'0e. Support language'!$A$67</f>
        <v>District/MOH</v>
      </c>
      <c r="N1019" s="373" t="s">
        <v>29</v>
      </c>
    </row>
    <row r="1020" spans="1:14" x14ac:dyDescent="0.2">
      <c r="A1020" s="369">
        <f>'1. General information'!$O$8</f>
        <v>0</v>
      </c>
      <c r="B1020" s="369">
        <f>'1. General information'!$O$10</f>
        <v>0</v>
      </c>
      <c r="C1020" s="369">
        <f>'1. General information'!$O$11</f>
        <v>0</v>
      </c>
      <c r="D1020" s="369" t="s">
        <v>734</v>
      </c>
      <c r="E1020" s="369" t="s">
        <v>652</v>
      </c>
      <c r="F1020" s="369" t="s">
        <v>653</v>
      </c>
      <c r="G1020" s="369" t="s">
        <v>96</v>
      </c>
      <c r="H1020" s="369" t="s">
        <v>654</v>
      </c>
      <c r="I1020" s="369" t="s">
        <v>616</v>
      </c>
      <c r="J1020" s="369" t="s">
        <v>350</v>
      </c>
      <c r="K1020" s="370" t="e">
        <f>'7. Vehicles and transport'!$R$20*'7. Vehicles and transport'!$R$28*YF_share</f>
        <v>#VALUE!</v>
      </c>
      <c r="L1020" s="370" t="e">
        <f>K1020/'0a. Country information'!$R$11</f>
        <v>#VALUE!</v>
      </c>
      <c r="M1020" s="371" t="str">
        <f>'0e. Support language'!$A$67</f>
        <v>District/MOH</v>
      </c>
      <c r="N1020" s="373" t="s">
        <v>96</v>
      </c>
    </row>
    <row r="1021" spans="1:14" x14ac:dyDescent="0.2">
      <c r="A1021" s="369">
        <f>'1. General information'!$O$8</f>
        <v>0</v>
      </c>
      <c r="B1021" s="369">
        <f>'1. General information'!$O$10</f>
        <v>0</v>
      </c>
      <c r="C1021" s="369">
        <f>'1. General information'!$O$11</f>
        <v>0</v>
      </c>
      <c r="D1021" s="369" t="s">
        <v>734</v>
      </c>
      <c r="E1021" s="369" t="s">
        <v>652</v>
      </c>
      <c r="F1021" s="369" t="s">
        <v>653</v>
      </c>
      <c r="G1021" s="369" t="s">
        <v>96</v>
      </c>
      <c r="H1021" s="369" t="s">
        <v>654</v>
      </c>
      <c r="I1021" s="369" t="s">
        <v>616</v>
      </c>
      <c r="J1021" s="369" t="s">
        <v>546</v>
      </c>
      <c r="K1021" s="370" t="e">
        <f>'7. Vehicles and transport'!$R$20*'7. Vehicles and transport'!$R$28*MenA_share</f>
        <v>#VALUE!</v>
      </c>
      <c r="L1021" s="370" t="e">
        <f>K1021/'0a. Country information'!$R$11</f>
        <v>#VALUE!</v>
      </c>
      <c r="M1021" s="371" t="str">
        <f>'0e. Support language'!$A$67</f>
        <v>District/MOH</v>
      </c>
      <c r="N1021" s="373" t="s">
        <v>96</v>
      </c>
    </row>
    <row r="1022" spans="1:14" x14ac:dyDescent="0.2">
      <c r="A1022" s="369">
        <f>'1. General information'!$O$8</f>
        <v>0</v>
      </c>
      <c r="B1022" s="369">
        <f>'1. General information'!$O$10</f>
        <v>0</v>
      </c>
      <c r="C1022" s="369">
        <f>'1. General information'!$O$11</f>
        <v>0</v>
      </c>
      <c r="D1022" s="369" t="s">
        <v>734</v>
      </c>
      <c r="E1022" s="369" t="s">
        <v>652</v>
      </c>
      <c r="F1022" s="369" t="s">
        <v>653</v>
      </c>
      <c r="G1022" s="369" t="s">
        <v>5</v>
      </c>
      <c r="H1022" s="369" t="s">
        <v>654</v>
      </c>
      <c r="I1022" s="369" t="s">
        <v>616</v>
      </c>
      <c r="J1022" s="369" t="s">
        <v>350</v>
      </c>
      <c r="K1022" s="370" t="e">
        <f>'7. Vehicles and transport'!$R$20*'7. Vehicles and transport'!$R$29*YF_share</f>
        <v>#VALUE!</v>
      </c>
      <c r="L1022" s="370" t="e">
        <f>K1022/'0a. Country information'!$R$11</f>
        <v>#VALUE!</v>
      </c>
      <c r="M1022" s="371" t="str">
        <f>'0e. Support language'!$A$67</f>
        <v>District/MOH</v>
      </c>
      <c r="N1022" s="373" t="s">
        <v>5</v>
      </c>
    </row>
    <row r="1023" spans="1:14" x14ac:dyDescent="0.2">
      <c r="A1023" s="369">
        <f>'1. General information'!$O$8</f>
        <v>0</v>
      </c>
      <c r="B1023" s="369">
        <f>'1. General information'!$O$10</f>
        <v>0</v>
      </c>
      <c r="C1023" s="369">
        <f>'1. General information'!$O$11</f>
        <v>0</v>
      </c>
      <c r="D1023" s="369" t="s">
        <v>734</v>
      </c>
      <c r="E1023" s="369" t="s">
        <v>652</v>
      </c>
      <c r="F1023" s="369" t="s">
        <v>653</v>
      </c>
      <c r="G1023" s="369" t="s">
        <v>5</v>
      </c>
      <c r="H1023" s="369" t="s">
        <v>654</v>
      </c>
      <c r="I1023" s="369" t="s">
        <v>616</v>
      </c>
      <c r="J1023" s="369" t="s">
        <v>546</v>
      </c>
      <c r="K1023" s="370" t="e">
        <f>'7. Vehicles and transport'!$R$20*'7. Vehicles and transport'!$R$29*MenA_share</f>
        <v>#VALUE!</v>
      </c>
      <c r="L1023" s="370" t="e">
        <f>K1023/'0a. Country information'!$R$11</f>
        <v>#VALUE!</v>
      </c>
      <c r="M1023" s="371" t="str">
        <f>'0e. Support language'!$A$67</f>
        <v>District/MOH</v>
      </c>
      <c r="N1023" s="373" t="s">
        <v>5</v>
      </c>
    </row>
    <row r="1024" spans="1:14" x14ac:dyDescent="0.2">
      <c r="A1024" s="369">
        <f>'1. General information'!$O$8</f>
        <v>0</v>
      </c>
      <c r="B1024" s="369">
        <f>'1. General information'!$O$10</f>
        <v>0</v>
      </c>
      <c r="C1024" s="369">
        <f>'1. General information'!$O$11</f>
        <v>0</v>
      </c>
      <c r="D1024" s="369" t="s">
        <v>734</v>
      </c>
      <c r="E1024" s="369" t="s">
        <v>652</v>
      </c>
      <c r="F1024" s="369" t="s">
        <v>653</v>
      </c>
      <c r="G1024" s="369" t="s">
        <v>22</v>
      </c>
      <c r="H1024" s="369" t="s">
        <v>654</v>
      </c>
      <c r="I1024" s="369" t="s">
        <v>616</v>
      </c>
      <c r="J1024" s="369" t="s">
        <v>350</v>
      </c>
      <c r="K1024" s="370" t="e">
        <f>'7. Vehicles and transport'!$R$20*'7. Vehicles and transport'!$R$30*YF_share</f>
        <v>#VALUE!</v>
      </c>
      <c r="L1024" s="370" t="e">
        <f>K1024/'0a. Country information'!$R$11</f>
        <v>#VALUE!</v>
      </c>
      <c r="M1024" s="371" t="str">
        <f>'0e. Support language'!$A$67</f>
        <v>District/MOH</v>
      </c>
      <c r="N1024" s="373" t="s">
        <v>22</v>
      </c>
    </row>
    <row r="1025" spans="1:14" x14ac:dyDescent="0.2">
      <c r="A1025" s="369">
        <f>'1. General information'!$O$8</f>
        <v>0</v>
      </c>
      <c r="B1025" s="369">
        <f>'1. General information'!$O$10</f>
        <v>0</v>
      </c>
      <c r="C1025" s="369">
        <f>'1. General information'!$O$11</f>
        <v>0</v>
      </c>
      <c r="D1025" s="369" t="s">
        <v>734</v>
      </c>
      <c r="E1025" s="369" t="s">
        <v>652</v>
      </c>
      <c r="F1025" s="369" t="s">
        <v>653</v>
      </c>
      <c r="G1025" s="369" t="s">
        <v>22</v>
      </c>
      <c r="H1025" s="369" t="s">
        <v>654</v>
      </c>
      <c r="I1025" s="369" t="s">
        <v>616</v>
      </c>
      <c r="J1025" s="369" t="s">
        <v>546</v>
      </c>
      <c r="K1025" s="370" t="e">
        <f>'7. Vehicles and transport'!$R$20*'7. Vehicles and transport'!$R$30*MenA_share</f>
        <v>#VALUE!</v>
      </c>
      <c r="L1025" s="370" t="e">
        <f>K1025/'0a. Country information'!$R$11</f>
        <v>#VALUE!</v>
      </c>
      <c r="M1025" s="371" t="str">
        <f>'0e. Support language'!$A$67</f>
        <v>District/MOH</v>
      </c>
      <c r="N1025" s="373" t="s">
        <v>22</v>
      </c>
    </row>
    <row r="1026" spans="1:14" x14ac:dyDescent="0.2">
      <c r="A1026" s="369">
        <f>'1. General information'!$O$8</f>
        <v>0</v>
      </c>
      <c r="B1026" s="369">
        <f>'1. General information'!$O$10</f>
        <v>0</v>
      </c>
      <c r="C1026" s="369">
        <f>'1. General information'!$O$11</f>
        <v>0</v>
      </c>
      <c r="D1026" s="369" t="s">
        <v>734</v>
      </c>
      <c r="E1026" s="369" t="s">
        <v>652</v>
      </c>
      <c r="F1026" s="369" t="s">
        <v>653</v>
      </c>
      <c r="G1026" s="369" t="s">
        <v>30</v>
      </c>
      <c r="H1026" s="369" t="s">
        <v>654</v>
      </c>
      <c r="I1026" s="369" t="s">
        <v>616</v>
      </c>
      <c r="J1026" s="369" t="s">
        <v>350</v>
      </c>
      <c r="K1026" s="370" t="e">
        <f>'7. Vehicles and transport'!$R$20*'7. Vehicles and transport'!$R$31*YF_share</f>
        <v>#VALUE!</v>
      </c>
      <c r="L1026" s="370" t="e">
        <f>K1026/'0a. Country information'!$R$11</f>
        <v>#VALUE!</v>
      </c>
      <c r="M1026" s="371" t="str">
        <f>'0e. Support language'!$A$67</f>
        <v>District/MOH</v>
      </c>
      <c r="N1026" s="373" t="s">
        <v>30</v>
      </c>
    </row>
    <row r="1027" spans="1:14" x14ac:dyDescent="0.2">
      <c r="A1027" s="369">
        <f>'1. General information'!$O$8</f>
        <v>0</v>
      </c>
      <c r="B1027" s="369">
        <f>'1. General information'!$O$10</f>
        <v>0</v>
      </c>
      <c r="C1027" s="369">
        <f>'1. General information'!$O$11</f>
        <v>0</v>
      </c>
      <c r="D1027" s="369" t="s">
        <v>734</v>
      </c>
      <c r="E1027" s="369" t="s">
        <v>652</v>
      </c>
      <c r="F1027" s="369" t="s">
        <v>653</v>
      </c>
      <c r="G1027" s="369" t="s">
        <v>30</v>
      </c>
      <c r="H1027" s="369" t="s">
        <v>654</v>
      </c>
      <c r="I1027" s="369" t="s">
        <v>616</v>
      </c>
      <c r="J1027" s="369" t="s">
        <v>546</v>
      </c>
      <c r="K1027" s="370" t="e">
        <f>'7. Vehicles and transport'!$R$20*'7. Vehicles and transport'!$R$31*MenA_share</f>
        <v>#VALUE!</v>
      </c>
      <c r="L1027" s="370" t="e">
        <f>K1027/'0a. Country information'!$R$11</f>
        <v>#VALUE!</v>
      </c>
      <c r="M1027" s="371" t="str">
        <f>'0e. Support language'!$A$67</f>
        <v>District/MOH</v>
      </c>
      <c r="N1027" s="373" t="s">
        <v>30</v>
      </c>
    </row>
    <row r="1028" spans="1:14" x14ac:dyDescent="0.2">
      <c r="A1028" s="369">
        <f>'1. General information'!$O$8</f>
        <v>0</v>
      </c>
      <c r="B1028" s="369">
        <f>'1. General information'!$O$10</f>
        <v>0</v>
      </c>
      <c r="C1028" s="369">
        <f>'1. General information'!$O$11</f>
        <v>0</v>
      </c>
      <c r="D1028" s="369" t="s">
        <v>734</v>
      </c>
      <c r="E1028" s="369" t="s">
        <v>652</v>
      </c>
      <c r="F1028" s="369" t="s">
        <v>653</v>
      </c>
      <c r="G1028" s="369" t="s">
        <v>97</v>
      </c>
      <c r="H1028" s="369" t="s">
        <v>654</v>
      </c>
      <c r="I1028" s="369" t="s">
        <v>616</v>
      </c>
      <c r="J1028" s="369" t="s">
        <v>350</v>
      </c>
      <c r="K1028" s="370" t="e">
        <f>'7. Vehicles and transport'!$R$20*'7. Vehicles and transport'!$R$32*YF_share</f>
        <v>#VALUE!</v>
      </c>
      <c r="L1028" s="370" t="e">
        <f>K1028/'0a. Country information'!$R$11</f>
        <v>#VALUE!</v>
      </c>
      <c r="M1028" s="371" t="str">
        <f>'0e. Support language'!$A$67</f>
        <v>District/MOH</v>
      </c>
      <c r="N1028" s="373" t="s">
        <v>97</v>
      </c>
    </row>
    <row r="1029" spans="1:14" x14ac:dyDescent="0.2">
      <c r="A1029" s="369">
        <f>'1. General information'!$O$8</f>
        <v>0</v>
      </c>
      <c r="B1029" s="369">
        <f>'1. General information'!$O$10</f>
        <v>0</v>
      </c>
      <c r="C1029" s="369">
        <f>'1. General information'!$O$11</f>
        <v>0</v>
      </c>
      <c r="D1029" s="369" t="s">
        <v>734</v>
      </c>
      <c r="E1029" s="369" t="s">
        <v>652</v>
      </c>
      <c r="F1029" s="369" t="s">
        <v>653</v>
      </c>
      <c r="G1029" s="369" t="s">
        <v>97</v>
      </c>
      <c r="H1029" s="369" t="s">
        <v>654</v>
      </c>
      <c r="I1029" s="369" t="s">
        <v>616</v>
      </c>
      <c r="J1029" s="369" t="s">
        <v>546</v>
      </c>
      <c r="K1029" s="370" t="e">
        <f>'7. Vehicles and transport'!$R$20*'7. Vehicles and transport'!$R$32*MenA_share</f>
        <v>#VALUE!</v>
      </c>
      <c r="L1029" s="370" t="e">
        <f>K1029/'0a. Country information'!$R$11</f>
        <v>#VALUE!</v>
      </c>
      <c r="M1029" s="371" t="str">
        <f>'0e. Support language'!$A$67</f>
        <v>District/MOH</v>
      </c>
      <c r="N1029" s="373" t="s">
        <v>97</v>
      </c>
    </row>
    <row r="1030" spans="1:14" x14ac:dyDescent="0.2">
      <c r="A1030" s="369">
        <f>'1. General information'!$O$8</f>
        <v>0</v>
      </c>
      <c r="B1030" s="369">
        <f>'1. General information'!$O$10</f>
        <v>0</v>
      </c>
      <c r="C1030" s="369">
        <f>'1. General information'!$O$11</f>
        <v>0</v>
      </c>
      <c r="D1030" s="369" t="s">
        <v>734</v>
      </c>
      <c r="E1030" s="369" t="s">
        <v>652</v>
      </c>
      <c r="F1030" s="369" t="s">
        <v>653</v>
      </c>
      <c r="G1030" s="369" t="s">
        <v>28</v>
      </c>
      <c r="H1030" s="369" t="s">
        <v>654</v>
      </c>
      <c r="I1030" s="369" t="s">
        <v>616</v>
      </c>
      <c r="J1030" s="369" t="s">
        <v>350</v>
      </c>
      <c r="K1030" s="370" t="e">
        <f>'7. Vehicles and transport'!$R$20*'7. Vehicles and transport'!$R$33*YF_share</f>
        <v>#VALUE!</v>
      </c>
      <c r="L1030" s="370" t="e">
        <f>K1030/'0a. Country information'!$R$11</f>
        <v>#VALUE!</v>
      </c>
      <c r="M1030" s="371" t="str">
        <f>'0e. Support language'!$A$67</f>
        <v>District/MOH</v>
      </c>
      <c r="N1030" s="373" t="s">
        <v>28</v>
      </c>
    </row>
    <row r="1031" spans="1:14" x14ac:dyDescent="0.2">
      <c r="A1031" s="369">
        <f>'1. General information'!$O$8</f>
        <v>0</v>
      </c>
      <c r="B1031" s="369">
        <f>'1. General information'!$O$10</f>
        <v>0</v>
      </c>
      <c r="C1031" s="369">
        <f>'1. General information'!$O$11</f>
        <v>0</v>
      </c>
      <c r="D1031" s="369" t="s">
        <v>734</v>
      </c>
      <c r="E1031" s="369" t="s">
        <v>652</v>
      </c>
      <c r="F1031" s="369" t="s">
        <v>653</v>
      </c>
      <c r="G1031" s="369" t="s">
        <v>28</v>
      </c>
      <c r="H1031" s="369" t="s">
        <v>654</v>
      </c>
      <c r="I1031" s="369" t="s">
        <v>616</v>
      </c>
      <c r="J1031" s="369" t="s">
        <v>546</v>
      </c>
      <c r="K1031" s="370" t="e">
        <f>'7. Vehicles and transport'!$R$20*'7. Vehicles and transport'!$R$33*MenA_share</f>
        <v>#VALUE!</v>
      </c>
      <c r="L1031" s="370" t="e">
        <f>K1031/'0a. Country information'!$R$11</f>
        <v>#VALUE!</v>
      </c>
      <c r="M1031" s="371" t="str">
        <f>'0e. Support language'!$A$67</f>
        <v>District/MOH</v>
      </c>
      <c r="N1031" s="373" t="s">
        <v>28</v>
      </c>
    </row>
    <row r="1032" spans="1:14" x14ac:dyDescent="0.2">
      <c r="A1032" s="369">
        <f>'1. General information'!$O$8</f>
        <v>0</v>
      </c>
      <c r="B1032" s="369">
        <f>'1. General information'!$O$10</f>
        <v>0</v>
      </c>
      <c r="C1032" s="369">
        <f>'1. General information'!$O$11</f>
        <v>0</v>
      </c>
      <c r="D1032" s="369" t="s">
        <v>734</v>
      </c>
      <c r="E1032" s="369" t="s">
        <v>652</v>
      </c>
      <c r="F1032" s="369" t="s">
        <v>653</v>
      </c>
      <c r="G1032" s="369" t="s">
        <v>129</v>
      </c>
      <c r="H1032" s="369" t="s">
        <v>654</v>
      </c>
      <c r="I1032" s="369" t="s">
        <v>616</v>
      </c>
      <c r="J1032" s="369" t="s">
        <v>350</v>
      </c>
      <c r="K1032" s="370" t="e">
        <f>'7. Vehicles and transport'!$R$20*'7. Vehicles and transport'!$R$34*YF_share</f>
        <v>#VALUE!</v>
      </c>
      <c r="L1032" s="370" t="e">
        <f>K1032/'0a. Country information'!$R$11</f>
        <v>#VALUE!</v>
      </c>
      <c r="M1032" s="371" t="str">
        <f>'0e. Support language'!$A$67</f>
        <v>District/MOH</v>
      </c>
      <c r="N1032" s="373" t="s">
        <v>619</v>
      </c>
    </row>
    <row r="1033" spans="1:14" x14ac:dyDescent="0.2">
      <c r="A1033" s="369">
        <f>'1. General information'!$O$8</f>
        <v>0</v>
      </c>
      <c r="B1033" s="369">
        <f>'1. General information'!$O$10</f>
        <v>0</v>
      </c>
      <c r="C1033" s="369">
        <f>'1. General information'!$O$11</f>
        <v>0</v>
      </c>
      <c r="D1033" s="369" t="s">
        <v>734</v>
      </c>
      <c r="E1033" s="369" t="s">
        <v>652</v>
      </c>
      <c r="F1033" s="369" t="s">
        <v>653</v>
      </c>
      <c r="G1033" s="369" t="s">
        <v>129</v>
      </c>
      <c r="H1033" s="369" t="s">
        <v>654</v>
      </c>
      <c r="I1033" s="369" t="s">
        <v>616</v>
      </c>
      <c r="J1033" s="369" t="s">
        <v>546</v>
      </c>
      <c r="K1033" s="370" t="e">
        <f>'7. Vehicles and transport'!$R$20*'7. Vehicles and transport'!$R$34*MenA_share</f>
        <v>#VALUE!</v>
      </c>
      <c r="L1033" s="370" t="e">
        <f>K1033/'0a. Country information'!$R$11</f>
        <v>#VALUE!</v>
      </c>
      <c r="M1033" s="371" t="str">
        <f>'0e. Support language'!$A$67</f>
        <v>District/MOH</v>
      </c>
      <c r="N1033" s="373" t="s">
        <v>619</v>
      </c>
    </row>
    <row r="1034" spans="1:14" x14ac:dyDescent="0.2">
      <c r="A1034" s="369">
        <f>'1. General information'!$O$8</f>
        <v>0</v>
      </c>
      <c r="B1034" s="369">
        <f>'1. General information'!$O$10</f>
        <v>0</v>
      </c>
      <c r="C1034" s="369">
        <f>'1. General information'!$O$11</f>
        <v>0</v>
      </c>
      <c r="D1034" s="369" t="s">
        <v>736</v>
      </c>
      <c r="E1034" s="369" t="s">
        <v>652</v>
      </c>
      <c r="F1034" s="369" t="s">
        <v>653</v>
      </c>
      <c r="G1034" s="369" t="s">
        <v>33</v>
      </c>
      <c r="H1034" s="369" t="s">
        <v>654</v>
      </c>
      <c r="I1034" s="369" t="s">
        <v>616</v>
      </c>
      <c r="J1034" s="369" t="s">
        <v>350</v>
      </c>
      <c r="K1034" s="370" t="e">
        <f>'7. Vehicles and transport'!$S$20*'7. Vehicles and transport'!$S$25*YF_share</f>
        <v>#VALUE!</v>
      </c>
      <c r="L1034" s="370" t="e">
        <f>K1034/'0a. Country information'!$R$11</f>
        <v>#VALUE!</v>
      </c>
      <c r="M1034" s="371" t="str">
        <f>'0e. Support language'!$A$67</f>
        <v>District/MOH</v>
      </c>
      <c r="N1034" s="372" t="s">
        <v>758</v>
      </c>
    </row>
    <row r="1035" spans="1:14" x14ac:dyDescent="0.2">
      <c r="A1035" s="369">
        <f>'1. General information'!$O$8</f>
        <v>0</v>
      </c>
      <c r="B1035" s="369">
        <f>'1. General information'!$O$10</f>
        <v>0</v>
      </c>
      <c r="C1035" s="369">
        <f>'1. General information'!$O$11</f>
        <v>0</v>
      </c>
      <c r="D1035" s="369" t="s">
        <v>736</v>
      </c>
      <c r="E1035" s="369" t="s">
        <v>652</v>
      </c>
      <c r="F1035" s="369" t="s">
        <v>653</v>
      </c>
      <c r="G1035" s="369" t="s">
        <v>33</v>
      </c>
      <c r="H1035" s="369" t="s">
        <v>654</v>
      </c>
      <c r="I1035" s="369" t="s">
        <v>616</v>
      </c>
      <c r="J1035" s="369" t="s">
        <v>546</v>
      </c>
      <c r="K1035" s="370" t="e">
        <f>'7. Vehicles and transport'!$S$20*'7. Vehicles and transport'!$S$25*MenA_share</f>
        <v>#VALUE!</v>
      </c>
      <c r="L1035" s="370" t="e">
        <f>K1035/'0a. Country information'!$R$11</f>
        <v>#VALUE!</v>
      </c>
      <c r="M1035" s="371" t="str">
        <f>'0e. Support language'!$A$67</f>
        <v>District/MOH</v>
      </c>
      <c r="N1035" s="372" t="s">
        <v>758</v>
      </c>
    </row>
    <row r="1036" spans="1:14" x14ac:dyDescent="0.2">
      <c r="A1036" s="369">
        <f>'1. General information'!$O$8</f>
        <v>0</v>
      </c>
      <c r="B1036" s="369">
        <f>'1. General information'!$O$10</f>
        <v>0</v>
      </c>
      <c r="C1036" s="369">
        <f>'1. General information'!$O$11</f>
        <v>0</v>
      </c>
      <c r="D1036" s="369" t="s">
        <v>736</v>
      </c>
      <c r="E1036" s="369" t="s">
        <v>652</v>
      </c>
      <c r="F1036" s="369" t="s">
        <v>653</v>
      </c>
      <c r="G1036" s="369" t="s">
        <v>356</v>
      </c>
      <c r="H1036" s="369" t="s">
        <v>654</v>
      </c>
      <c r="I1036" s="369" t="s">
        <v>616</v>
      </c>
      <c r="J1036" s="369" t="s">
        <v>350</v>
      </c>
      <c r="K1036" s="370" t="e">
        <f>'7. Vehicles and transport'!$S$20*'7. Vehicles and transport'!$S$26*YF_share</f>
        <v>#VALUE!</v>
      </c>
      <c r="L1036" s="370" t="e">
        <f>K1036/'0a. Country information'!$R$11</f>
        <v>#VALUE!</v>
      </c>
      <c r="M1036" s="371" t="str">
        <f>'0e. Support language'!$A$67</f>
        <v>District/MOH</v>
      </c>
      <c r="N1036" s="373" t="s">
        <v>356</v>
      </c>
    </row>
    <row r="1037" spans="1:14" x14ac:dyDescent="0.2">
      <c r="A1037" s="369">
        <f>'1. General information'!$O$8</f>
        <v>0</v>
      </c>
      <c r="B1037" s="369">
        <f>'1. General information'!$O$10</f>
        <v>0</v>
      </c>
      <c r="C1037" s="369">
        <f>'1. General information'!$O$11</f>
        <v>0</v>
      </c>
      <c r="D1037" s="369" t="s">
        <v>736</v>
      </c>
      <c r="E1037" s="369" t="s">
        <v>652</v>
      </c>
      <c r="F1037" s="369" t="s">
        <v>653</v>
      </c>
      <c r="G1037" s="369" t="s">
        <v>356</v>
      </c>
      <c r="H1037" s="369" t="s">
        <v>654</v>
      </c>
      <c r="I1037" s="369" t="s">
        <v>616</v>
      </c>
      <c r="J1037" s="369" t="s">
        <v>546</v>
      </c>
      <c r="K1037" s="370" t="e">
        <f>'7. Vehicles and transport'!$S$20*'7. Vehicles and transport'!$S$26*MenA_share</f>
        <v>#VALUE!</v>
      </c>
      <c r="L1037" s="370" t="e">
        <f>K1037/'0a. Country information'!$R$11</f>
        <v>#VALUE!</v>
      </c>
      <c r="M1037" s="371" t="str">
        <f>'0e. Support language'!$A$67</f>
        <v>District/MOH</v>
      </c>
      <c r="N1037" s="373" t="s">
        <v>356</v>
      </c>
    </row>
    <row r="1038" spans="1:14" x14ac:dyDescent="0.2">
      <c r="A1038" s="369">
        <f>'1. General information'!$O$8</f>
        <v>0</v>
      </c>
      <c r="B1038" s="369">
        <f>'1. General information'!$O$10</f>
        <v>0</v>
      </c>
      <c r="C1038" s="369">
        <f>'1. General information'!$O$11</f>
        <v>0</v>
      </c>
      <c r="D1038" s="369" t="s">
        <v>736</v>
      </c>
      <c r="E1038" s="369" t="s">
        <v>652</v>
      </c>
      <c r="F1038" s="369" t="s">
        <v>653</v>
      </c>
      <c r="G1038" s="369" t="s">
        <v>29</v>
      </c>
      <c r="H1038" s="369" t="s">
        <v>654</v>
      </c>
      <c r="I1038" s="369" t="s">
        <v>616</v>
      </c>
      <c r="J1038" s="369" t="s">
        <v>350</v>
      </c>
      <c r="K1038" s="370" t="e">
        <f>'7. Vehicles and transport'!$S$20*'7. Vehicles and transport'!$S$27*YF_share</f>
        <v>#VALUE!</v>
      </c>
      <c r="L1038" s="370" t="e">
        <f>K1038/'0a. Country information'!$R$11</f>
        <v>#VALUE!</v>
      </c>
      <c r="M1038" s="371" t="str">
        <f>'0e. Support language'!$A$67</f>
        <v>District/MOH</v>
      </c>
      <c r="N1038" s="373" t="s">
        <v>29</v>
      </c>
    </row>
    <row r="1039" spans="1:14" x14ac:dyDescent="0.2">
      <c r="A1039" s="369">
        <f>'1. General information'!$O$8</f>
        <v>0</v>
      </c>
      <c r="B1039" s="369">
        <f>'1. General information'!$O$10</f>
        <v>0</v>
      </c>
      <c r="C1039" s="369">
        <f>'1. General information'!$O$11</f>
        <v>0</v>
      </c>
      <c r="D1039" s="369" t="s">
        <v>736</v>
      </c>
      <c r="E1039" s="369" t="s">
        <v>652</v>
      </c>
      <c r="F1039" s="369" t="s">
        <v>653</v>
      </c>
      <c r="G1039" s="369" t="s">
        <v>29</v>
      </c>
      <c r="H1039" s="369" t="s">
        <v>654</v>
      </c>
      <c r="I1039" s="369" t="s">
        <v>616</v>
      </c>
      <c r="J1039" s="369" t="s">
        <v>546</v>
      </c>
      <c r="K1039" s="370" t="e">
        <f>'7. Vehicles and transport'!$S$20*'7. Vehicles and transport'!$S$27*MenA_share</f>
        <v>#VALUE!</v>
      </c>
      <c r="L1039" s="370" t="e">
        <f>K1039/'0a. Country information'!$R$11</f>
        <v>#VALUE!</v>
      </c>
      <c r="M1039" s="371" t="str">
        <f>'0e. Support language'!$A$67</f>
        <v>District/MOH</v>
      </c>
      <c r="N1039" s="373" t="s">
        <v>29</v>
      </c>
    </row>
    <row r="1040" spans="1:14" x14ac:dyDescent="0.2">
      <c r="A1040" s="369">
        <f>'1. General information'!$O$8</f>
        <v>0</v>
      </c>
      <c r="B1040" s="369">
        <f>'1. General information'!$O$10</f>
        <v>0</v>
      </c>
      <c r="C1040" s="369">
        <f>'1. General information'!$O$11</f>
        <v>0</v>
      </c>
      <c r="D1040" s="369" t="s">
        <v>736</v>
      </c>
      <c r="E1040" s="369" t="s">
        <v>652</v>
      </c>
      <c r="F1040" s="369" t="s">
        <v>653</v>
      </c>
      <c r="G1040" s="369" t="s">
        <v>96</v>
      </c>
      <c r="H1040" s="369" t="s">
        <v>654</v>
      </c>
      <c r="I1040" s="369" t="s">
        <v>616</v>
      </c>
      <c r="J1040" s="369" t="s">
        <v>350</v>
      </c>
      <c r="K1040" s="370" t="e">
        <f>'7. Vehicles and transport'!$S$20*'7. Vehicles and transport'!$S$28*YF_share</f>
        <v>#VALUE!</v>
      </c>
      <c r="L1040" s="370" t="e">
        <f>K1040/'0a. Country information'!$R$11</f>
        <v>#VALUE!</v>
      </c>
      <c r="M1040" s="371" t="str">
        <f>'0e. Support language'!$A$67</f>
        <v>District/MOH</v>
      </c>
      <c r="N1040" s="373" t="s">
        <v>96</v>
      </c>
    </row>
    <row r="1041" spans="1:15" x14ac:dyDescent="0.2">
      <c r="A1041" s="369">
        <f>'1. General information'!$O$8</f>
        <v>0</v>
      </c>
      <c r="B1041" s="369">
        <f>'1. General information'!$O$10</f>
        <v>0</v>
      </c>
      <c r="C1041" s="369">
        <f>'1. General information'!$O$11</f>
        <v>0</v>
      </c>
      <c r="D1041" s="369" t="s">
        <v>736</v>
      </c>
      <c r="E1041" s="369" t="s">
        <v>652</v>
      </c>
      <c r="F1041" s="369" t="s">
        <v>653</v>
      </c>
      <c r="G1041" s="369" t="s">
        <v>96</v>
      </c>
      <c r="H1041" s="369" t="s">
        <v>654</v>
      </c>
      <c r="I1041" s="369" t="s">
        <v>616</v>
      </c>
      <c r="J1041" s="369" t="s">
        <v>546</v>
      </c>
      <c r="K1041" s="370" t="e">
        <f>'7. Vehicles and transport'!$S$20*'7. Vehicles and transport'!$S$28*MenA_share</f>
        <v>#VALUE!</v>
      </c>
      <c r="L1041" s="370" t="e">
        <f>K1041/'0a. Country information'!$R$11</f>
        <v>#VALUE!</v>
      </c>
      <c r="M1041" s="371" t="str">
        <f>'0e. Support language'!$A$67</f>
        <v>District/MOH</v>
      </c>
      <c r="N1041" s="373" t="s">
        <v>96</v>
      </c>
    </row>
    <row r="1042" spans="1:15" x14ac:dyDescent="0.2">
      <c r="A1042" s="369">
        <f>'1. General information'!$O$8</f>
        <v>0</v>
      </c>
      <c r="B1042" s="369">
        <f>'1. General information'!$O$10</f>
        <v>0</v>
      </c>
      <c r="C1042" s="369">
        <f>'1. General information'!$O$11</f>
        <v>0</v>
      </c>
      <c r="D1042" s="369" t="s">
        <v>736</v>
      </c>
      <c r="E1042" s="369" t="s">
        <v>652</v>
      </c>
      <c r="F1042" s="369" t="s">
        <v>653</v>
      </c>
      <c r="G1042" s="369" t="s">
        <v>5</v>
      </c>
      <c r="H1042" s="369" t="s">
        <v>654</v>
      </c>
      <c r="I1042" s="369" t="s">
        <v>616</v>
      </c>
      <c r="J1042" s="369" t="s">
        <v>350</v>
      </c>
      <c r="K1042" s="370" t="e">
        <f>'7. Vehicles and transport'!$S$20*'7. Vehicles and transport'!$S$29*YF_share</f>
        <v>#VALUE!</v>
      </c>
      <c r="L1042" s="370" t="e">
        <f>K1042/'0a. Country information'!$R$11</f>
        <v>#VALUE!</v>
      </c>
      <c r="M1042" s="371" t="str">
        <f>'0e. Support language'!$A$67</f>
        <v>District/MOH</v>
      </c>
      <c r="N1042" s="373" t="s">
        <v>5</v>
      </c>
    </row>
    <row r="1043" spans="1:15" x14ac:dyDescent="0.2">
      <c r="A1043" s="369">
        <f>'1. General information'!$O$8</f>
        <v>0</v>
      </c>
      <c r="B1043" s="369">
        <f>'1. General information'!$O$10</f>
        <v>0</v>
      </c>
      <c r="C1043" s="369">
        <f>'1. General information'!$O$11</f>
        <v>0</v>
      </c>
      <c r="D1043" s="369" t="s">
        <v>736</v>
      </c>
      <c r="E1043" s="369" t="s">
        <v>652</v>
      </c>
      <c r="F1043" s="369" t="s">
        <v>653</v>
      </c>
      <c r="G1043" s="369" t="s">
        <v>5</v>
      </c>
      <c r="H1043" s="369" t="s">
        <v>654</v>
      </c>
      <c r="I1043" s="369" t="s">
        <v>616</v>
      </c>
      <c r="J1043" s="369" t="s">
        <v>546</v>
      </c>
      <c r="K1043" s="370" t="e">
        <f>'7. Vehicles and transport'!$S$20*'7. Vehicles and transport'!$S$29*MenA_share</f>
        <v>#VALUE!</v>
      </c>
      <c r="L1043" s="370" t="e">
        <f>K1043/'0a. Country information'!$R$11</f>
        <v>#VALUE!</v>
      </c>
      <c r="M1043" s="371" t="str">
        <f>'0e. Support language'!$A$67</f>
        <v>District/MOH</v>
      </c>
      <c r="N1043" s="373" t="s">
        <v>5</v>
      </c>
    </row>
    <row r="1044" spans="1:15" x14ac:dyDescent="0.2">
      <c r="A1044" s="369">
        <f>'1. General information'!$O$8</f>
        <v>0</v>
      </c>
      <c r="B1044" s="369">
        <f>'1. General information'!$O$10</f>
        <v>0</v>
      </c>
      <c r="C1044" s="369">
        <f>'1. General information'!$O$11</f>
        <v>0</v>
      </c>
      <c r="D1044" s="369" t="s">
        <v>736</v>
      </c>
      <c r="E1044" s="369" t="s">
        <v>652</v>
      </c>
      <c r="F1044" s="369" t="s">
        <v>653</v>
      </c>
      <c r="G1044" s="369" t="s">
        <v>22</v>
      </c>
      <c r="H1044" s="369" t="s">
        <v>654</v>
      </c>
      <c r="I1044" s="369" t="s">
        <v>616</v>
      </c>
      <c r="J1044" s="369" t="s">
        <v>350</v>
      </c>
      <c r="K1044" s="370" t="e">
        <f>'7. Vehicles and transport'!$S$20*'7. Vehicles and transport'!$S$30*YF_share</f>
        <v>#VALUE!</v>
      </c>
      <c r="L1044" s="370" t="e">
        <f>K1044/'0a. Country information'!$R$11</f>
        <v>#VALUE!</v>
      </c>
      <c r="M1044" s="371" t="str">
        <f>'0e. Support language'!$A$67</f>
        <v>District/MOH</v>
      </c>
      <c r="N1044" s="373" t="s">
        <v>22</v>
      </c>
    </row>
    <row r="1045" spans="1:15" x14ac:dyDescent="0.2">
      <c r="A1045" s="369">
        <f>'1. General information'!$O$8</f>
        <v>0</v>
      </c>
      <c r="B1045" s="369">
        <f>'1. General information'!$O$10</f>
        <v>0</v>
      </c>
      <c r="C1045" s="369">
        <f>'1. General information'!$O$11</f>
        <v>0</v>
      </c>
      <c r="D1045" s="369" t="s">
        <v>736</v>
      </c>
      <c r="E1045" s="369" t="s">
        <v>652</v>
      </c>
      <c r="F1045" s="369" t="s">
        <v>653</v>
      </c>
      <c r="G1045" s="369" t="s">
        <v>22</v>
      </c>
      <c r="H1045" s="369" t="s">
        <v>654</v>
      </c>
      <c r="I1045" s="369" t="s">
        <v>616</v>
      </c>
      <c r="J1045" s="369" t="s">
        <v>546</v>
      </c>
      <c r="K1045" s="370" t="e">
        <f>'7. Vehicles and transport'!$S$20*'7. Vehicles and transport'!$S$30*MenA_share</f>
        <v>#VALUE!</v>
      </c>
      <c r="L1045" s="370" t="e">
        <f>K1045/'0a. Country information'!$R$11</f>
        <v>#VALUE!</v>
      </c>
      <c r="M1045" s="371" t="str">
        <f>'0e. Support language'!$A$67</f>
        <v>District/MOH</v>
      </c>
      <c r="N1045" s="373" t="s">
        <v>22</v>
      </c>
    </row>
    <row r="1046" spans="1:15" x14ac:dyDescent="0.2">
      <c r="A1046" s="369">
        <f>'1. General information'!$O$8</f>
        <v>0</v>
      </c>
      <c r="B1046" s="369">
        <f>'1. General information'!$O$10</f>
        <v>0</v>
      </c>
      <c r="C1046" s="369">
        <f>'1. General information'!$O$11</f>
        <v>0</v>
      </c>
      <c r="D1046" s="369" t="s">
        <v>736</v>
      </c>
      <c r="E1046" s="369" t="s">
        <v>652</v>
      </c>
      <c r="F1046" s="369" t="s">
        <v>653</v>
      </c>
      <c r="G1046" s="369" t="s">
        <v>30</v>
      </c>
      <c r="H1046" s="369" t="s">
        <v>654</v>
      </c>
      <c r="I1046" s="369" t="s">
        <v>616</v>
      </c>
      <c r="J1046" s="369" t="s">
        <v>350</v>
      </c>
      <c r="K1046" s="370" t="e">
        <f>'7. Vehicles and transport'!$S$20*'7. Vehicles and transport'!$S$31*YF_share</f>
        <v>#VALUE!</v>
      </c>
      <c r="L1046" s="370" t="e">
        <f>K1046/'0a. Country information'!$R$11</f>
        <v>#VALUE!</v>
      </c>
      <c r="M1046" s="371" t="str">
        <f>'0e. Support language'!$A$67</f>
        <v>District/MOH</v>
      </c>
      <c r="N1046" s="373" t="s">
        <v>30</v>
      </c>
    </row>
    <row r="1047" spans="1:15" x14ac:dyDescent="0.2">
      <c r="A1047" s="369">
        <f>'1. General information'!$O$8</f>
        <v>0</v>
      </c>
      <c r="B1047" s="369">
        <f>'1. General information'!$O$10</f>
        <v>0</v>
      </c>
      <c r="C1047" s="369">
        <f>'1. General information'!$O$11</f>
        <v>0</v>
      </c>
      <c r="D1047" s="369" t="s">
        <v>736</v>
      </c>
      <c r="E1047" s="369" t="s">
        <v>652</v>
      </c>
      <c r="F1047" s="369" t="s">
        <v>653</v>
      </c>
      <c r="G1047" s="369" t="s">
        <v>30</v>
      </c>
      <c r="H1047" s="369" t="s">
        <v>654</v>
      </c>
      <c r="I1047" s="369" t="s">
        <v>616</v>
      </c>
      <c r="J1047" s="369" t="s">
        <v>546</v>
      </c>
      <c r="K1047" s="370" t="e">
        <f>'7. Vehicles and transport'!$S$20*'7. Vehicles and transport'!$S$31*MenA_share</f>
        <v>#VALUE!</v>
      </c>
      <c r="L1047" s="370" t="e">
        <f>K1047/'0a. Country information'!$R$11</f>
        <v>#VALUE!</v>
      </c>
      <c r="M1047" s="371" t="str">
        <f>'0e. Support language'!$A$67</f>
        <v>District/MOH</v>
      </c>
      <c r="N1047" s="373" t="s">
        <v>30</v>
      </c>
    </row>
    <row r="1048" spans="1:15" x14ac:dyDescent="0.2">
      <c r="A1048" s="369">
        <f>'1. General information'!$O$8</f>
        <v>0</v>
      </c>
      <c r="B1048" s="369">
        <f>'1. General information'!$O$10</f>
        <v>0</v>
      </c>
      <c r="C1048" s="369">
        <f>'1. General information'!$O$11</f>
        <v>0</v>
      </c>
      <c r="D1048" s="369" t="s">
        <v>736</v>
      </c>
      <c r="E1048" s="369" t="s">
        <v>652</v>
      </c>
      <c r="F1048" s="369" t="s">
        <v>653</v>
      </c>
      <c r="G1048" s="369" t="s">
        <v>97</v>
      </c>
      <c r="H1048" s="369" t="s">
        <v>654</v>
      </c>
      <c r="I1048" s="369" t="s">
        <v>616</v>
      </c>
      <c r="J1048" s="369" t="s">
        <v>350</v>
      </c>
      <c r="K1048" s="370" t="e">
        <f>'7. Vehicles and transport'!$S$20*'7. Vehicles and transport'!$S$32*YF_share</f>
        <v>#VALUE!</v>
      </c>
      <c r="L1048" s="370" t="e">
        <f>K1048/'0a. Country information'!$R$11</f>
        <v>#VALUE!</v>
      </c>
      <c r="M1048" s="371" t="str">
        <f>'0e. Support language'!$A$67</f>
        <v>District/MOH</v>
      </c>
      <c r="N1048" s="373" t="s">
        <v>97</v>
      </c>
    </row>
    <row r="1049" spans="1:15" x14ac:dyDescent="0.2">
      <c r="A1049" s="369">
        <f>'1. General information'!$O$8</f>
        <v>0</v>
      </c>
      <c r="B1049" s="369">
        <f>'1. General information'!$O$10</f>
        <v>0</v>
      </c>
      <c r="C1049" s="369">
        <f>'1. General information'!$O$11</f>
        <v>0</v>
      </c>
      <c r="D1049" s="369" t="s">
        <v>736</v>
      </c>
      <c r="E1049" s="369" t="s">
        <v>652</v>
      </c>
      <c r="F1049" s="369" t="s">
        <v>653</v>
      </c>
      <c r="G1049" s="369" t="s">
        <v>97</v>
      </c>
      <c r="H1049" s="369" t="s">
        <v>654</v>
      </c>
      <c r="I1049" s="369" t="s">
        <v>616</v>
      </c>
      <c r="J1049" s="369" t="s">
        <v>546</v>
      </c>
      <c r="K1049" s="370" t="e">
        <f>'7. Vehicles and transport'!$S$20*'7. Vehicles and transport'!$S$32*MenA_share</f>
        <v>#VALUE!</v>
      </c>
      <c r="L1049" s="370" t="e">
        <f>K1049/'0a. Country information'!$R$11</f>
        <v>#VALUE!</v>
      </c>
      <c r="M1049" s="371" t="str">
        <f>'0e. Support language'!$A$67</f>
        <v>District/MOH</v>
      </c>
      <c r="N1049" s="373" t="s">
        <v>97</v>
      </c>
    </row>
    <row r="1050" spans="1:15" x14ac:dyDescent="0.2">
      <c r="A1050" s="369">
        <f>'1. General information'!$O$8</f>
        <v>0</v>
      </c>
      <c r="B1050" s="369">
        <f>'1. General information'!$O$10</f>
        <v>0</v>
      </c>
      <c r="C1050" s="369">
        <f>'1. General information'!$O$11</f>
        <v>0</v>
      </c>
      <c r="D1050" s="369" t="s">
        <v>736</v>
      </c>
      <c r="E1050" s="369" t="s">
        <v>652</v>
      </c>
      <c r="F1050" s="369" t="s">
        <v>653</v>
      </c>
      <c r="G1050" s="369" t="s">
        <v>28</v>
      </c>
      <c r="H1050" s="369" t="s">
        <v>654</v>
      </c>
      <c r="I1050" s="369" t="s">
        <v>616</v>
      </c>
      <c r="J1050" s="369" t="s">
        <v>350</v>
      </c>
      <c r="K1050" s="370" t="e">
        <f>'7. Vehicles and transport'!$S$20*'7. Vehicles and transport'!$S$33*YF_share</f>
        <v>#VALUE!</v>
      </c>
      <c r="L1050" s="370" t="e">
        <f>K1050/'0a. Country information'!$R$11</f>
        <v>#VALUE!</v>
      </c>
      <c r="M1050" s="371" t="str">
        <f>'0e. Support language'!$A$67</f>
        <v>District/MOH</v>
      </c>
      <c r="N1050" s="373" t="s">
        <v>28</v>
      </c>
    </row>
    <row r="1051" spans="1:15" x14ac:dyDescent="0.2">
      <c r="A1051" s="369">
        <f>'1. General information'!$O$8</f>
        <v>0</v>
      </c>
      <c r="B1051" s="369">
        <f>'1. General information'!$O$10</f>
        <v>0</v>
      </c>
      <c r="C1051" s="369">
        <f>'1. General information'!$O$11</f>
        <v>0</v>
      </c>
      <c r="D1051" s="369" t="s">
        <v>736</v>
      </c>
      <c r="E1051" s="369" t="s">
        <v>652</v>
      </c>
      <c r="F1051" s="369" t="s">
        <v>653</v>
      </c>
      <c r="G1051" s="369" t="s">
        <v>28</v>
      </c>
      <c r="H1051" s="369" t="s">
        <v>654</v>
      </c>
      <c r="I1051" s="369" t="s">
        <v>616</v>
      </c>
      <c r="J1051" s="369" t="s">
        <v>546</v>
      </c>
      <c r="K1051" s="370" t="e">
        <f>'7. Vehicles and transport'!$S$20*'7. Vehicles and transport'!$S$33*MenA_share</f>
        <v>#VALUE!</v>
      </c>
      <c r="L1051" s="370" t="e">
        <f>K1051/'0a. Country information'!$R$11</f>
        <v>#VALUE!</v>
      </c>
      <c r="M1051" s="371" t="str">
        <f>'0e. Support language'!$A$67</f>
        <v>District/MOH</v>
      </c>
      <c r="N1051" s="373" t="s">
        <v>28</v>
      </c>
    </row>
    <row r="1052" spans="1:15" x14ac:dyDescent="0.2">
      <c r="A1052" s="369">
        <f>'1. General information'!$O$8</f>
        <v>0</v>
      </c>
      <c r="B1052" s="369">
        <f>'1. General information'!$O$10</f>
        <v>0</v>
      </c>
      <c r="C1052" s="369">
        <f>'1. General information'!$O$11</f>
        <v>0</v>
      </c>
      <c r="D1052" s="369" t="s">
        <v>736</v>
      </c>
      <c r="E1052" s="369" t="s">
        <v>652</v>
      </c>
      <c r="F1052" s="369" t="s">
        <v>653</v>
      </c>
      <c r="G1052" s="369" t="s">
        <v>129</v>
      </c>
      <c r="H1052" s="369" t="s">
        <v>654</v>
      </c>
      <c r="I1052" s="369" t="s">
        <v>616</v>
      </c>
      <c r="J1052" s="369" t="s">
        <v>350</v>
      </c>
      <c r="K1052" s="370" t="e">
        <f>'7. Vehicles and transport'!$S$20*'7. Vehicles and transport'!$S$34*YF_share</f>
        <v>#VALUE!</v>
      </c>
      <c r="L1052" s="370" t="e">
        <f>K1052/'0a. Country information'!$R$11</f>
        <v>#VALUE!</v>
      </c>
      <c r="M1052" s="371" t="str">
        <f>'0e. Support language'!$A$67</f>
        <v>District/MOH</v>
      </c>
      <c r="N1052" s="373" t="s">
        <v>619</v>
      </c>
    </row>
    <row r="1053" spans="1:15" x14ac:dyDescent="0.2">
      <c r="A1053" s="369">
        <f>'1. General information'!$O$8</f>
        <v>0</v>
      </c>
      <c r="B1053" s="369">
        <f>'1. General information'!$O$10</f>
        <v>0</v>
      </c>
      <c r="C1053" s="369">
        <f>'1. General information'!$O$11</f>
        <v>0</v>
      </c>
      <c r="D1053" s="369" t="s">
        <v>736</v>
      </c>
      <c r="E1053" s="369" t="s">
        <v>652</v>
      </c>
      <c r="F1053" s="369" t="s">
        <v>653</v>
      </c>
      <c r="G1053" s="369" t="s">
        <v>129</v>
      </c>
      <c r="H1053" s="369" t="s">
        <v>654</v>
      </c>
      <c r="I1053" s="369" t="s">
        <v>616</v>
      </c>
      <c r="J1053" s="369" t="s">
        <v>546</v>
      </c>
      <c r="K1053" s="370" t="e">
        <f>'7. Vehicles and transport'!$S$20*'7. Vehicles and transport'!$S$34*MenA_share</f>
        <v>#VALUE!</v>
      </c>
      <c r="L1053" s="370" t="e">
        <f>K1053/'0a. Country information'!$R$11</f>
        <v>#VALUE!</v>
      </c>
      <c r="M1053" s="371" t="str">
        <f>'0e. Support language'!$A$67</f>
        <v>District/MOH</v>
      </c>
      <c r="N1053" s="373" t="s">
        <v>619</v>
      </c>
    </row>
    <row r="1054" spans="1:15" x14ac:dyDescent="0.2">
      <c r="A1054" s="374">
        <f>'1. General information'!$O$8</f>
        <v>0</v>
      </c>
      <c r="B1054" s="374">
        <f>'1. General information'!$O$10</f>
        <v>0</v>
      </c>
      <c r="C1054" s="374">
        <f>'1. General information'!$O$11</f>
        <v>0</v>
      </c>
      <c r="D1054" s="374" t="s">
        <v>717</v>
      </c>
      <c r="E1054" s="374" t="s">
        <v>652</v>
      </c>
      <c r="F1054" s="374" t="s">
        <v>653</v>
      </c>
      <c r="G1054" s="374" t="s">
        <v>33</v>
      </c>
      <c r="H1054" s="374" t="s">
        <v>654</v>
      </c>
      <c r="I1054" s="374" t="s">
        <v>616</v>
      </c>
      <c r="J1054" s="374" t="s">
        <v>350</v>
      </c>
      <c r="K1054" s="375" t="e">
        <f>'7. Vehicles and transport'!$J$24*'7. Vehicles and transport'!$J$25*YF_share</f>
        <v>#VALUE!</v>
      </c>
      <c r="L1054" s="375" t="e">
        <f>K1054/'0a. Country information'!$R$11</f>
        <v>#VALUE!</v>
      </c>
      <c r="M1054" s="376" t="str">
        <f>'0e. Support language'!$A$67</f>
        <v>District/MOH</v>
      </c>
      <c r="N1054" s="377" t="s">
        <v>759</v>
      </c>
      <c r="O1054" s="313" t="s">
        <v>739</v>
      </c>
    </row>
    <row r="1055" spans="1:15" x14ac:dyDescent="0.2">
      <c r="A1055" s="374">
        <f>'1. General information'!$O$8</f>
        <v>0</v>
      </c>
      <c r="B1055" s="374">
        <f>'1. General information'!$O$10</f>
        <v>0</v>
      </c>
      <c r="C1055" s="374">
        <f>'1. General information'!$O$11</f>
        <v>0</v>
      </c>
      <c r="D1055" s="374" t="s">
        <v>717</v>
      </c>
      <c r="E1055" s="374" t="s">
        <v>652</v>
      </c>
      <c r="F1055" s="374" t="s">
        <v>653</v>
      </c>
      <c r="G1055" s="374" t="s">
        <v>33</v>
      </c>
      <c r="H1055" s="374" t="s">
        <v>654</v>
      </c>
      <c r="I1055" s="374" t="s">
        <v>616</v>
      </c>
      <c r="J1055" s="374" t="s">
        <v>546</v>
      </c>
      <c r="K1055" s="375" t="e">
        <f>'7. Vehicles and transport'!$J$24*'7. Vehicles and transport'!$J$25*MenA_share</f>
        <v>#VALUE!</v>
      </c>
      <c r="L1055" s="375" t="e">
        <f>K1055/'0a. Country information'!$R$11</f>
        <v>#VALUE!</v>
      </c>
      <c r="M1055" s="376" t="str">
        <f>'0e. Support language'!$A$67</f>
        <v>District/MOH</v>
      </c>
      <c r="N1055" s="377" t="s">
        <v>759</v>
      </c>
    </row>
    <row r="1056" spans="1:15" x14ac:dyDescent="0.2">
      <c r="A1056" s="374">
        <f>'1. General information'!$O$8</f>
        <v>0</v>
      </c>
      <c r="B1056" s="374">
        <f>'1. General information'!$O$10</f>
        <v>0</v>
      </c>
      <c r="C1056" s="374">
        <f>'1. General information'!$O$11</f>
        <v>0</v>
      </c>
      <c r="D1056" s="374" t="s">
        <v>717</v>
      </c>
      <c r="E1056" s="374" t="s">
        <v>652</v>
      </c>
      <c r="F1056" s="374" t="s">
        <v>653</v>
      </c>
      <c r="G1056" s="374" t="s">
        <v>356</v>
      </c>
      <c r="H1056" s="374" t="s">
        <v>654</v>
      </c>
      <c r="I1056" s="374" t="s">
        <v>616</v>
      </c>
      <c r="J1056" s="374" t="s">
        <v>350</v>
      </c>
      <c r="K1056" s="375" t="e">
        <f>'7. Vehicles and transport'!$J$24*'7. Vehicles and transport'!$J$26*YF_share</f>
        <v>#VALUE!</v>
      </c>
      <c r="L1056" s="375" t="e">
        <f>K1056/'0a. Country information'!$R$11</f>
        <v>#VALUE!</v>
      </c>
      <c r="M1056" s="376" t="str">
        <f>'0e. Support language'!$A$67</f>
        <v>District/MOH</v>
      </c>
      <c r="N1056" s="374" t="s">
        <v>356</v>
      </c>
    </row>
    <row r="1057" spans="1:14" x14ac:dyDescent="0.2">
      <c r="A1057" s="374">
        <f>'1. General information'!$O$8</f>
        <v>0</v>
      </c>
      <c r="B1057" s="374">
        <f>'1. General information'!$O$10</f>
        <v>0</v>
      </c>
      <c r="C1057" s="374">
        <f>'1. General information'!$O$11</f>
        <v>0</v>
      </c>
      <c r="D1057" s="374" t="s">
        <v>717</v>
      </c>
      <c r="E1057" s="374" t="s">
        <v>652</v>
      </c>
      <c r="F1057" s="374" t="s">
        <v>653</v>
      </c>
      <c r="G1057" s="374" t="s">
        <v>356</v>
      </c>
      <c r="H1057" s="374" t="s">
        <v>654</v>
      </c>
      <c r="I1057" s="374" t="s">
        <v>616</v>
      </c>
      <c r="J1057" s="374" t="s">
        <v>546</v>
      </c>
      <c r="K1057" s="375" t="e">
        <f>'7. Vehicles and transport'!$J$24*'7. Vehicles and transport'!$J$26*MenA_share</f>
        <v>#VALUE!</v>
      </c>
      <c r="L1057" s="375" t="e">
        <f>K1057/'0a. Country information'!$R$11</f>
        <v>#VALUE!</v>
      </c>
      <c r="M1057" s="376" t="str">
        <f>'0e. Support language'!$A$67</f>
        <v>District/MOH</v>
      </c>
      <c r="N1057" s="374" t="s">
        <v>356</v>
      </c>
    </row>
    <row r="1058" spans="1:14" x14ac:dyDescent="0.2">
      <c r="A1058" s="374">
        <f>'1. General information'!$O$8</f>
        <v>0</v>
      </c>
      <c r="B1058" s="374">
        <f>'1. General information'!$O$10</f>
        <v>0</v>
      </c>
      <c r="C1058" s="374">
        <f>'1. General information'!$O$11</f>
        <v>0</v>
      </c>
      <c r="D1058" s="374" t="s">
        <v>717</v>
      </c>
      <c r="E1058" s="374" t="s">
        <v>652</v>
      </c>
      <c r="F1058" s="374" t="s">
        <v>653</v>
      </c>
      <c r="G1058" s="374" t="s">
        <v>29</v>
      </c>
      <c r="H1058" s="374" t="s">
        <v>654</v>
      </c>
      <c r="I1058" s="374" t="s">
        <v>616</v>
      </c>
      <c r="J1058" s="374" t="s">
        <v>350</v>
      </c>
      <c r="K1058" s="375" t="e">
        <f>'7. Vehicles and transport'!$J$24*'7. Vehicles and transport'!$J$27*YF_share</f>
        <v>#VALUE!</v>
      </c>
      <c r="L1058" s="375" t="e">
        <f>K1058/'0a. Country information'!$R$11</f>
        <v>#VALUE!</v>
      </c>
      <c r="M1058" s="376" t="str">
        <f>'0e. Support language'!$A$67</f>
        <v>District/MOH</v>
      </c>
      <c r="N1058" s="374" t="s">
        <v>29</v>
      </c>
    </row>
    <row r="1059" spans="1:14" x14ac:dyDescent="0.2">
      <c r="A1059" s="374">
        <f>'1. General information'!$O$8</f>
        <v>0</v>
      </c>
      <c r="B1059" s="374">
        <f>'1. General information'!$O$10</f>
        <v>0</v>
      </c>
      <c r="C1059" s="374">
        <f>'1. General information'!$O$11</f>
        <v>0</v>
      </c>
      <c r="D1059" s="374" t="s">
        <v>717</v>
      </c>
      <c r="E1059" s="374" t="s">
        <v>652</v>
      </c>
      <c r="F1059" s="374" t="s">
        <v>653</v>
      </c>
      <c r="G1059" s="374" t="s">
        <v>29</v>
      </c>
      <c r="H1059" s="374" t="s">
        <v>654</v>
      </c>
      <c r="I1059" s="374" t="s">
        <v>616</v>
      </c>
      <c r="J1059" s="374" t="s">
        <v>546</v>
      </c>
      <c r="K1059" s="375" t="e">
        <f>'7. Vehicles and transport'!$J$24*'7. Vehicles and transport'!$J$27*MenA_share</f>
        <v>#VALUE!</v>
      </c>
      <c r="L1059" s="375" t="e">
        <f>K1059/'0a. Country information'!$R$11</f>
        <v>#VALUE!</v>
      </c>
      <c r="M1059" s="376" t="str">
        <f>'0e. Support language'!$A$67</f>
        <v>District/MOH</v>
      </c>
      <c r="N1059" s="374" t="s">
        <v>29</v>
      </c>
    </row>
    <row r="1060" spans="1:14" x14ac:dyDescent="0.2">
      <c r="A1060" s="374">
        <f>'1. General information'!$O$8</f>
        <v>0</v>
      </c>
      <c r="B1060" s="374">
        <f>'1. General information'!$O$10</f>
        <v>0</v>
      </c>
      <c r="C1060" s="374">
        <f>'1. General information'!$O$11</f>
        <v>0</v>
      </c>
      <c r="D1060" s="374" t="s">
        <v>717</v>
      </c>
      <c r="E1060" s="374" t="s">
        <v>652</v>
      </c>
      <c r="F1060" s="374" t="s">
        <v>653</v>
      </c>
      <c r="G1060" s="374" t="s">
        <v>96</v>
      </c>
      <c r="H1060" s="374" t="s">
        <v>654</v>
      </c>
      <c r="I1060" s="374" t="s">
        <v>616</v>
      </c>
      <c r="J1060" s="374" t="s">
        <v>350</v>
      </c>
      <c r="K1060" s="375" t="e">
        <f>'7. Vehicles and transport'!$J$24*'7. Vehicles and transport'!$J$28*YF_share</f>
        <v>#VALUE!</v>
      </c>
      <c r="L1060" s="375" t="e">
        <f>K1060/'0a. Country information'!$R$11</f>
        <v>#VALUE!</v>
      </c>
      <c r="M1060" s="376" t="str">
        <f>'0e. Support language'!$A$67</f>
        <v>District/MOH</v>
      </c>
      <c r="N1060" s="374" t="s">
        <v>96</v>
      </c>
    </row>
    <row r="1061" spans="1:14" x14ac:dyDescent="0.2">
      <c r="A1061" s="374">
        <f>'1. General information'!$O$8</f>
        <v>0</v>
      </c>
      <c r="B1061" s="374">
        <f>'1. General information'!$O$10</f>
        <v>0</v>
      </c>
      <c r="C1061" s="374">
        <f>'1. General information'!$O$11</f>
        <v>0</v>
      </c>
      <c r="D1061" s="374" t="s">
        <v>717</v>
      </c>
      <c r="E1061" s="374" t="s">
        <v>652</v>
      </c>
      <c r="F1061" s="374" t="s">
        <v>653</v>
      </c>
      <c r="G1061" s="374" t="s">
        <v>96</v>
      </c>
      <c r="H1061" s="374" t="s">
        <v>654</v>
      </c>
      <c r="I1061" s="374" t="s">
        <v>616</v>
      </c>
      <c r="J1061" s="374" t="s">
        <v>546</v>
      </c>
      <c r="K1061" s="375" t="e">
        <f>'7. Vehicles and transport'!$J$24*'7. Vehicles and transport'!$J$28*MenA_share</f>
        <v>#VALUE!</v>
      </c>
      <c r="L1061" s="375" t="e">
        <f>K1061/'0a. Country information'!$R$11</f>
        <v>#VALUE!</v>
      </c>
      <c r="M1061" s="376" t="str">
        <f>'0e. Support language'!$A$67</f>
        <v>District/MOH</v>
      </c>
      <c r="N1061" s="374" t="s">
        <v>96</v>
      </c>
    </row>
    <row r="1062" spans="1:14" x14ac:dyDescent="0.2">
      <c r="A1062" s="374">
        <f>'1. General information'!$O$8</f>
        <v>0</v>
      </c>
      <c r="B1062" s="374">
        <f>'1. General information'!$O$10</f>
        <v>0</v>
      </c>
      <c r="C1062" s="374">
        <f>'1. General information'!$O$11</f>
        <v>0</v>
      </c>
      <c r="D1062" s="374" t="s">
        <v>717</v>
      </c>
      <c r="E1062" s="374" t="s">
        <v>652</v>
      </c>
      <c r="F1062" s="374" t="s">
        <v>653</v>
      </c>
      <c r="G1062" s="374" t="s">
        <v>5</v>
      </c>
      <c r="H1062" s="374" t="s">
        <v>654</v>
      </c>
      <c r="I1062" s="374" t="s">
        <v>616</v>
      </c>
      <c r="J1062" s="374" t="s">
        <v>350</v>
      </c>
      <c r="K1062" s="375" t="e">
        <f>'7. Vehicles and transport'!$J$24*'7. Vehicles and transport'!$J$29*YF_share</f>
        <v>#VALUE!</v>
      </c>
      <c r="L1062" s="375" t="e">
        <f>K1062/'0a. Country information'!$R$11</f>
        <v>#VALUE!</v>
      </c>
      <c r="M1062" s="376" t="str">
        <f>'0e. Support language'!$A$67</f>
        <v>District/MOH</v>
      </c>
      <c r="N1062" s="374" t="s">
        <v>5</v>
      </c>
    </row>
    <row r="1063" spans="1:14" x14ac:dyDescent="0.2">
      <c r="A1063" s="374">
        <f>'1. General information'!$O$8</f>
        <v>0</v>
      </c>
      <c r="B1063" s="374">
        <f>'1. General information'!$O$10</f>
        <v>0</v>
      </c>
      <c r="C1063" s="374">
        <f>'1. General information'!$O$11</f>
        <v>0</v>
      </c>
      <c r="D1063" s="374" t="s">
        <v>717</v>
      </c>
      <c r="E1063" s="374" t="s">
        <v>652</v>
      </c>
      <c r="F1063" s="374" t="s">
        <v>653</v>
      </c>
      <c r="G1063" s="374" t="s">
        <v>5</v>
      </c>
      <c r="H1063" s="374" t="s">
        <v>654</v>
      </c>
      <c r="I1063" s="374" t="s">
        <v>616</v>
      </c>
      <c r="J1063" s="374" t="s">
        <v>546</v>
      </c>
      <c r="K1063" s="375" t="e">
        <f>'7. Vehicles and transport'!$J$24*'7. Vehicles and transport'!$J$29*MenA_share</f>
        <v>#VALUE!</v>
      </c>
      <c r="L1063" s="375" t="e">
        <f>K1063/'0a. Country information'!$R$11</f>
        <v>#VALUE!</v>
      </c>
      <c r="M1063" s="376" t="str">
        <f>'0e. Support language'!$A$67</f>
        <v>District/MOH</v>
      </c>
      <c r="N1063" s="374" t="s">
        <v>5</v>
      </c>
    </row>
    <row r="1064" spans="1:14" x14ac:dyDescent="0.2">
      <c r="A1064" s="374">
        <f>'1. General information'!$O$8</f>
        <v>0</v>
      </c>
      <c r="B1064" s="374">
        <f>'1. General information'!$O$10</f>
        <v>0</v>
      </c>
      <c r="C1064" s="374">
        <f>'1. General information'!$O$11</f>
        <v>0</v>
      </c>
      <c r="D1064" s="374" t="s">
        <v>717</v>
      </c>
      <c r="E1064" s="374" t="s">
        <v>652</v>
      </c>
      <c r="F1064" s="374" t="s">
        <v>653</v>
      </c>
      <c r="G1064" s="374" t="s">
        <v>22</v>
      </c>
      <c r="H1064" s="374" t="s">
        <v>654</v>
      </c>
      <c r="I1064" s="374" t="s">
        <v>616</v>
      </c>
      <c r="J1064" s="374" t="s">
        <v>350</v>
      </c>
      <c r="K1064" s="375" t="e">
        <f>'7. Vehicles and transport'!$J$24*'7. Vehicles and transport'!$J$30*YF_share</f>
        <v>#VALUE!</v>
      </c>
      <c r="L1064" s="375" t="e">
        <f>K1064/'0a. Country information'!$R$11</f>
        <v>#VALUE!</v>
      </c>
      <c r="M1064" s="376" t="str">
        <f>'0e. Support language'!$A$67</f>
        <v>District/MOH</v>
      </c>
      <c r="N1064" s="374" t="s">
        <v>22</v>
      </c>
    </row>
    <row r="1065" spans="1:14" x14ac:dyDescent="0.2">
      <c r="A1065" s="374">
        <f>'1. General information'!$O$8</f>
        <v>0</v>
      </c>
      <c r="B1065" s="374">
        <f>'1. General information'!$O$10</f>
        <v>0</v>
      </c>
      <c r="C1065" s="374">
        <f>'1. General information'!$O$11</f>
        <v>0</v>
      </c>
      <c r="D1065" s="374" t="s">
        <v>717</v>
      </c>
      <c r="E1065" s="374" t="s">
        <v>652</v>
      </c>
      <c r="F1065" s="374" t="s">
        <v>653</v>
      </c>
      <c r="G1065" s="374" t="s">
        <v>22</v>
      </c>
      <c r="H1065" s="374" t="s">
        <v>654</v>
      </c>
      <c r="I1065" s="374" t="s">
        <v>616</v>
      </c>
      <c r="J1065" s="374" t="s">
        <v>546</v>
      </c>
      <c r="K1065" s="375" t="e">
        <f>'7. Vehicles and transport'!$J$24*'7. Vehicles and transport'!$J$30*MenA_share</f>
        <v>#VALUE!</v>
      </c>
      <c r="L1065" s="375" t="e">
        <f>K1065/'0a. Country information'!$R$11</f>
        <v>#VALUE!</v>
      </c>
      <c r="M1065" s="376" t="str">
        <f>'0e. Support language'!$A$67</f>
        <v>District/MOH</v>
      </c>
      <c r="N1065" s="374" t="s">
        <v>22</v>
      </c>
    </row>
    <row r="1066" spans="1:14" x14ac:dyDescent="0.2">
      <c r="A1066" s="374">
        <f>'1. General information'!$O$8</f>
        <v>0</v>
      </c>
      <c r="B1066" s="374">
        <f>'1. General information'!$O$10</f>
        <v>0</v>
      </c>
      <c r="C1066" s="374">
        <f>'1. General information'!$O$11</f>
        <v>0</v>
      </c>
      <c r="D1066" s="374" t="s">
        <v>717</v>
      </c>
      <c r="E1066" s="374" t="s">
        <v>652</v>
      </c>
      <c r="F1066" s="374" t="s">
        <v>653</v>
      </c>
      <c r="G1066" s="374" t="s">
        <v>30</v>
      </c>
      <c r="H1066" s="374" t="s">
        <v>654</v>
      </c>
      <c r="I1066" s="374" t="s">
        <v>616</v>
      </c>
      <c r="J1066" s="374" t="s">
        <v>350</v>
      </c>
      <c r="K1066" s="375" t="e">
        <f>'7. Vehicles and transport'!$J$24*'7. Vehicles and transport'!$J$31*YF_share</f>
        <v>#VALUE!</v>
      </c>
      <c r="L1066" s="375" t="e">
        <f>K1066/'0a. Country information'!$R$11</f>
        <v>#VALUE!</v>
      </c>
      <c r="M1066" s="376" t="str">
        <f>'0e. Support language'!$A$67</f>
        <v>District/MOH</v>
      </c>
      <c r="N1066" s="374" t="s">
        <v>30</v>
      </c>
    </row>
    <row r="1067" spans="1:14" x14ac:dyDescent="0.2">
      <c r="A1067" s="374">
        <f>'1. General information'!$O$8</f>
        <v>0</v>
      </c>
      <c r="B1067" s="374">
        <f>'1. General information'!$O$10</f>
        <v>0</v>
      </c>
      <c r="C1067" s="374">
        <f>'1. General information'!$O$11</f>
        <v>0</v>
      </c>
      <c r="D1067" s="374" t="s">
        <v>717</v>
      </c>
      <c r="E1067" s="374" t="s">
        <v>652</v>
      </c>
      <c r="F1067" s="374" t="s">
        <v>653</v>
      </c>
      <c r="G1067" s="374" t="s">
        <v>30</v>
      </c>
      <c r="H1067" s="374" t="s">
        <v>654</v>
      </c>
      <c r="I1067" s="374" t="s">
        <v>616</v>
      </c>
      <c r="J1067" s="374" t="s">
        <v>546</v>
      </c>
      <c r="K1067" s="375" t="e">
        <f>'7. Vehicles and transport'!$J$24*'7. Vehicles and transport'!$J$31*MenA_share</f>
        <v>#VALUE!</v>
      </c>
      <c r="L1067" s="375" t="e">
        <f>K1067/'0a. Country information'!$R$11</f>
        <v>#VALUE!</v>
      </c>
      <c r="M1067" s="376" t="str">
        <f>'0e. Support language'!$A$67</f>
        <v>District/MOH</v>
      </c>
      <c r="N1067" s="374" t="s">
        <v>30</v>
      </c>
    </row>
    <row r="1068" spans="1:14" x14ac:dyDescent="0.2">
      <c r="A1068" s="374">
        <f>'1. General information'!$O$8</f>
        <v>0</v>
      </c>
      <c r="B1068" s="374">
        <f>'1. General information'!$O$10</f>
        <v>0</v>
      </c>
      <c r="C1068" s="374">
        <f>'1. General information'!$O$11</f>
        <v>0</v>
      </c>
      <c r="D1068" s="374" t="s">
        <v>717</v>
      </c>
      <c r="E1068" s="374" t="s">
        <v>652</v>
      </c>
      <c r="F1068" s="374" t="s">
        <v>653</v>
      </c>
      <c r="G1068" s="374" t="s">
        <v>97</v>
      </c>
      <c r="H1068" s="374" t="s">
        <v>654</v>
      </c>
      <c r="I1068" s="374" t="s">
        <v>616</v>
      </c>
      <c r="J1068" s="374" t="s">
        <v>350</v>
      </c>
      <c r="K1068" s="375" t="e">
        <f>'7. Vehicles and transport'!$J$24*'7. Vehicles and transport'!$J$32*YF_share</f>
        <v>#VALUE!</v>
      </c>
      <c r="L1068" s="375" t="e">
        <f>K1068/'0a. Country information'!$R$11</f>
        <v>#VALUE!</v>
      </c>
      <c r="M1068" s="376" t="str">
        <f>'0e. Support language'!$A$67</f>
        <v>District/MOH</v>
      </c>
      <c r="N1068" s="374" t="s">
        <v>97</v>
      </c>
    </row>
    <row r="1069" spans="1:14" x14ac:dyDescent="0.2">
      <c r="A1069" s="374">
        <f>'1. General information'!$O$8</f>
        <v>0</v>
      </c>
      <c r="B1069" s="374">
        <f>'1. General information'!$O$10</f>
        <v>0</v>
      </c>
      <c r="C1069" s="374">
        <f>'1. General information'!$O$11</f>
        <v>0</v>
      </c>
      <c r="D1069" s="374" t="s">
        <v>717</v>
      </c>
      <c r="E1069" s="374" t="s">
        <v>652</v>
      </c>
      <c r="F1069" s="374" t="s">
        <v>653</v>
      </c>
      <c r="G1069" s="374" t="s">
        <v>97</v>
      </c>
      <c r="H1069" s="374" t="s">
        <v>654</v>
      </c>
      <c r="I1069" s="374" t="s">
        <v>616</v>
      </c>
      <c r="J1069" s="374" t="s">
        <v>546</v>
      </c>
      <c r="K1069" s="375" t="e">
        <f>'7. Vehicles and transport'!$J$24*'7. Vehicles and transport'!$J$32*MenA_share</f>
        <v>#VALUE!</v>
      </c>
      <c r="L1069" s="375" t="e">
        <f>K1069/'0a. Country information'!$R$11</f>
        <v>#VALUE!</v>
      </c>
      <c r="M1069" s="376" t="str">
        <f>'0e. Support language'!$A$67</f>
        <v>District/MOH</v>
      </c>
      <c r="N1069" s="374" t="s">
        <v>97</v>
      </c>
    </row>
    <row r="1070" spans="1:14" x14ac:dyDescent="0.2">
      <c r="A1070" s="374">
        <f>'1. General information'!$O$8</f>
        <v>0</v>
      </c>
      <c r="B1070" s="374">
        <f>'1. General information'!$O$10</f>
        <v>0</v>
      </c>
      <c r="C1070" s="374">
        <f>'1. General information'!$O$11</f>
        <v>0</v>
      </c>
      <c r="D1070" s="374" t="s">
        <v>717</v>
      </c>
      <c r="E1070" s="374" t="s">
        <v>652</v>
      </c>
      <c r="F1070" s="374" t="s">
        <v>653</v>
      </c>
      <c r="G1070" s="374" t="s">
        <v>28</v>
      </c>
      <c r="H1070" s="374" t="s">
        <v>654</v>
      </c>
      <c r="I1070" s="374" t="s">
        <v>616</v>
      </c>
      <c r="J1070" s="374" t="s">
        <v>350</v>
      </c>
      <c r="K1070" s="375" t="e">
        <f>'7. Vehicles and transport'!$J$24*'7. Vehicles and transport'!$J$33*YF_share</f>
        <v>#VALUE!</v>
      </c>
      <c r="L1070" s="375" t="e">
        <f>K1070/'0a. Country information'!$R$11</f>
        <v>#VALUE!</v>
      </c>
      <c r="M1070" s="376" t="str">
        <f>'0e. Support language'!$A$67</f>
        <v>District/MOH</v>
      </c>
      <c r="N1070" s="374" t="s">
        <v>28</v>
      </c>
    </row>
    <row r="1071" spans="1:14" x14ac:dyDescent="0.2">
      <c r="A1071" s="374">
        <f>'1. General information'!$O$8</f>
        <v>0</v>
      </c>
      <c r="B1071" s="374">
        <f>'1. General information'!$O$10</f>
        <v>0</v>
      </c>
      <c r="C1071" s="374">
        <f>'1. General information'!$O$11</f>
        <v>0</v>
      </c>
      <c r="D1071" s="374" t="s">
        <v>717</v>
      </c>
      <c r="E1071" s="374" t="s">
        <v>652</v>
      </c>
      <c r="F1071" s="374" t="s">
        <v>653</v>
      </c>
      <c r="G1071" s="374" t="s">
        <v>28</v>
      </c>
      <c r="H1071" s="374" t="s">
        <v>654</v>
      </c>
      <c r="I1071" s="374" t="s">
        <v>616</v>
      </c>
      <c r="J1071" s="374" t="s">
        <v>546</v>
      </c>
      <c r="K1071" s="375" t="e">
        <f>'7. Vehicles and transport'!$J$24*'7. Vehicles and transport'!$J$33*MenA_share</f>
        <v>#VALUE!</v>
      </c>
      <c r="L1071" s="375" t="e">
        <f>K1071/'0a. Country information'!$R$11</f>
        <v>#VALUE!</v>
      </c>
      <c r="M1071" s="376" t="str">
        <f>'0e. Support language'!$A$67</f>
        <v>District/MOH</v>
      </c>
      <c r="N1071" s="374" t="s">
        <v>28</v>
      </c>
    </row>
    <row r="1072" spans="1:14" x14ac:dyDescent="0.2">
      <c r="A1072" s="374">
        <f>'1. General information'!$O$8</f>
        <v>0</v>
      </c>
      <c r="B1072" s="374">
        <f>'1. General information'!$O$10</f>
        <v>0</v>
      </c>
      <c r="C1072" s="374">
        <f>'1. General information'!$O$11</f>
        <v>0</v>
      </c>
      <c r="D1072" s="374" t="s">
        <v>717</v>
      </c>
      <c r="E1072" s="374" t="s">
        <v>652</v>
      </c>
      <c r="F1072" s="374" t="s">
        <v>653</v>
      </c>
      <c r="G1072" s="374" t="s">
        <v>129</v>
      </c>
      <c r="H1072" s="374" t="s">
        <v>654</v>
      </c>
      <c r="I1072" s="374" t="s">
        <v>616</v>
      </c>
      <c r="J1072" s="374" t="s">
        <v>350</v>
      </c>
      <c r="K1072" s="375" t="e">
        <f>'7. Vehicles and transport'!$J$24*'7. Vehicles and transport'!$J$34*YF_share</f>
        <v>#VALUE!</v>
      </c>
      <c r="L1072" s="375" t="e">
        <f>K1072/'0a. Country information'!$R$11</f>
        <v>#VALUE!</v>
      </c>
      <c r="M1072" s="376" t="str">
        <f>'0e. Support language'!$A$67</f>
        <v>District/MOH</v>
      </c>
      <c r="N1072" s="374" t="s">
        <v>619</v>
      </c>
    </row>
    <row r="1073" spans="1:14" x14ac:dyDescent="0.2">
      <c r="A1073" s="374">
        <f>'1. General information'!$O$8</f>
        <v>0</v>
      </c>
      <c r="B1073" s="374">
        <f>'1. General information'!$O$10</f>
        <v>0</v>
      </c>
      <c r="C1073" s="374">
        <f>'1. General information'!$O$11</f>
        <v>0</v>
      </c>
      <c r="D1073" s="374" t="s">
        <v>717</v>
      </c>
      <c r="E1073" s="374" t="s">
        <v>652</v>
      </c>
      <c r="F1073" s="374" t="s">
        <v>653</v>
      </c>
      <c r="G1073" s="374" t="s">
        <v>129</v>
      </c>
      <c r="H1073" s="374" t="s">
        <v>654</v>
      </c>
      <c r="I1073" s="374" t="s">
        <v>616</v>
      </c>
      <c r="J1073" s="374" t="s">
        <v>546</v>
      </c>
      <c r="K1073" s="375" t="e">
        <f>'7. Vehicles and transport'!$J$24*'7. Vehicles and transport'!$J$34*MenA_share</f>
        <v>#VALUE!</v>
      </c>
      <c r="L1073" s="375" t="e">
        <f>K1073/'0a. Country information'!$R$11</f>
        <v>#VALUE!</v>
      </c>
      <c r="M1073" s="376" t="str">
        <f>'0e. Support language'!$A$67</f>
        <v>District/MOH</v>
      </c>
      <c r="N1073" s="374" t="s">
        <v>619</v>
      </c>
    </row>
    <row r="1074" spans="1:14" x14ac:dyDescent="0.2">
      <c r="A1074" s="374">
        <f>'1. General information'!$O$8</f>
        <v>0</v>
      </c>
      <c r="B1074" s="374">
        <f>'1. General information'!$O$10</f>
        <v>0</v>
      </c>
      <c r="C1074" s="374">
        <f>'1. General information'!$O$11</f>
        <v>0</v>
      </c>
      <c r="D1074" s="374" t="s">
        <v>720</v>
      </c>
      <c r="E1074" s="374" t="s">
        <v>652</v>
      </c>
      <c r="F1074" s="374" t="s">
        <v>653</v>
      </c>
      <c r="G1074" s="374" t="s">
        <v>33</v>
      </c>
      <c r="H1074" s="374" t="s">
        <v>654</v>
      </c>
      <c r="I1074" s="374" t="s">
        <v>616</v>
      </c>
      <c r="J1074" s="374" t="s">
        <v>350</v>
      </c>
      <c r="K1074" s="375" t="e">
        <f>'7. Vehicles and transport'!$K$24*'7. Vehicles and transport'!$K$25*YF_share</f>
        <v>#VALUE!</v>
      </c>
      <c r="L1074" s="375" t="e">
        <f>K1074/'0a. Country information'!$R$11</f>
        <v>#VALUE!</v>
      </c>
      <c r="M1074" s="376" t="str">
        <f>'0e. Support language'!$A$67</f>
        <v>District/MOH</v>
      </c>
      <c r="N1074" s="377" t="s">
        <v>760</v>
      </c>
    </row>
    <row r="1075" spans="1:14" x14ac:dyDescent="0.2">
      <c r="A1075" s="374">
        <f>'1. General information'!$O$8</f>
        <v>0</v>
      </c>
      <c r="B1075" s="374">
        <f>'1. General information'!$O$10</f>
        <v>0</v>
      </c>
      <c r="C1075" s="374">
        <f>'1. General information'!$O$11</f>
        <v>0</v>
      </c>
      <c r="D1075" s="374" t="s">
        <v>720</v>
      </c>
      <c r="E1075" s="374" t="s">
        <v>652</v>
      </c>
      <c r="F1075" s="374" t="s">
        <v>653</v>
      </c>
      <c r="G1075" s="374" t="s">
        <v>33</v>
      </c>
      <c r="H1075" s="374" t="s">
        <v>654</v>
      </c>
      <c r="I1075" s="374" t="s">
        <v>616</v>
      </c>
      <c r="J1075" s="374" t="s">
        <v>546</v>
      </c>
      <c r="K1075" s="375" t="e">
        <f>'7. Vehicles and transport'!$K$24*'7. Vehicles and transport'!$K$25*MenA_share</f>
        <v>#VALUE!</v>
      </c>
      <c r="L1075" s="375" t="e">
        <f>K1075/'0a. Country information'!$R$11</f>
        <v>#VALUE!</v>
      </c>
      <c r="M1075" s="376" t="str">
        <f>'0e. Support language'!$A$67</f>
        <v>District/MOH</v>
      </c>
      <c r="N1075" s="377" t="s">
        <v>760</v>
      </c>
    </row>
    <row r="1076" spans="1:14" x14ac:dyDescent="0.2">
      <c r="A1076" s="374">
        <f>'1. General information'!$O$8</f>
        <v>0</v>
      </c>
      <c r="B1076" s="374">
        <f>'1. General information'!$O$10</f>
        <v>0</v>
      </c>
      <c r="C1076" s="374">
        <f>'1. General information'!$O$11</f>
        <v>0</v>
      </c>
      <c r="D1076" s="374" t="s">
        <v>720</v>
      </c>
      <c r="E1076" s="374" t="s">
        <v>652</v>
      </c>
      <c r="F1076" s="374" t="s">
        <v>653</v>
      </c>
      <c r="G1076" s="374" t="s">
        <v>356</v>
      </c>
      <c r="H1076" s="374" t="s">
        <v>654</v>
      </c>
      <c r="I1076" s="374" t="s">
        <v>616</v>
      </c>
      <c r="J1076" s="374" t="s">
        <v>350</v>
      </c>
      <c r="K1076" s="375" t="e">
        <f>'7. Vehicles and transport'!$K$24*'7. Vehicles and transport'!$K$26*YF_share</f>
        <v>#VALUE!</v>
      </c>
      <c r="L1076" s="375" t="e">
        <f>K1076/'0a. Country information'!$R$11</f>
        <v>#VALUE!</v>
      </c>
      <c r="M1076" s="376" t="str">
        <f>'0e. Support language'!$A$67</f>
        <v>District/MOH</v>
      </c>
      <c r="N1076" s="374" t="s">
        <v>356</v>
      </c>
    </row>
    <row r="1077" spans="1:14" x14ac:dyDescent="0.2">
      <c r="A1077" s="374">
        <f>'1. General information'!$O$8</f>
        <v>0</v>
      </c>
      <c r="B1077" s="374">
        <f>'1. General information'!$O$10</f>
        <v>0</v>
      </c>
      <c r="C1077" s="374">
        <f>'1. General information'!$O$11</f>
        <v>0</v>
      </c>
      <c r="D1077" s="374" t="s">
        <v>720</v>
      </c>
      <c r="E1077" s="374" t="s">
        <v>652</v>
      </c>
      <c r="F1077" s="374" t="s">
        <v>653</v>
      </c>
      <c r="G1077" s="374" t="s">
        <v>356</v>
      </c>
      <c r="H1077" s="374" t="s">
        <v>654</v>
      </c>
      <c r="I1077" s="374" t="s">
        <v>616</v>
      </c>
      <c r="J1077" s="374" t="s">
        <v>546</v>
      </c>
      <c r="K1077" s="375" t="e">
        <f>'7. Vehicles and transport'!$K$24*'7. Vehicles and transport'!$K$26*MenA_share</f>
        <v>#VALUE!</v>
      </c>
      <c r="L1077" s="375" t="e">
        <f>K1077/'0a. Country information'!$R$11</f>
        <v>#VALUE!</v>
      </c>
      <c r="M1077" s="376" t="str">
        <f>'0e. Support language'!$A$67</f>
        <v>District/MOH</v>
      </c>
      <c r="N1077" s="374" t="s">
        <v>356</v>
      </c>
    </row>
    <row r="1078" spans="1:14" x14ac:dyDescent="0.2">
      <c r="A1078" s="374">
        <f>'1. General information'!$O$8</f>
        <v>0</v>
      </c>
      <c r="B1078" s="374">
        <f>'1. General information'!$O$10</f>
        <v>0</v>
      </c>
      <c r="C1078" s="374">
        <f>'1. General information'!$O$11</f>
        <v>0</v>
      </c>
      <c r="D1078" s="374" t="s">
        <v>720</v>
      </c>
      <c r="E1078" s="374" t="s">
        <v>652</v>
      </c>
      <c r="F1078" s="374" t="s">
        <v>653</v>
      </c>
      <c r="G1078" s="374" t="s">
        <v>29</v>
      </c>
      <c r="H1078" s="374" t="s">
        <v>654</v>
      </c>
      <c r="I1078" s="374" t="s">
        <v>616</v>
      </c>
      <c r="J1078" s="374" t="s">
        <v>350</v>
      </c>
      <c r="K1078" s="375" t="e">
        <f>'7. Vehicles and transport'!$K$24*'7. Vehicles and transport'!$K$27*YF_share</f>
        <v>#VALUE!</v>
      </c>
      <c r="L1078" s="375" t="e">
        <f>K1078/'0a. Country information'!$R$11</f>
        <v>#VALUE!</v>
      </c>
      <c r="M1078" s="376" t="str">
        <f>'0e. Support language'!$A$67</f>
        <v>District/MOH</v>
      </c>
      <c r="N1078" s="374" t="s">
        <v>29</v>
      </c>
    </row>
    <row r="1079" spans="1:14" x14ac:dyDescent="0.2">
      <c r="A1079" s="374">
        <f>'1. General information'!$O$8</f>
        <v>0</v>
      </c>
      <c r="B1079" s="374">
        <f>'1. General information'!$O$10</f>
        <v>0</v>
      </c>
      <c r="C1079" s="374">
        <f>'1. General information'!$O$11</f>
        <v>0</v>
      </c>
      <c r="D1079" s="374" t="s">
        <v>720</v>
      </c>
      <c r="E1079" s="374" t="s">
        <v>652</v>
      </c>
      <c r="F1079" s="374" t="s">
        <v>653</v>
      </c>
      <c r="G1079" s="374" t="s">
        <v>29</v>
      </c>
      <c r="H1079" s="374" t="s">
        <v>654</v>
      </c>
      <c r="I1079" s="374" t="s">
        <v>616</v>
      </c>
      <c r="J1079" s="374" t="s">
        <v>546</v>
      </c>
      <c r="K1079" s="375" t="e">
        <f>'7. Vehicles and transport'!$K$24*'7. Vehicles and transport'!$K$27*MenA_share</f>
        <v>#VALUE!</v>
      </c>
      <c r="L1079" s="375" t="e">
        <f>K1079/'0a. Country information'!$R$11</f>
        <v>#VALUE!</v>
      </c>
      <c r="M1079" s="376" t="str">
        <f>'0e. Support language'!$A$67</f>
        <v>District/MOH</v>
      </c>
      <c r="N1079" s="374" t="s">
        <v>29</v>
      </c>
    </row>
    <row r="1080" spans="1:14" x14ac:dyDescent="0.2">
      <c r="A1080" s="374">
        <f>'1. General information'!$O$8</f>
        <v>0</v>
      </c>
      <c r="B1080" s="374">
        <f>'1. General information'!$O$10</f>
        <v>0</v>
      </c>
      <c r="C1080" s="374">
        <f>'1. General information'!$O$11</f>
        <v>0</v>
      </c>
      <c r="D1080" s="374" t="s">
        <v>720</v>
      </c>
      <c r="E1080" s="374" t="s">
        <v>652</v>
      </c>
      <c r="F1080" s="374" t="s">
        <v>653</v>
      </c>
      <c r="G1080" s="374" t="s">
        <v>96</v>
      </c>
      <c r="H1080" s="374" t="s">
        <v>654</v>
      </c>
      <c r="I1080" s="374" t="s">
        <v>616</v>
      </c>
      <c r="J1080" s="374" t="s">
        <v>350</v>
      </c>
      <c r="K1080" s="375" t="e">
        <f>'7. Vehicles and transport'!$K$24*'7. Vehicles and transport'!$K$28*YF_share</f>
        <v>#VALUE!</v>
      </c>
      <c r="L1080" s="375" t="e">
        <f>K1080/'0a. Country information'!$R$11</f>
        <v>#VALUE!</v>
      </c>
      <c r="M1080" s="376" t="str">
        <f>'0e. Support language'!$A$67</f>
        <v>District/MOH</v>
      </c>
      <c r="N1080" s="374" t="s">
        <v>96</v>
      </c>
    </row>
    <row r="1081" spans="1:14" x14ac:dyDescent="0.2">
      <c r="A1081" s="374">
        <f>'1. General information'!$O$8</f>
        <v>0</v>
      </c>
      <c r="B1081" s="374">
        <f>'1. General information'!$O$10</f>
        <v>0</v>
      </c>
      <c r="C1081" s="374">
        <f>'1. General information'!$O$11</f>
        <v>0</v>
      </c>
      <c r="D1081" s="374" t="s">
        <v>720</v>
      </c>
      <c r="E1081" s="374" t="s">
        <v>652</v>
      </c>
      <c r="F1081" s="374" t="s">
        <v>653</v>
      </c>
      <c r="G1081" s="374" t="s">
        <v>96</v>
      </c>
      <c r="H1081" s="374" t="s">
        <v>654</v>
      </c>
      <c r="I1081" s="374" t="s">
        <v>616</v>
      </c>
      <c r="J1081" s="374" t="s">
        <v>546</v>
      </c>
      <c r="K1081" s="375" t="e">
        <f>'7. Vehicles and transport'!$K$24*'7. Vehicles and transport'!$K$28*MenA_share</f>
        <v>#VALUE!</v>
      </c>
      <c r="L1081" s="375" t="e">
        <f>K1081/'0a. Country information'!$R$11</f>
        <v>#VALUE!</v>
      </c>
      <c r="M1081" s="376" t="str">
        <f>'0e. Support language'!$A$67</f>
        <v>District/MOH</v>
      </c>
      <c r="N1081" s="374" t="s">
        <v>96</v>
      </c>
    </row>
    <row r="1082" spans="1:14" x14ac:dyDescent="0.2">
      <c r="A1082" s="374">
        <f>'1. General information'!$O$8</f>
        <v>0</v>
      </c>
      <c r="B1082" s="374">
        <f>'1. General information'!$O$10</f>
        <v>0</v>
      </c>
      <c r="C1082" s="374">
        <f>'1. General information'!$O$11</f>
        <v>0</v>
      </c>
      <c r="D1082" s="374" t="s">
        <v>720</v>
      </c>
      <c r="E1082" s="374" t="s">
        <v>652</v>
      </c>
      <c r="F1082" s="374" t="s">
        <v>653</v>
      </c>
      <c r="G1082" s="374" t="s">
        <v>5</v>
      </c>
      <c r="H1082" s="374" t="s">
        <v>654</v>
      </c>
      <c r="I1082" s="374" t="s">
        <v>616</v>
      </c>
      <c r="J1082" s="374" t="s">
        <v>350</v>
      </c>
      <c r="K1082" s="375" t="e">
        <f>'7. Vehicles and transport'!$K$24*'7. Vehicles and transport'!$K$29*YF_share</f>
        <v>#VALUE!</v>
      </c>
      <c r="L1082" s="375" t="e">
        <f>K1082/'0a. Country information'!$R$11</f>
        <v>#VALUE!</v>
      </c>
      <c r="M1082" s="376" t="str">
        <f>'0e. Support language'!$A$67</f>
        <v>District/MOH</v>
      </c>
      <c r="N1082" s="374" t="s">
        <v>5</v>
      </c>
    </row>
    <row r="1083" spans="1:14" x14ac:dyDescent="0.2">
      <c r="A1083" s="374">
        <f>'1. General information'!$O$8</f>
        <v>0</v>
      </c>
      <c r="B1083" s="374">
        <f>'1. General information'!$O$10</f>
        <v>0</v>
      </c>
      <c r="C1083" s="374">
        <f>'1. General information'!$O$11</f>
        <v>0</v>
      </c>
      <c r="D1083" s="374" t="s">
        <v>720</v>
      </c>
      <c r="E1083" s="374" t="s">
        <v>652</v>
      </c>
      <c r="F1083" s="374" t="s">
        <v>653</v>
      </c>
      <c r="G1083" s="374" t="s">
        <v>5</v>
      </c>
      <c r="H1083" s="374" t="s">
        <v>654</v>
      </c>
      <c r="I1083" s="374" t="s">
        <v>616</v>
      </c>
      <c r="J1083" s="374" t="s">
        <v>546</v>
      </c>
      <c r="K1083" s="375" t="e">
        <f>'7. Vehicles and transport'!$K$24*'7. Vehicles and transport'!$K$29*MenA_share</f>
        <v>#VALUE!</v>
      </c>
      <c r="L1083" s="375" t="e">
        <f>K1083/'0a. Country information'!$R$11</f>
        <v>#VALUE!</v>
      </c>
      <c r="M1083" s="376" t="str">
        <f>'0e. Support language'!$A$67</f>
        <v>District/MOH</v>
      </c>
      <c r="N1083" s="374" t="s">
        <v>5</v>
      </c>
    </row>
    <row r="1084" spans="1:14" x14ac:dyDescent="0.2">
      <c r="A1084" s="374">
        <f>'1. General information'!$O$8</f>
        <v>0</v>
      </c>
      <c r="B1084" s="374">
        <f>'1. General information'!$O$10</f>
        <v>0</v>
      </c>
      <c r="C1084" s="374">
        <f>'1. General information'!$O$11</f>
        <v>0</v>
      </c>
      <c r="D1084" s="374" t="s">
        <v>720</v>
      </c>
      <c r="E1084" s="374" t="s">
        <v>652</v>
      </c>
      <c r="F1084" s="374" t="s">
        <v>653</v>
      </c>
      <c r="G1084" s="374" t="s">
        <v>22</v>
      </c>
      <c r="H1084" s="374" t="s">
        <v>654</v>
      </c>
      <c r="I1084" s="374" t="s">
        <v>616</v>
      </c>
      <c r="J1084" s="374" t="s">
        <v>350</v>
      </c>
      <c r="K1084" s="375" t="e">
        <f>'7. Vehicles and transport'!$K$24*'7. Vehicles and transport'!$K$30*YF_share</f>
        <v>#VALUE!</v>
      </c>
      <c r="L1084" s="375" t="e">
        <f>K1084/'0a. Country information'!$R$11</f>
        <v>#VALUE!</v>
      </c>
      <c r="M1084" s="376" t="str">
        <f>'0e. Support language'!$A$67</f>
        <v>District/MOH</v>
      </c>
      <c r="N1084" s="374" t="s">
        <v>22</v>
      </c>
    </row>
    <row r="1085" spans="1:14" x14ac:dyDescent="0.2">
      <c r="A1085" s="374">
        <f>'1. General information'!$O$8</f>
        <v>0</v>
      </c>
      <c r="B1085" s="374">
        <f>'1. General information'!$O$10</f>
        <v>0</v>
      </c>
      <c r="C1085" s="374">
        <f>'1. General information'!$O$11</f>
        <v>0</v>
      </c>
      <c r="D1085" s="374" t="s">
        <v>720</v>
      </c>
      <c r="E1085" s="374" t="s">
        <v>652</v>
      </c>
      <c r="F1085" s="374" t="s">
        <v>653</v>
      </c>
      <c r="G1085" s="374" t="s">
        <v>22</v>
      </c>
      <c r="H1085" s="374" t="s">
        <v>654</v>
      </c>
      <c r="I1085" s="374" t="s">
        <v>616</v>
      </c>
      <c r="J1085" s="374" t="s">
        <v>546</v>
      </c>
      <c r="K1085" s="375" t="e">
        <f>'7. Vehicles and transport'!$K$24*'7. Vehicles and transport'!$K$30*MenA_share</f>
        <v>#VALUE!</v>
      </c>
      <c r="L1085" s="375" t="e">
        <f>K1085/'0a. Country information'!$R$11</f>
        <v>#VALUE!</v>
      </c>
      <c r="M1085" s="376" t="str">
        <f>'0e. Support language'!$A$67</f>
        <v>District/MOH</v>
      </c>
      <c r="N1085" s="374" t="s">
        <v>22</v>
      </c>
    </row>
    <row r="1086" spans="1:14" x14ac:dyDescent="0.2">
      <c r="A1086" s="374">
        <f>'1. General information'!$O$8</f>
        <v>0</v>
      </c>
      <c r="B1086" s="374">
        <f>'1. General information'!$O$10</f>
        <v>0</v>
      </c>
      <c r="C1086" s="374">
        <f>'1. General information'!$O$11</f>
        <v>0</v>
      </c>
      <c r="D1086" s="374" t="s">
        <v>720</v>
      </c>
      <c r="E1086" s="374" t="s">
        <v>652</v>
      </c>
      <c r="F1086" s="374" t="s">
        <v>653</v>
      </c>
      <c r="G1086" s="374" t="s">
        <v>30</v>
      </c>
      <c r="H1086" s="374" t="s">
        <v>654</v>
      </c>
      <c r="I1086" s="374" t="s">
        <v>616</v>
      </c>
      <c r="J1086" s="374" t="s">
        <v>350</v>
      </c>
      <c r="K1086" s="375" t="e">
        <f>'7. Vehicles and transport'!$K$24*'7. Vehicles and transport'!$K$31*YF_share</f>
        <v>#VALUE!</v>
      </c>
      <c r="L1086" s="375" t="e">
        <f>K1086/'0a. Country information'!$R$11</f>
        <v>#VALUE!</v>
      </c>
      <c r="M1086" s="376" t="str">
        <f>'0e. Support language'!$A$67</f>
        <v>District/MOH</v>
      </c>
      <c r="N1086" s="374" t="s">
        <v>30</v>
      </c>
    </row>
    <row r="1087" spans="1:14" x14ac:dyDescent="0.2">
      <c r="A1087" s="374">
        <f>'1. General information'!$O$8</f>
        <v>0</v>
      </c>
      <c r="B1087" s="374">
        <f>'1. General information'!$O$10</f>
        <v>0</v>
      </c>
      <c r="C1087" s="374">
        <f>'1. General information'!$O$11</f>
        <v>0</v>
      </c>
      <c r="D1087" s="374" t="s">
        <v>720</v>
      </c>
      <c r="E1087" s="374" t="s">
        <v>652</v>
      </c>
      <c r="F1087" s="374" t="s">
        <v>653</v>
      </c>
      <c r="G1087" s="374" t="s">
        <v>30</v>
      </c>
      <c r="H1087" s="374" t="s">
        <v>654</v>
      </c>
      <c r="I1087" s="374" t="s">
        <v>616</v>
      </c>
      <c r="J1087" s="374" t="s">
        <v>546</v>
      </c>
      <c r="K1087" s="375" t="e">
        <f>'7. Vehicles and transport'!$K$24*'7. Vehicles and transport'!$K$31*MenA_share</f>
        <v>#VALUE!</v>
      </c>
      <c r="L1087" s="375" t="e">
        <f>K1087/'0a. Country information'!$R$11</f>
        <v>#VALUE!</v>
      </c>
      <c r="M1087" s="376" t="str">
        <f>'0e. Support language'!$A$67</f>
        <v>District/MOH</v>
      </c>
      <c r="N1087" s="374" t="s">
        <v>30</v>
      </c>
    </row>
    <row r="1088" spans="1:14" x14ac:dyDescent="0.2">
      <c r="A1088" s="374">
        <f>'1. General information'!$O$8</f>
        <v>0</v>
      </c>
      <c r="B1088" s="374">
        <f>'1. General information'!$O$10</f>
        <v>0</v>
      </c>
      <c r="C1088" s="374">
        <f>'1. General information'!$O$11</f>
        <v>0</v>
      </c>
      <c r="D1088" s="374" t="s">
        <v>720</v>
      </c>
      <c r="E1088" s="374" t="s">
        <v>652</v>
      </c>
      <c r="F1088" s="374" t="s">
        <v>653</v>
      </c>
      <c r="G1088" s="374" t="s">
        <v>97</v>
      </c>
      <c r="H1088" s="374" t="s">
        <v>654</v>
      </c>
      <c r="I1088" s="374" t="s">
        <v>616</v>
      </c>
      <c r="J1088" s="374" t="s">
        <v>350</v>
      </c>
      <c r="K1088" s="375" t="e">
        <f>'7. Vehicles and transport'!$K$24*'7. Vehicles and transport'!$K$32*YF_share</f>
        <v>#VALUE!</v>
      </c>
      <c r="L1088" s="375" t="e">
        <f>K1088/'0a. Country information'!$R$11</f>
        <v>#VALUE!</v>
      </c>
      <c r="M1088" s="376" t="str">
        <f>'0e. Support language'!$A$67</f>
        <v>District/MOH</v>
      </c>
      <c r="N1088" s="374" t="s">
        <v>97</v>
      </c>
    </row>
    <row r="1089" spans="1:14" x14ac:dyDescent="0.2">
      <c r="A1089" s="374">
        <f>'1. General information'!$O$8</f>
        <v>0</v>
      </c>
      <c r="B1089" s="374">
        <f>'1. General information'!$O$10</f>
        <v>0</v>
      </c>
      <c r="C1089" s="374">
        <f>'1. General information'!$O$11</f>
        <v>0</v>
      </c>
      <c r="D1089" s="374" t="s">
        <v>720</v>
      </c>
      <c r="E1089" s="374" t="s">
        <v>652</v>
      </c>
      <c r="F1089" s="374" t="s">
        <v>653</v>
      </c>
      <c r="G1089" s="374" t="s">
        <v>97</v>
      </c>
      <c r="H1089" s="374" t="s">
        <v>654</v>
      </c>
      <c r="I1089" s="374" t="s">
        <v>616</v>
      </c>
      <c r="J1089" s="374" t="s">
        <v>546</v>
      </c>
      <c r="K1089" s="375" t="e">
        <f>'7. Vehicles and transport'!$K$24*'7. Vehicles and transport'!$K$32*MenA_share</f>
        <v>#VALUE!</v>
      </c>
      <c r="L1089" s="375" t="e">
        <f>K1089/'0a. Country information'!$R$11</f>
        <v>#VALUE!</v>
      </c>
      <c r="M1089" s="376" t="str">
        <f>'0e. Support language'!$A$67</f>
        <v>District/MOH</v>
      </c>
      <c r="N1089" s="374" t="s">
        <v>97</v>
      </c>
    </row>
    <row r="1090" spans="1:14" x14ac:dyDescent="0.2">
      <c r="A1090" s="374">
        <f>'1. General information'!$O$8</f>
        <v>0</v>
      </c>
      <c r="B1090" s="374">
        <f>'1. General information'!$O$10</f>
        <v>0</v>
      </c>
      <c r="C1090" s="374">
        <f>'1. General information'!$O$11</f>
        <v>0</v>
      </c>
      <c r="D1090" s="374" t="s">
        <v>720</v>
      </c>
      <c r="E1090" s="374" t="s">
        <v>652</v>
      </c>
      <c r="F1090" s="374" t="s">
        <v>653</v>
      </c>
      <c r="G1090" s="374" t="s">
        <v>28</v>
      </c>
      <c r="H1090" s="374" t="s">
        <v>654</v>
      </c>
      <c r="I1090" s="374" t="s">
        <v>616</v>
      </c>
      <c r="J1090" s="374" t="s">
        <v>350</v>
      </c>
      <c r="K1090" s="375" t="e">
        <f>'7. Vehicles and transport'!$K$24*'7. Vehicles and transport'!$K$33*YF_share</f>
        <v>#VALUE!</v>
      </c>
      <c r="L1090" s="375" t="e">
        <f>K1090/'0a. Country information'!$R$11</f>
        <v>#VALUE!</v>
      </c>
      <c r="M1090" s="376" t="str">
        <f>'0e. Support language'!$A$67</f>
        <v>District/MOH</v>
      </c>
      <c r="N1090" s="374" t="s">
        <v>28</v>
      </c>
    </row>
    <row r="1091" spans="1:14" x14ac:dyDescent="0.2">
      <c r="A1091" s="374">
        <f>'1. General information'!$O$8</f>
        <v>0</v>
      </c>
      <c r="B1091" s="374">
        <f>'1. General information'!$O$10</f>
        <v>0</v>
      </c>
      <c r="C1091" s="374">
        <f>'1. General information'!$O$11</f>
        <v>0</v>
      </c>
      <c r="D1091" s="374" t="s">
        <v>720</v>
      </c>
      <c r="E1091" s="374" t="s">
        <v>652</v>
      </c>
      <c r="F1091" s="374" t="s">
        <v>653</v>
      </c>
      <c r="G1091" s="374" t="s">
        <v>28</v>
      </c>
      <c r="H1091" s="374" t="s">
        <v>654</v>
      </c>
      <c r="I1091" s="374" t="s">
        <v>616</v>
      </c>
      <c r="J1091" s="374" t="s">
        <v>546</v>
      </c>
      <c r="K1091" s="375" t="e">
        <f>'7. Vehicles and transport'!$K$24*'7. Vehicles and transport'!$K$33*MenA_share</f>
        <v>#VALUE!</v>
      </c>
      <c r="L1091" s="375" t="e">
        <f>K1091/'0a. Country information'!$R$11</f>
        <v>#VALUE!</v>
      </c>
      <c r="M1091" s="376" t="str">
        <f>'0e. Support language'!$A$67</f>
        <v>District/MOH</v>
      </c>
      <c r="N1091" s="374" t="s">
        <v>28</v>
      </c>
    </row>
    <row r="1092" spans="1:14" x14ac:dyDescent="0.2">
      <c r="A1092" s="374">
        <f>'1. General information'!$O$8</f>
        <v>0</v>
      </c>
      <c r="B1092" s="374">
        <f>'1. General information'!$O$10</f>
        <v>0</v>
      </c>
      <c r="C1092" s="374">
        <f>'1. General information'!$O$11</f>
        <v>0</v>
      </c>
      <c r="D1092" s="374" t="s">
        <v>720</v>
      </c>
      <c r="E1092" s="374" t="s">
        <v>652</v>
      </c>
      <c r="F1092" s="374" t="s">
        <v>653</v>
      </c>
      <c r="G1092" s="374" t="s">
        <v>129</v>
      </c>
      <c r="H1092" s="374" t="s">
        <v>654</v>
      </c>
      <c r="I1092" s="374" t="s">
        <v>616</v>
      </c>
      <c r="J1092" s="374" t="s">
        <v>350</v>
      </c>
      <c r="K1092" s="375" t="e">
        <f>'7. Vehicles and transport'!$K$24*'7. Vehicles and transport'!$K$34*YF_share</f>
        <v>#VALUE!</v>
      </c>
      <c r="L1092" s="375" t="e">
        <f>K1092/'0a. Country information'!$R$11</f>
        <v>#VALUE!</v>
      </c>
      <c r="M1092" s="376" t="str">
        <f>'0e. Support language'!$A$67</f>
        <v>District/MOH</v>
      </c>
      <c r="N1092" s="374" t="s">
        <v>619</v>
      </c>
    </row>
    <row r="1093" spans="1:14" x14ac:dyDescent="0.2">
      <c r="A1093" s="374">
        <f>'1. General information'!$O$8</f>
        <v>0</v>
      </c>
      <c r="B1093" s="374">
        <f>'1. General information'!$O$10</f>
        <v>0</v>
      </c>
      <c r="C1093" s="374">
        <f>'1. General information'!$O$11</f>
        <v>0</v>
      </c>
      <c r="D1093" s="374" t="s">
        <v>720</v>
      </c>
      <c r="E1093" s="374" t="s">
        <v>652</v>
      </c>
      <c r="F1093" s="374" t="s">
        <v>653</v>
      </c>
      <c r="G1093" s="374" t="s">
        <v>129</v>
      </c>
      <c r="H1093" s="374" t="s">
        <v>654</v>
      </c>
      <c r="I1093" s="374" t="s">
        <v>616</v>
      </c>
      <c r="J1093" s="374" t="s">
        <v>546</v>
      </c>
      <c r="K1093" s="375" t="e">
        <f>'7. Vehicles and transport'!$K$24*'7. Vehicles and transport'!$K$34*MenA_share</f>
        <v>#VALUE!</v>
      </c>
      <c r="L1093" s="375" t="e">
        <f>K1093/'0a. Country information'!$R$11</f>
        <v>#VALUE!</v>
      </c>
      <c r="M1093" s="376" t="str">
        <f>'0e. Support language'!$A$67</f>
        <v>District/MOH</v>
      </c>
      <c r="N1093" s="374" t="s">
        <v>619</v>
      </c>
    </row>
    <row r="1094" spans="1:14" x14ac:dyDescent="0.2">
      <c r="A1094" s="374">
        <f>'1. General information'!$O$8</f>
        <v>0</v>
      </c>
      <c r="B1094" s="374">
        <f>'1. General information'!$O$10</f>
        <v>0</v>
      </c>
      <c r="C1094" s="374">
        <f>'1. General information'!$O$11</f>
        <v>0</v>
      </c>
      <c r="D1094" s="374" t="s">
        <v>722</v>
      </c>
      <c r="E1094" s="374" t="s">
        <v>652</v>
      </c>
      <c r="F1094" s="374" t="s">
        <v>653</v>
      </c>
      <c r="G1094" s="374" t="s">
        <v>33</v>
      </c>
      <c r="H1094" s="374" t="s">
        <v>654</v>
      </c>
      <c r="I1094" s="374" t="s">
        <v>616</v>
      </c>
      <c r="J1094" s="374" t="s">
        <v>350</v>
      </c>
      <c r="K1094" s="375" t="e">
        <f>'7. Vehicles and transport'!$L$24*'7. Vehicles and transport'!$L$25*YF_share</f>
        <v>#VALUE!</v>
      </c>
      <c r="L1094" s="375" t="e">
        <f>K1094/'0a. Country information'!$R$11</f>
        <v>#VALUE!</v>
      </c>
      <c r="M1094" s="376" t="str">
        <f>'0e. Support language'!$A$67</f>
        <v>District/MOH</v>
      </c>
      <c r="N1094" s="377" t="s">
        <v>761</v>
      </c>
    </row>
    <row r="1095" spans="1:14" x14ac:dyDescent="0.2">
      <c r="A1095" s="374">
        <f>'1. General information'!$O$8</f>
        <v>0</v>
      </c>
      <c r="B1095" s="374">
        <f>'1. General information'!$O$10</f>
        <v>0</v>
      </c>
      <c r="C1095" s="374">
        <f>'1. General information'!$O$11</f>
        <v>0</v>
      </c>
      <c r="D1095" s="374" t="s">
        <v>722</v>
      </c>
      <c r="E1095" s="374" t="s">
        <v>652</v>
      </c>
      <c r="F1095" s="374" t="s">
        <v>653</v>
      </c>
      <c r="G1095" s="374" t="s">
        <v>33</v>
      </c>
      <c r="H1095" s="374" t="s">
        <v>654</v>
      </c>
      <c r="I1095" s="374" t="s">
        <v>616</v>
      </c>
      <c r="J1095" s="374" t="s">
        <v>546</v>
      </c>
      <c r="K1095" s="375" t="e">
        <f>'7. Vehicles and transport'!$L$24*'7. Vehicles and transport'!$L$25*MenA_share</f>
        <v>#VALUE!</v>
      </c>
      <c r="L1095" s="375" t="e">
        <f>K1095/'0a. Country information'!$R$11</f>
        <v>#VALUE!</v>
      </c>
      <c r="M1095" s="376" t="str">
        <f>'0e. Support language'!$A$67</f>
        <v>District/MOH</v>
      </c>
      <c r="N1095" s="377" t="s">
        <v>761</v>
      </c>
    </row>
    <row r="1096" spans="1:14" x14ac:dyDescent="0.2">
      <c r="A1096" s="374">
        <f>'1. General information'!$O$8</f>
        <v>0</v>
      </c>
      <c r="B1096" s="374">
        <f>'1. General information'!$O$10</f>
        <v>0</v>
      </c>
      <c r="C1096" s="374">
        <f>'1. General information'!$O$11</f>
        <v>0</v>
      </c>
      <c r="D1096" s="374" t="s">
        <v>722</v>
      </c>
      <c r="E1096" s="374" t="s">
        <v>652</v>
      </c>
      <c r="F1096" s="374" t="s">
        <v>653</v>
      </c>
      <c r="G1096" s="374" t="s">
        <v>356</v>
      </c>
      <c r="H1096" s="374" t="s">
        <v>654</v>
      </c>
      <c r="I1096" s="374" t="s">
        <v>616</v>
      </c>
      <c r="J1096" s="374" t="s">
        <v>350</v>
      </c>
      <c r="K1096" s="375" t="e">
        <f>'7. Vehicles and transport'!$L$24*'7. Vehicles and transport'!$L$26*YF_share</f>
        <v>#VALUE!</v>
      </c>
      <c r="L1096" s="375" t="e">
        <f>K1096/'0a. Country information'!$R$11</f>
        <v>#VALUE!</v>
      </c>
      <c r="M1096" s="376" t="str">
        <f>'0e. Support language'!$A$67</f>
        <v>District/MOH</v>
      </c>
      <c r="N1096" s="374" t="s">
        <v>356</v>
      </c>
    </row>
    <row r="1097" spans="1:14" x14ac:dyDescent="0.2">
      <c r="A1097" s="374">
        <f>'1. General information'!$O$8</f>
        <v>0</v>
      </c>
      <c r="B1097" s="374">
        <f>'1. General information'!$O$10</f>
        <v>0</v>
      </c>
      <c r="C1097" s="374">
        <f>'1. General information'!$O$11</f>
        <v>0</v>
      </c>
      <c r="D1097" s="374" t="s">
        <v>722</v>
      </c>
      <c r="E1097" s="374" t="s">
        <v>652</v>
      </c>
      <c r="F1097" s="374" t="s">
        <v>653</v>
      </c>
      <c r="G1097" s="374" t="s">
        <v>356</v>
      </c>
      <c r="H1097" s="374" t="s">
        <v>654</v>
      </c>
      <c r="I1097" s="374" t="s">
        <v>616</v>
      </c>
      <c r="J1097" s="374" t="s">
        <v>546</v>
      </c>
      <c r="K1097" s="375" t="e">
        <f>'7. Vehicles and transport'!$L$24*'7. Vehicles and transport'!$L$26*MenA_share</f>
        <v>#VALUE!</v>
      </c>
      <c r="L1097" s="375" t="e">
        <f>K1097/'0a. Country information'!$R$11</f>
        <v>#VALUE!</v>
      </c>
      <c r="M1097" s="376" t="str">
        <f>'0e. Support language'!$A$67</f>
        <v>District/MOH</v>
      </c>
      <c r="N1097" s="374" t="s">
        <v>356</v>
      </c>
    </row>
    <row r="1098" spans="1:14" x14ac:dyDescent="0.2">
      <c r="A1098" s="374">
        <f>'1. General information'!$O$8</f>
        <v>0</v>
      </c>
      <c r="B1098" s="374">
        <f>'1. General information'!$O$10</f>
        <v>0</v>
      </c>
      <c r="C1098" s="374">
        <f>'1. General information'!$O$11</f>
        <v>0</v>
      </c>
      <c r="D1098" s="374" t="s">
        <v>722</v>
      </c>
      <c r="E1098" s="374" t="s">
        <v>652</v>
      </c>
      <c r="F1098" s="374" t="s">
        <v>653</v>
      </c>
      <c r="G1098" s="374" t="s">
        <v>29</v>
      </c>
      <c r="H1098" s="374" t="s">
        <v>654</v>
      </c>
      <c r="I1098" s="374" t="s">
        <v>616</v>
      </c>
      <c r="J1098" s="374" t="s">
        <v>350</v>
      </c>
      <c r="K1098" s="375" t="e">
        <f>'7. Vehicles and transport'!$L$24*'7. Vehicles and transport'!$L$27*YF_share</f>
        <v>#VALUE!</v>
      </c>
      <c r="L1098" s="375" t="e">
        <f>K1098/'0a. Country information'!$R$11</f>
        <v>#VALUE!</v>
      </c>
      <c r="M1098" s="376" t="str">
        <f>'0e. Support language'!$A$67</f>
        <v>District/MOH</v>
      </c>
      <c r="N1098" s="374" t="s">
        <v>29</v>
      </c>
    </row>
    <row r="1099" spans="1:14" x14ac:dyDescent="0.2">
      <c r="A1099" s="374">
        <f>'1. General information'!$O$8</f>
        <v>0</v>
      </c>
      <c r="B1099" s="374">
        <f>'1. General information'!$O$10</f>
        <v>0</v>
      </c>
      <c r="C1099" s="374">
        <f>'1. General information'!$O$11</f>
        <v>0</v>
      </c>
      <c r="D1099" s="374" t="s">
        <v>722</v>
      </c>
      <c r="E1099" s="374" t="s">
        <v>652</v>
      </c>
      <c r="F1099" s="374" t="s">
        <v>653</v>
      </c>
      <c r="G1099" s="374" t="s">
        <v>29</v>
      </c>
      <c r="H1099" s="374" t="s">
        <v>654</v>
      </c>
      <c r="I1099" s="374" t="s">
        <v>616</v>
      </c>
      <c r="J1099" s="374" t="s">
        <v>546</v>
      </c>
      <c r="K1099" s="375" t="e">
        <f>'7. Vehicles and transport'!$L$24*'7. Vehicles and transport'!$L$27*MenA_share</f>
        <v>#VALUE!</v>
      </c>
      <c r="L1099" s="375" t="e">
        <f>K1099/'0a. Country information'!$R$11</f>
        <v>#VALUE!</v>
      </c>
      <c r="M1099" s="376" t="str">
        <f>'0e. Support language'!$A$67</f>
        <v>District/MOH</v>
      </c>
      <c r="N1099" s="374" t="s">
        <v>29</v>
      </c>
    </row>
    <row r="1100" spans="1:14" x14ac:dyDescent="0.2">
      <c r="A1100" s="374">
        <f>'1. General information'!$O$8</f>
        <v>0</v>
      </c>
      <c r="B1100" s="374">
        <f>'1. General information'!$O$10</f>
        <v>0</v>
      </c>
      <c r="C1100" s="374">
        <f>'1. General information'!$O$11</f>
        <v>0</v>
      </c>
      <c r="D1100" s="374" t="s">
        <v>722</v>
      </c>
      <c r="E1100" s="374" t="s">
        <v>652</v>
      </c>
      <c r="F1100" s="374" t="s">
        <v>653</v>
      </c>
      <c r="G1100" s="374" t="s">
        <v>96</v>
      </c>
      <c r="H1100" s="374" t="s">
        <v>654</v>
      </c>
      <c r="I1100" s="374" t="s">
        <v>616</v>
      </c>
      <c r="J1100" s="374" t="s">
        <v>350</v>
      </c>
      <c r="K1100" s="375" t="e">
        <f>'7. Vehicles and transport'!$L$24*'7. Vehicles and transport'!$L$28*YF_share</f>
        <v>#VALUE!</v>
      </c>
      <c r="L1100" s="375" t="e">
        <f>K1100/'0a. Country information'!$R$11</f>
        <v>#VALUE!</v>
      </c>
      <c r="M1100" s="376" t="str">
        <f>'0e. Support language'!$A$67</f>
        <v>District/MOH</v>
      </c>
      <c r="N1100" s="374" t="s">
        <v>96</v>
      </c>
    </row>
    <row r="1101" spans="1:14" x14ac:dyDescent="0.2">
      <c r="A1101" s="374">
        <f>'1. General information'!$O$8</f>
        <v>0</v>
      </c>
      <c r="B1101" s="374">
        <f>'1. General information'!$O$10</f>
        <v>0</v>
      </c>
      <c r="C1101" s="374">
        <f>'1. General information'!$O$11</f>
        <v>0</v>
      </c>
      <c r="D1101" s="374" t="s">
        <v>722</v>
      </c>
      <c r="E1101" s="374" t="s">
        <v>652</v>
      </c>
      <c r="F1101" s="374" t="s">
        <v>653</v>
      </c>
      <c r="G1101" s="374" t="s">
        <v>96</v>
      </c>
      <c r="H1101" s="374" t="s">
        <v>654</v>
      </c>
      <c r="I1101" s="374" t="s">
        <v>616</v>
      </c>
      <c r="J1101" s="374" t="s">
        <v>546</v>
      </c>
      <c r="K1101" s="375" t="e">
        <f>'7. Vehicles and transport'!$L$24*'7. Vehicles and transport'!$L$28*MenA_share</f>
        <v>#VALUE!</v>
      </c>
      <c r="L1101" s="375" t="e">
        <f>K1101/'0a. Country information'!$R$11</f>
        <v>#VALUE!</v>
      </c>
      <c r="M1101" s="376" t="str">
        <f>'0e. Support language'!$A$67</f>
        <v>District/MOH</v>
      </c>
      <c r="N1101" s="374" t="s">
        <v>96</v>
      </c>
    </row>
    <row r="1102" spans="1:14" x14ac:dyDescent="0.2">
      <c r="A1102" s="374">
        <f>'1. General information'!$O$8</f>
        <v>0</v>
      </c>
      <c r="B1102" s="374">
        <f>'1. General information'!$O$10</f>
        <v>0</v>
      </c>
      <c r="C1102" s="374">
        <f>'1. General information'!$O$11</f>
        <v>0</v>
      </c>
      <c r="D1102" s="374" t="s">
        <v>722</v>
      </c>
      <c r="E1102" s="374" t="s">
        <v>652</v>
      </c>
      <c r="F1102" s="374" t="s">
        <v>653</v>
      </c>
      <c r="G1102" s="374" t="s">
        <v>5</v>
      </c>
      <c r="H1102" s="374" t="s">
        <v>654</v>
      </c>
      <c r="I1102" s="374" t="s">
        <v>616</v>
      </c>
      <c r="J1102" s="374" t="s">
        <v>350</v>
      </c>
      <c r="K1102" s="375" t="e">
        <f>'7. Vehicles and transport'!$L$24*'7. Vehicles and transport'!$L$29*YF_share</f>
        <v>#VALUE!</v>
      </c>
      <c r="L1102" s="375" t="e">
        <f>K1102/'0a. Country information'!$R$11</f>
        <v>#VALUE!</v>
      </c>
      <c r="M1102" s="376" t="str">
        <f>'0e. Support language'!$A$67</f>
        <v>District/MOH</v>
      </c>
      <c r="N1102" s="374" t="s">
        <v>5</v>
      </c>
    </row>
    <row r="1103" spans="1:14" x14ac:dyDescent="0.2">
      <c r="A1103" s="374">
        <f>'1. General information'!$O$8</f>
        <v>0</v>
      </c>
      <c r="B1103" s="374">
        <f>'1. General information'!$O$10</f>
        <v>0</v>
      </c>
      <c r="C1103" s="374">
        <f>'1. General information'!$O$11</f>
        <v>0</v>
      </c>
      <c r="D1103" s="374" t="s">
        <v>722</v>
      </c>
      <c r="E1103" s="374" t="s">
        <v>652</v>
      </c>
      <c r="F1103" s="374" t="s">
        <v>653</v>
      </c>
      <c r="G1103" s="374" t="s">
        <v>5</v>
      </c>
      <c r="H1103" s="374" t="s">
        <v>654</v>
      </c>
      <c r="I1103" s="374" t="s">
        <v>616</v>
      </c>
      <c r="J1103" s="374" t="s">
        <v>546</v>
      </c>
      <c r="K1103" s="375" t="e">
        <f>'7. Vehicles and transport'!$L$24*'7. Vehicles and transport'!$L$29*MenA_share</f>
        <v>#VALUE!</v>
      </c>
      <c r="L1103" s="375" t="e">
        <f>K1103/'0a. Country information'!$R$11</f>
        <v>#VALUE!</v>
      </c>
      <c r="M1103" s="376" t="str">
        <f>'0e. Support language'!$A$67</f>
        <v>District/MOH</v>
      </c>
      <c r="N1103" s="374" t="s">
        <v>5</v>
      </c>
    </row>
    <row r="1104" spans="1:14" x14ac:dyDescent="0.2">
      <c r="A1104" s="374">
        <f>'1. General information'!$O$8</f>
        <v>0</v>
      </c>
      <c r="B1104" s="374">
        <f>'1. General information'!$O$10</f>
        <v>0</v>
      </c>
      <c r="C1104" s="374">
        <f>'1. General information'!$O$11</f>
        <v>0</v>
      </c>
      <c r="D1104" s="374" t="s">
        <v>722</v>
      </c>
      <c r="E1104" s="374" t="s">
        <v>652</v>
      </c>
      <c r="F1104" s="374" t="s">
        <v>653</v>
      </c>
      <c r="G1104" s="374" t="s">
        <v>22</v>
      </c>
      <c r="H1104" s="374" t="s">
        <v>654</v>
      </c>
      <c r="I1104" s="374" t="s">
        <v>616</v>
      </c>
      <c r="J1104" s="374" t="s">
        <v>350</v>
      </c>
      <c r="K1104" s="375" t="e">
        <f>'7. Vehicles and transport'!$L$24*'7. Vehicles and transport'!$L$30*YF_share</f>
        <v>#VALUE!</v>
      </c>
      <c r="L1104" s="375" t="e">
        <f>K1104/'0a. Country information'!$R$11</f>
        <v>#VALUE!</v>
      </c>
      <c r="M1104" s="376" t="str">
        <f>'0e. Support language'!$A$67</f>
        <v>District/MOH</v>
      </c>
      <c r="N1104" s="374" t="s">
        <v>22</v>
      </c>
    </row>
    <row r="1105" spans="1:14" x14ac:dyDescent="0.2">
      <c r="A1105" s="374">
        <f>'1. General information'!$O$8</f>
        <v>0</v>
      </c>
      <c r="B1105" s="374">
        <f>'1. General information'!$O$10</f>
        <v>0</v>
      </c>
      <c r="C1105" s="374">
        <f>'1. General information'!$O$11</f>
        <v>0</v>
      </c>
      <c r="D1105" s="374" t="s">
        <v>722</v>
      </c>
      <c r="E1105" s="374" t="s">
        <v>652</v>
      </c>
      <c r="F1105" s="374" t="s">
        <v>653</v>
      </c>
      <c r="G1105" s="374" t="s">
        <v>22</v>
      </c>
      <c r="H1105" s="374" t="s">
        <v>654</v>
      </c>
      <c r="I1105" s="374" t="s">
        <v>616</v>
      </c>
      <c r="J1105" s="374" t="s">
        <v>546</v>
      </c>
      <c r="K1105" s="375" t="e">
        <f>'7. Vehicles and transport'!$L$24*'7. Vehicles and transport'!$L$30*MenA_share</f>
        <v>#VALUE!</v>
      </c>
      <c r="L1105" s="375" t="e">
        <f>K1105/'0a. Country information'!$R$11</f>
        <v>#VALUE!</v>
      </c>
      <c r="M1105" s="376" t="str">
        <f>'0e. Support language'!$A$67</f>
        <v>District/MOH</v>
      </c>
      <c r="N1105" s="374" t="s">
        <v>22</v>
      </c>
    </row>
    <row r="1106" spans="1:14" x14ac:dyDescent="0.2">
      <c r="A1106" s="374">
        <f>'1. General information'!$O$8</f>
        <v>0</v>
      </c>
      <c r="B1106" s="374">
        <f>'1. General information'!$O$10</f>
        <v>0</v>
      </c>
      <c r="C1106" s="374">
        <f>'1. General information'!$O$11</f>
        <v>0</v>
      </c>
      <c r="D1106" s="374" t="s">
        <v>722</v>
      </c>
      <c r="E1106" s="374" t="s">
        <v>652</v>
      </c>
      <c r="F1106" s="374" t="s">
        <v>653</v>
      </c>
      <c r="G1106" s="374" t="s">
        <v>30</v>
      </c>
      <c r="H1106" s="374" t="s">
        <v>654</v>
      </c>
      <c r="I1106" s="374" t="s">
        <v>616</v>
      </c>
      <c r="J1106" s="374" t="s">
        <v>350</v>
      </c>
      <c r="K1106" s="375" t="e">
        <f>'7. Vehicles and transport'!$L$24*'7. Vehicles and transport'!$L$31*YF_share</f>
        <v>#VALUE!</v>
      </c>
      <c r="L1106" s="375" t="e">
        <f>K1106/'0a. Country information'!$R$11</f>
        <v>#VALUE!</v>
      </c>
      <c r="M1106" s="376" t="str">
        <f>'0e. Support language'!$A$67</f>
        <v>District/MOH</v>
      </c>
      <c r="N1106" s="374" t="s">
        <v>30</v>
      </c>
    </row>
    <row r="1107" spans="1:14" x14ac:dyDescent="0.2">
      <c r="A1107" s="374">
        <f>'1. General information'!$O$8</f>
        <v>0</v>
      </c>
      <c r="B1107" s="374">
        <f>'1. General information'!$O$10</f>
        <v>0</v>
      </c>
      <c r="C1107" s="374">
        <f>'1. General information'!$O$11</f>
        <v>0</v>
      </c>
      <c r="D1107" s="374" t="s">
        <v>722</v>
      </c>
      <c r="E1107" s="374" t="s">
        <v>652</v>
      </c>
      <c r="F1107" s="374" t="s">
        <v>653</v>
      </c>
      <c r="G1107" s="374" t="s">
        <v>30</v>
      </c>
      <c r="H1107" s="374" t="s">
        <v>654</v>
      </c>
      <c r="I1107" s="374" t="s">
        <v>616</v>
      </c>
      <c r="J1107" s="374" t="s">
        <v>546</v>
      </c>
      <c r="K1107" s="375" t="e">
        <f>'7. Vehicles and transport'!$L$24*'7. Vehicles and transport'!$L$31*MenA_share</f>
        <v>#VALUE!</v>
      </c>
      <c r="L1107" s="375" t="e">
        <f>K1107/'0a. Country information'!$R$11</f>
        <v>#VALUE!</v>
      </c>
      <c r="M1107" s="376" t="str">
        <f>'0e. Support language'!$A$67</f>
        <v>District/MOH</v>
      </c>
      <c r="N1107" s="374" t="s">
        <v>30</v>
      </c>
    </row>
    <row r="1108" spans="1:14" x14ac:dyDescent="0.2">
      <c r="A1108" s="374">
        <f>'1. General information'!$O$8</f>
        <v>0</v>
      </c>
      <c r="B1108" s="374">
        <f>'1. General information'!$O$10</f>
        <v>0</v>
      </c>
      <c r="C1108" s="374">
        <f>'1. General information'!$O$11</f>
        <v>0</v>
      </c>
      <c r="D1108" s="374" t="s">
        <v>722</v>
      </c>
      <c r="E1108" s="374" t="s">
        <v>652</v>
      </c>
      <c r="F1108" s="374" t="s">
        <v>653</v>
      </c>
      <c r="G1108" s="374" t="s">
        <v>97</v>
      </c>
      <c r="H1108" s="374" t="s">
        <v>654</v>
      </c>
      <c r="I1108" s="374" t="s">
        <v>616</v>
      </c>
      <c r="J1108" s="374" t="s">
        <v>350</v>
      </c>
      <c r="K1108" s="375" t="e">
        <f>'7. Vehicles and transport'!$L$24*'7. Vehicles and transport'!$L$32*YF_share</f>
        <v>#VALUE!</v>
      </c>
      <c r="L1108" s="375" t="e">
        <f>K1108/'0a. Country information'!$R$11</f>
        <v>#VALUE!</v>
      </c>
      <c r="M1108" s="376" t="str">
        <f>'0e. Support language'!$A$67</f>
        <v>District/MOH</v>
      </c>
      <c r="N1108" s="374" t="s">
        <v>97</v>
      </c>
    </row>
    <row r="1109" spans="1:14" x14ac:dyDescent="0.2">
      <c r="A1109" s="374">
        <f>'1. General information'!$O$8</f>
        <v>0</v>
      </c>
      <c r="B1109" s="374">
        <f>'1. General information'!$O$10</f>
        <v>0</v>
      </c>
      <c r="C1109" s="374">
        <f>'1. General information'!$O$11</f>
        <v>0</v>
      </c>
      <c r="D1109" s="374" t="s">
        <v>722</v>
      </c>
      <c r="E1109" s="374" t="s">
        <v>652</v>
      </c>
      <c r="F1109" s="374" t="s">
        <v>653</v>
      </c>
      <c r="G1109" s="374" t="s">
        <v>97</v>
      </c>
      <c r="H1109" s="374" t="s">
        <v>654</v>
      </c>
      <c r="I1109" s="374" t="s">
        <v>616</v>
      </c>
      <c r="J1109" s="374" t="s">
        <v>546</v>
      </c>
      <c r="K1109" s="375" t="e">
        <f>'7. Vehicles and transport'!$L$24*'7. Vehicles and transport'!$L$32*MenA_share</f>
        <v>#VALUE!</v>
      </c>
      <c r="L1109" s="375" t="e">
        <f>K1109/'0a. Country information'!$R$11</f>
        <v>#VALUE!</v>
      </c>
      <c r="M1109" s="376" t="str">
        <f>'0e. Support language'!$A$67</f>
        <v>District/MOH</v>
      </c>
      <c r="N1109" s="374" t="s">
        <v>97</v>
      </c>
    </row>
    <row r="1110" spans="1:14" x14ac:dyDescent="0.2">
      <c r="A1110" s="374">
        <f>'1. General information'!$O$8</f>
        <v>0</v>
      </c>
      <c r="B1110" s="374">
        <f>'1. General information'!$O$10</f>
        <v>0</v>
      </c>
      <c r="C1110" s="374">
        <f>'1. General information'!$O$11</f>
        <v>0</v>
      </c>
      <c r="D1110" s="374" t="s">
        <v>722</v>
      </c>
      <c r="E1110" s="374" t="s">
        <v>652</v>
      </c>
      <c r="F1110" s="374" t="s">
        <v>653</v>
      </c>
      <c r="G1110" s="374" t="s">
        <v>28</v>
      </c>
      <c r="H1110" s="374" t="s">
        <v>654</v>
      </c>
      <c r="I1110" s="374" t="s">
        <v>616</v>
      </c>
      <c r="J1110" s="374" t="s">
        <v>350</v>
      </c>
      <c r="K1110" s="375" t="e">
        <f>'7. Vehicles and transport'!$L$24*'7. Vehicles and transport'!$L$33*YF_share</f>
        <v>#VALUE!</v>
      </c>
      <c r="L1110" s="375" t="e">
        <f>K1110/'0a. Country information'!$R$11</f>
        <v>#VALUE!</v>
      </c>
      <c r="M1110" s="376" t="str">
        <f>'0e. Support language'!$A$67</f>
        <v>District/MOH</v>
      </c>
      <c r="N1110" s="374" t="s">
        <v>28</v>
      </c>
    </row>
    <row r="1111" spans="1:14" x14ac:dyDescent="0.2">
      <c r="A1111" s="374">
        <f>'1. General information'!$O$8</f>
        <v>0</v>
      </c>
      <c r="B1111" s="374">
        <f>'1. General information'!$O$10</f>
        <v>0</v>
      </c>
      <c r="C1111" s="374">
        <f>'1. General information'!$O$11</f>
        <v>0</v>
      </c>
      <c r="D1111" s="374" t="s">
        <v>722</v>
      </c>
      <c r="E1111" s="374" t="s">
        <v>652</v>
      </c>
      <c r="F1111" s="374" t="s">
        <v>653</v>
      </c>
      <c r="G1111" s="374" t="s">
        <v>28</v>
      </c>
      <c r="H1111" s="374" t="s">
        <v>654</v>
      </c>
      <c r="I1111" s="374" t="s">
        <v>616</v>
      </c>
      <c r="J1111" s="374" t="s">
        <v>546</v>
      </c>
      <c r="K1111" s="375" t="e">
        <f>'7. Vehicles and transport'!$L$24*'7. Vehicles and transport'!$L$33*MenA_share</f>
        <v>#VALUE!</v>
      </c>
      <c r="L1111" s="375" t="e">
        <f>K1111/'0a. Country information'!$R$11</f>
        <v>#VALUE!</v>
      </c>
      <c r="M1111" s="376" t="str">
        <f>'0e. Support language'!$A$67</f>
        <v>District/MOH</v>
      </c>
      <c r="N1111" s="374" t="s">
        <v>28</v>
      </c>
    </row>
    <row r="1112" spans="1:14" x14ac:dyDescent="0.2">
      <c r="A1112" s="374">
        <f>'1. General information'!$O$8</f>
        <v>0</v>
      </c>
      <c r="B1112" s="374">
        <f>'1. General information'!$O$10</f>
        <v>0</v>
      </c>
      <c r="C1112" s="374">
        <f>'1. General information'!$O$11</f>
        <v>0</v>
      </c>
      <c r="D1112" s="374" t="s">
        <v>722</v>
      </c>
      <c r="E1112" s="374" t="s">
        <v>652</v>
      </c>
      <c r="F1112" s="374" t="s">
        <v>653</v>
      </c>
      <c r="G1112" s="374" t="s">
        <v>129</v>
      </c>
      <c r="H1112" s="374" t="s">
        <v>654</v>
      </c>
      <c r="I1112" s="374" t="s">
        <v>616</v>
      </c>
      <c r="J1112" s="374" t="s">
        <v>350</v>
      </c>
      <c r="K1112" s="375" t="e">
        <f>'7. Vehicles and transport'!$L$24*'7. Vehicles and transport'!$L$34*YF_share</f>
        <v>#VALUE!</v>
      </c>
      <c r="L1112" s="375" t="e">
        <f>K1112/'0a. Country information'!$R$11</f>
        <v>#VALUE!</v>
      </c>
      <c r="M1112" s="376" t="str">
        <f>'0e. Support language'!$A$67</f>
        <v>District/MOH</v>
      </c>
      <c r="N1112" s="374" t="s">
        <v>619</v>
      </c>
    </row>
    <row r="1113" spans="1:14" x14ac:dyDescent="0.2">
      <c r="A1113" s="374">
        <f>'1. General information'!$O$8</f>
        <v>0</v>
      </c>
      <c r="B1113" s="374">
        <f>'1. General information'!$O$10</f>
        <v>0</v>
      </c>
      <c r="C1113" s="374">
        <f>'1. General information'!$O$11</f>
        <v>0</v>
      </c>
      <c r="D1113" s="374" t="s">
        <v>722</v>
      </c>
      <c r="E1113" s="374" t="s">
        <v>652</v>
      </c>
      <c r="F1113" s="374" t="s">
        <v>653</v>
      </c>
      <c r="G1113" s="374" t="s">
        <v>129</v>
      </c>
      <c r="H1113" s="374" t="s">
        <v>654</v>
      </c>
      <c r="I1113" s="374" t="s">
        <v>616</v>
      </c>
      <c r="J1113" s="374" t="s">
        <v>546</v>
      </c>
      <c r="K1113" s="375" t="e">
        <f>'7. Vehicles and transport'!$L$24*'7. Vehicles and transport'!$L$34*MenA_share</f>
        <v>#VALUE!</v>
      </c>
      <c r="L1113" s="375" t="e">
        <f>K1113/'0a. Country information'!$R$11</f>
        <v>#VALUE!</v>
      </c>
      <c r="M1113" s="376" t="str">
        <f>'0e. Support language'!$A$67</f>
        <v>District/MOH</v>
      </c>
      <c r="N1113" s="374" t="s">
        <v>619</v>
      </c>
    </row>
    <row r="1114" spans="1:14" x14ac:dyDescent="0.2">
      <c r="A1114" s="374">
        <f>'1. General information'!$O$8</f>
        <v>0</v>
      </c>
      <c r="B1114" s="374">
        <f>'1. General information'!$O$10</f>
        <v>0</v>
      </c>
      <c r="C1114" s="374">
        <f>'1. General information'!$O$11</f>
        <v>0</v>
      </c>
      <c r="D1114" s="374" t="s">
        <v>724</v>
      </c>
      <c r="E1114" s="374" t="s">
        <v>652</v>
      </c>
      <c r="F1114" s="374" t="s">
        <v>653</v>
      </c>
      <c r="G1114" s="374" t="s">
        <v>33</v>
      </c>
      <c r="H1114" s="374" t="s">
        <v>654</v>
      </c>
      <c r="I1114" s="374" t="s">
        <v>616</v>
      </c>
      <c r="J1114" s="374" t="s">
        <v>350</v>
      </c>
      <c r="K1114" s="375" t="e">
        <f>'7. Vehicles and transport'!$M$24*'7. Vehicles and transport'!$M$25*YF_share</f>
        <v>#VALUE!</v>
      </c>
      <c r="L1114" s="375" t="e">
        <f>K1114/'0a. Country information'!$R$11</f>
        <v>#VALUE!</v>
      </c>
      <c r="M1114" s="376" t="str">
        <f>'0e. Support language'!$A$67</f>
        <v>District/MOH</v>
      </c>
      <c r="N1114" s="377" t="s">
        <v>762</v>
      </c>
    </row>
    <row r="1115" spans="1:14" x14ac:dyDescent="0.2">
      <c r="A1115" s="374">
        <f>'1. General information'!$O$8</f>
        <v>0</v>
      </c>
      <c r="B1115" s="374">
        <f>'1. General information'!$O$10</f>
        <v>0</v>
      </c>
      <c r="C1115" s="374">
        <f>'1. General information'!$O$11</f>
        <v>0</v>
      </c>
      <c r="D1115" s="374" t="s">
        <v>724</v>
      </c>
      <c r="E1115" s="374" t="s">
        <v>652</v>
      </c>
      <c r="F1115" s="374" t="s">
        <v>653</v>
      </c>
      <c r="G1115" s="374" t="s">
        <v>33</v>
      </c>
      <c r="H1115" s="374" t="s">
        <v>654</v>
      </c>
      <c r="I1115" s="374" t="s">
        <v>616</v>
      </c>
      <c r="J1115" s="374" t="s">
        <v>546</v>
      </c>
      <c r="K1115" s="375" t="e">
        <f>'7. Vehicles and transport'!$M$24*'7. Vehicles and transport'!$M$25*MenA_share</f>
        <v>#VALUE!</v>
      </c>
      <c r="L1115" s="375" t="e">
        <f>K1115/'0a. Country information'!$R$11</f>
        <v>#VALUE!</v>
      </c>
      <c r="M1115" s="376" t="str">
        <f>'0e. Support language'!$A$67</f>
        <v>District/MOH</v>
      </c>
      <c r="N1115" s="377" t="s">
        <v>762</v>
      </c>
    </row>
    <row r="1116" spans="1:14" x14ac:dyDescent="0.2">
      <c r="A1116" s="374">
        <f>'1. General information'!$O$8</f>
        <v>0</v>
      </c>
      <c r="B1116" s="374">
        <f>'1. General information'!$O$10</f>
        <v>0</v>
      </c>
      <c r="C1116" s="374">
        <f>'1. General information'!$O$11</f>
        <v>0</v>
      </c>
      <c r="D1116" s="374" t="s">
        <v>724</v>
      </c>
      <c r="E1116" s="374" t="s">
        <v>652</v>
      </c>
      <c r="F1116" s="374" t="s">
        <v>653</v>
      </c>
      <c r="G1116" s="374" t="s">
        <v>356</v>
      </c>
      <c r="H1116" s="374" t="s">
        <v>654</v>
      </c>
      <c r="I1116" s="374" t="s">
        <v>616</v>
      </c>
      <c r="J1116" s="374" t="s">
        <v>350</v>
      </c>
      <c r="K1116" s="375" t="e">
        <f>'7. Vehicles and transport'!$M$24*'7. Vehicles and transport'!$M$26*YF_share</f>
        <v>#VALUE!</v>
      </c>
      <c r="L1116" s="375" t="e">
        <f>K1116/'0a. Country information'!$R$11</f>
        <v>#VALUE!</v>
      </c>
      <c r="M1116" s="376" t="str">
        <f>'0e. Support language'!$A$67</f>
        <v>District/MOH</v>
      </c>
      <c r="N1116" s="374" t="s">
        <v>356</v>
      </c>
    </row>
    <row r="1117" spans="1:14" x14ac:dyDescent="0.2">
      <c r="A1117" s="374">
        <f>'1. General information'!$O$8</f>
        <v>0</v>
      </c>
      <c r="B1117" s="374">
        <f>'1. General information'!$O$10</f>
        <v>0</v>
      </c>
      <c r="C1117" s="374">
        <f>'1. General information'!$O$11</f>
        <v>0</v>
      </c>
      <c r="D1117" s="374" t="s">
        <v>724</v>
      </c>
      <c r="E1117" s="374" t="s">
        <v>652</v>
      </c>
      <c r="F1117" s="374" t="s">
        <v>653</v>
      </c>
      <c r="G1117" s="374" t="s">
        <v>356</v>
      </c>
      <c r="H1117" s="374" t="s">
        <v>654</v>
      </c>
      <c r="I1117" s="374" t="s">
        <v>616</v>
      </c>
      <c r="J1117" s="374" t="s">
        <v>546</v>
      </c>
      <c r="K1117" s="375" t="e">
        <f>'7. Vehicles and transport'!$M$24*'7. Vehicles and transport'!$M$26*MenA_share</f>
        <v>#VALUE!</v>
      </c>
      <c r="L1117" s="375" t="e">
        <f>K1117/'0a. Country information'!$R$11</f>
        <v>#VALUE!</v>
      </c>
      <c r="M1117" s="376" t="str">
        <f>'0e. Support language'!$A$67</f>
        <v>District/MOH</v>
      </c>
      <c r="N1117" s="374" t="s">
        <v>356</v>
      </c>
    </row>
    <row r="1118" spans="1:14" x14ac:dyDescent="0.2">
      <c r="A1118" s="374">
        <f>'1. General information'!$O$8</f>
        <v>0</v>
      </c>
      <c r="B1118" s="374">
        <f>'1. General information'!$O$10</f>
        <v>0</v>
      </c>
      <c r="C1118" s="374">
        <f>'1. General information'!$O$11</f>
        <v>0</v>
      </c>
      <c r="D1118" s="374" t="s">
        <v>724</v>
      </c>
      <c r="E1118" s="374" t="s">
        <v>652</v>
      </c>
      <c r="F1118" s="374" t="s">
        <v>653</v>
      </c>
      <c r="G1118" s="374" t="s">
        <v>29</v>
      </c>
      <c r="H1118" s="374" t="s">
        <v>654</v>
      </c>
      <c r="I1118" s="374" t="s">
        <v>616</v>
      </c>
      <c r="J1118" s="374" t="s">
        <v>350</v>
      </c>
      <c r="K1118" s="375" t="e">
        <f>'7. Vehicles and transport'!$M$24*'7. Vehicles and transport'!$M$27*YF_share</f>
        <v>#VALUE!</v>
      </c>
      <c r="L1118" s="375" t="e">
        <f>K1118/'0a. Country information'!$R$11</f>
        <v>#VALUE!</v>
      </c>
      <c r="M1118" s="376" t="str">
        <f>'0e. Support language'!$A$67</f>
        <v>District/MOH</v>
      </c>
      <c r="N1118" s="374" t="s">
        <v>29</v>
      </c>
    </row>
    <row r="1119" spans="1:14" x14ac:dyDescent="0.2">
      <c r="A1119" s="374">
        <f>'1. General information'!$O$8</f>
        <v>0</v>
      </c>
      <c r="B1119" s="374">
        <f>'1. General information'!$O$10</f>
        <v>0</v>
      </c>
      <c r="C1119" s="374">
        <f>'1. General information'!$O$11</f>
        <v>0</v>
      </c>
      <c r="D1119" s="374" t="s">
        <v>724</v>
      </c>
      <c r="E1119" s="374" t="s">
        <v>652</v>
      </c>
      <c r="F1119" s="374" t="s">
        <v>653</v>
      </c>
      <c r="G1119" s="374" t="s">
        <v>29</v>
      </c>
      <c r="H1119" s="374" t="s">
        <v>654</v>
      </c>
      <c r="I1119" s="374" t="s">
        <v>616</v>
      </c>
      <c r="J1119" s="374" t="s">
        <v>546</v>
      </c>
      <c r="K1119" s="375" t="e">
        <f>'7. Vehicles and transport'!$M$24*'7. Vehicles and transport'!$M$27*MenA_share</f>
        <v>#VALUE!</v>
      </c>
      <c r="L1119" s="375" t="e">
        <f>K1119/'0a. Country information'!$R$11</f>
        <v>#VALUE!</v>
      </c>
      <c r="M1119" s="376" t="str">
        <f>'0e. Support language'!$A$67</f>
        <v>District/MOH</v>
      </c>
      <c r="N1119" s="374" t="s">
        <v>29</v>
      </c>
    </row>
    <row r="1120" spans="1:14" x14ac:dyDescent="0.2">
      <c r="A1120" s="374">
        <f>'1. General information'!$O$8</f>
        <v>0</v>
      </c>
      <c r="B1120" s="374">
        <f>'1. General information'!$O$10</f>
        <v>0</v>
      </c>
      <c r="C1120" s="374">
        <f>'1. General information'!$O$11</f>
        <v>0</v>
      </c>
      <c r="D1120" s="374" t="s">
        <v>724</v>
      </c>
      <c r="E1120" s="374" t="s">
        <v>652</v>
      </c>
      <c r="F1120" s="374" t="s">
        <v>653</v>
      </c>
      <c r="G1120" s="374" t="s">
        <v>96</v>
      </c>
      <c r="H1120" s="374" t="s">
        <v>654</v>
      </c>
      <c r="I1120" s="374" t="s">
        <v>616</v>
      </c>
      <c r="J1120" s="374" t="s">
        <v>350</v>
      </c>
      <c r="K1120" s="375" t="e">
        <f>'7. Vehicles and transport'!$M$24*'7. Vehicles and transport'!$M$28*YF_share</f>
        <v>#VALUE!</v>
      </c>
      <c r="L1120" s="375" t="e">
        <f>K1120/'0a. Country information'!$R$11</f>
        <v>#VALUE!</v>
      </c>
      <c r="M1120" s="376" t="str">
        <f>'0e. Support language'!$A$67</f>
        <v>District/MOH</v>
      </c>
      <c r="N1120" s="374" t="s">
        <v>96</v>
      </c>
    </row>
    <row r="1121" spans="1:14" x14ac:dyDescent="0.2">
      <c r="A1121" s="374">
        <f>'1. General information'!$O$8</f>
        <v>0</v>
      </c>
      <c r="B1121" s="374">
        <f>'1. General information'!$O$10</f>
        <v>0</v>
      </c>
      <c r="C1121" s="374">
        <f>'1. General information'!$O$11</f>
        <v>0</v>
      </c>
      <c r="D1121" s="374" t="s">
        <v>724</v>
      </c>
      <c r="E1121" s="374" t="s">
        <v>652</v>
      </c>
      <c r="F1121" s="374" t="s">
        <v>653</v>
      </c>
      <c r="G1121" s="374" t="s">
        <v>96</v>
      </c>
      <c r="H1121" s="374" t="s">
        <v>654</v>
      </c>
      <c r="I1121" s="374" t="s">
        <v>616</v>
      </c>
      <c r="J1121" s="374" t="s">
        <v>546</v>
      </c>
      <c r="K1121" s="375" t="e">
        <f>'7. Vehicles and transport'!$M$24*'7. Vehicles and transport'!$M$28*MenA_share</f>
        <v>#VALUE!</v>
      </c>
      <c r="L1121" s="375" t="e">
        <f>K1121/'0a. Country information'!$R$11</f>
        <v>#VALUE!</v>
      </c>
      <c r="M1121" s="376" t="str">
        <f>'0e. Support language'!$A$67</f>
        <v>District/MOH</v>
      </c>
      <c r="N1121" s="374" t="s">
        <v>96</v>
      </c>
    </row>
    <row r="1122" spans="1:14" x14ac:dyDescent="0.2">
      <c r="A1122" s="374">
        <f>'1. General information'!$O$8</f>
        <v>0</v>
      </c>
      <c r="B1122" s="374">
        <f>'1. General information'!$O$10</f>
        <v>0</v>
      </c>
      <c r="C1122" s="374">
        <f>'1. General information'!$O$11</f>
        <v>0</v>
      </c>
      <c r="D1122" s="374" t="s">
        <v>724</v>
      </c>
      <c r="E1122" s="374" t="s">
        <v>652</v>
      </c>
      <c r="F1122" s="374" t="s">
        <v>653</v>
      </c>
      <c r="G1122" s="374" t="s">
        <v>5</v>
      </c>
      <c r="H1122" s="374" t="s">
        <v>654</v>
      </c>
      <c r="I1122" s="374" t="s">
        <v>616</v>
      </c>
      <c r="J1122" s="374" t="s">
        <v>350</v>
      </c>
      <c r="K1122" s="375" t="e">
        <f>'7. Vehicles and transport'!$M$24*'7. Vehicles and transport'!$M$29*YF_share</f>
        <v>#VALUE!</v>
      </c>
      <c r="L1122" s="375" t="e">
        <f>K1122/'0a. Country information'!$R$11</f>
        <v>#VALUE!</v>
      </c>
      <c r="M1122" s="376" t="str">
        <f>'0e. Support language'!$A$67</f>
        <v>District/MOH</v>
      </c>
      <c r="N1122" s="374" t="s">
        <v>5</v>
      </c>
    </row>
    <row r="1123" spans="1:14" x14ac:dyDescent="0.2">
      <c r="A1123" s="374">
        <f>'1. General information'!$O$8</f>
        <v>0</v>
      </c>
      <c r="B1123" s="374">
        <f>'1. General information'!$O$10</f>
        <v>0</v>
      </c>
      <c r="C1123" s="374">
        <f>'1. General information'!$O$11</f>
        <v>0</v>
      </c>
      <c r="D1123" s="374" t="s">
        <v>724</v>
      </c>
      <c r="E1123" s="374" t="s">
        <v>652</v>
      </c>
      <c r="F1123" s="374" t="s">
        <v>653</v>
      </c>
      <c r="G1123" s="374" t="s">
        <v>5</v>
      </c>
      <c r="H1123" s="374" t="s">
        <v>654</v>
      </c>
      <c r="I1123" s="374" t="s">
        <v>616</v>
      </c>
      <c r="J1123" s="374" t="s">
        <v>546</v>
      </c>
      <c r="K1123" s="375" t="e">
        <f>'7. Vehicles and transport'!$M$24*'7. Vehicles and transport'!$M$29*MenA_share</f>
        <v>#VALUE!</v>
      </c>
      <c r="L1123" s="375" t="e">
        <f>K1123/'0a. Country information'!$R$11</f>
        <v>#VALUE!</v>
      </c>
      <c r="M1123" s="376" t="str">
        <f>'0e. Support language'!$A$67</f>
        <v>District/MOH</v>
      </c>
      <c r="N1123" s="374" t="s">
        <v>5</v>
      </c>
    </row>
    <row r="1124" spans="1:14" x14ac:dyDescent="0.2">
      <c r="A1124" s="374">
        <f>'1. General information'!$O$8</f>
        <v>0</v>
      </c>
      <c r="B1124" s="374">
        <f>'1. General information'!$O$10</f>
        <v>0</v>
      </c>
      <c r="C1124" s="374">
        <f>'1. General information'!$O$11</f>
        <v>0</v>
      </c>
      <c r="D1124" s="374" t="s">
        <v>724</v>
      </c>
      <c r="E1124" s="374" t="s">
        <v>652</v>
      </c>
      <c r="F1124" s="374" t="s">
        <v>653</v>
      </c>
      <c r="G1124" s="374" t="s">
        <v>22</v>
      </c>
      <c r="H1124" s="374" t="s">
        <v>654</v>
      </c>
      <c r="I1124" s="374" t="s">
        <v>616</v>
      </c>
      <c r="J1124" s="374" t="s">
        <v>350</v>
      </c>
      <c r="K1124" s="375" t="e">
        <f>'7. Vehicles and transport'!$M$24*'7. Vehicles and transport'!$M$30*YF_share</f>
        <v>#VALUE!</v>
      </c>
      <c r="L1124" s="375" t="e">
        <f>K1124/'0a. Country information'!$R$11</f>
        <v>#VALUE!</v>
      </c>
      <c r="M1124" s="376" t="str">
        <f>'0e. Support language'!$A$67</f>
        <v>District/MOH</v>
      </c>
      <c r="N1124" s="374" t="s">
        <v>22</v>
      </c>
    </row>
    <row r="1125" spans="1:14" x14ac:dyDescent="0.2">
      <c r="A1125" s="374">
        <f>'1. General information'!$O$8</f>
        <v>0</v>
      </c>
      <c r="B1125" s="374">
        <f>'1. General information'!$O$10</f>
        <v>0</v>
      </c>
      <c r="C1125" s="374">
        <f>'1. General information'!$O$11</f>
        <v>0</v>
      </c>
      <c r="D1125" s="374" t="s">
        <v>724</v>
      </c>
      <c r="E1125" s="374" t="s">
        <v>652</v>
      </c>
      <c r="F1125" s="374" t="s">
        <v>653</v>
      </c>
      <c r="G1125" s="374" t="s">
        <v>22</v>
      </c>
      <c r="H1125" s="374" t="s">
        <v>654</v>
      </c>
      <c r="I1125" s="374" t="s">
        <v>616</v>
      </c>
      <c r="J1125" s="374" t="s">
        <v>546</v>
      </c>
      <c r="K1125" s="375" t="e">
        <f>'7. Vehicles and transport'!$M$24*'7. Vehicles and transport'!$M$30*MenA_share</f>
        <v>#VALUE!</v>
      </c>
      <c r="L1125" s="375" t="e">
        <f>K1125/'0a. Country information'!$R$11</f>
        <v>#VALUE!</v>
      </c>
      <c r="M1125" s="376" t="str">
        <f>'0e. Support language'!$A$67</f>
        <v>District/MOH</v>
      </c>
      <c r="N1125" s="374" t="s">
        <v>22</v>
      </c>
    </row>
    <row r="1126" spans="1:14" x14ac:dyDescent="0.2">
      <c r="A1126" s="374">
        <f>'1. General information'!$O$8</f>
        <v>0</v>
      </c>
      <c r="B1126" s="374">
        <f>'1. General information'!$O$10</f>
        <v>0</v>
      </c>
      <c r="C1126" s="374">
        <f>'1. General information'!$O$11</f>
        <v>0</v>
      </c>
      <c r="D1126" s="374" t="s">
        <v>724</v>
      </c>
      <c r="E1126" s="374" t="s">
        <v>652</v>
      </c>
      <c r="F1126" s="374" t="s">
        <v>653</v>
      </c>
      <c r="G1126" s="374" t="s">
        <v>30</v>
      </c>
      <c r="H1126" s="374" t="s">
        <v>654</v>
      </c>
      <c r="I1126" s="374" t="s">
        <v>616</v>
      </c>
      <c r="J1126" s="374" t="s">
        <v>350</v>
      </c>
      <c r="K1126" s="375" t="e">
        <f>'7. Vehicles and transport'!$M$24*'7. Vehicles and transport'!$M$31*YF_share</f>
        <v>#VALUE!</v>
      </c>
      <c r="L1126" s="375" t="e">
        <f>K1126/'0a. Country information'!$R$11</f>
        <v>#VALUE!</v>
      </c>
      <c r="M1126" s="376" t="str">
        <f>'0e. Support language'!$A$67</f>
        <v>District/MOH</v>
      </c>
      <c r="N1126" s="374" t="s">
        <v>30</v>
      </c>
    </row>
    <row r="1127" spans="1:14" x14ac:dyDescent="0.2">
      <c r="A1127" s="374">
        <f>'1. General information'!$O$8</f>
        <v>0</v>
      </c>
      <c r="B1127" s="374">
        <f>'1. General information'!$O$10</f>
        <v>0</v>
      </c>
      <c r="C1127" s="374">
        <f>'1. General information'!$O$11</f>
        <v>0</v>
      </c>
      <c r="D1127" s="374" t="s">
        <v>724</v>
      </c>
      <c r="E1127" s="374" t="s">
        <v>652</v>
      </c>
      <c r="F1127" s="374" t="s">
        <v>653</v>
      </c>
      <c r="G1127" s="374" t="s">
        <v>30</v>
      </c>
      <c r="H1127" s="374" t="s">
        <v>654</v>
      </c>
      <c r="I1127" s="374" t="s">
        <v>616</v>
      </c>
      <c r="J1127" s="374" t="s">
        <v>546</v>
      </c>
      <c r="K1127" s="375" t="e">
        <f>'7. Vehicles and transport'!$M$24*'7. Vehicles and transport'!$M$31*MenA_share</f>
        <v>#VALUE!</v>
      </c>
      <c r="L1127" s="375" t="e">
        <f>K1127/'0a. Country information'!$R$11</f>
        <v>#VALUE!</v>
      </c>
      <c r="M1127" s="376" t="str">
        <f>'0e. Support language'!$A$67</f>
        <v>District/MOH</v>
      </c>
      <c r="N1127" s="374" t="s">
        <v>30</v>
      </c>
    </row>
    <row r="1128" spans="1:14" x14ac:dyDescent="0.2">
      <c r="A1128" s="374">
        <f>'1. General information'!$O$8</f>
        <v>0</v>
      </c>
      <c r="B1128" s="374">
        <f>'1. General information'!$O$10</f>
        <v>0</v>
      </c>
      <c r="C1128" s="374">
        <f>'1. General information'!$O$11</f>
        <v>0</v>
      </c>
      <c r="D1128" s="374" t="s">
        <v>724</v>
      </c>
      <c r="E1128" s="374" t="s">
        <v>652</v>
      </c>
      <c r="F1128" s="374" t="s">
        <v>653</v>
      </c>
      <c r="G1128" s="374" t="s">
        <v>97</v>
      </c>
      <c r="H1128" s="374" t="s">
        <v>654</v>
      </c>
      <c r="I1128" s="374" t="s">
        <v>616</v>
      </c>
      <c r="J1128" s="374" t="s">
        <v>350</v>
      </c>
      <c r="K1128" s="375" t="e">
        <f>'7. Vehicles and transport'!$M$24*'7. Vehicles and transport'!$M$32*YF_share</f>
        <v>#VALUE!</v>
      </c>
      <c r="L1128" s="375" t="e">
        <f>K1128/'0a. Country information'!$R$11</f>
        <v>#VALUE!</v>
      </c>
      <c r="M1128" s="376" t="str">
        <f>'0e. Support language'!$A$67</f>
        <v>District/MOH</v>
      </c>
      <c r="N1128" s="374" t="s">
        <v>97</v>
      </c>
    </row>
    <row r="1129" spans="1:14" x14ac:dyDescent="0.2">
      <c r="A1129" s="374">
        <f>'1. General information'!$O$8</f>
        <v>0</v>
      </c>
      <c r="B1129" s="374">
        <f>'1. General information'!$O$10</f>
        <v>0</v>
      </c>
      <c r="C1129" s="374">
        <f>'1. General information'!$O$11</f>
        <v>0</v>
      </c>
      <c r="D1129" s="374" t="s">
        <v>724</v>
      </c>
      <c r="E1129" s="374" t="s">
        <v>652</v>
      </c>
      <c r="F1129" s="374" t="s">
        <v>653</v>
      </c>
      <c r="G1129" s="374" t="s">
        <v>97</v>
      </c>
      <c r="H1129" s="374" t="s">
        <v>654</v>
      </c>
      <c r="I1129" s="374" t="s">
        <v>616</v>
      </c>
      <c r="J1129" s="374" t="s">
        <v>546</v>
      </c>
      <c r="K1129" s="375" t="e">
        <f>'7. Vehicles and transport'!$M$24*'7. Vehicles and transport'!$M$32*MenA_share</f>
        <v>#VALUE!</v>
      </c>
      <c r="L1129" s="375" t="e">
        <f>K1129/'0a. Country information'!$R$11</f>
        <v>#VALUE!</v>
      </c>
      <c r="M1129" s="376" t="str">
        <f>'0e. Support language'!$A$67</f>
        <v>District/MOH</v>
      </c>
      <c r="N1129" s="374" t="s">
        <v>97</v>
      </c>
    </row>
    <row r="1130" spans="1:14" x14ac:dyDescent="0.2">
      <c r="A1130" s="374">
        <f>'1. General information'!$O$8</f>
        <v>0</v>
      </c>
      <c r="B1130" s="374">
        <f>'1. General information'!$O$10</f>
        <v>0</v>
      </c>
      <c r="C1130" s="374">
        <f>'1. General information'!$O$11</f>
        <v>0</v>
      </c>
      <c r="D1130" s="374" t="s">
        <v>724</v>
      </c>
      <c r="E1130" s="374" t="s">
        <v>652</v>
      </c>
      <c r="F1130" s="374" t="s">
        <v>653</v>
      </c>
      <c r="G1130" s="374" t="s">
        <v>28</v>
      </c>
      <c r="H1130" s="374" t="s">
        <v>654</v>
      </c>
      <c r="I1130" s="374" t="s">
        <v>616</v>
      </c>
      <c r="J1130" s="374" t="s">
        <v>350</v>
      </c>
      <c r="K1130" s="375" t="e">
        <f>'7. Vehicles and transport'!$M$24*'7. Vehicles and transport'!$M$33*YF_share</f>
        <v>#VALUE!</v>
      </c>
      <c r="L1130" s="375" t="e">
        <f>K1130/'0a. Country information'!$R$11</f>
        <v>#VALUE!</v>
      </c>
      <c r="M1130" s="376" t="str">
        <f>'0e. Support language'!$A$67</f>
        <v>District/MOH</v>
      </c>
      <c r="N1130" s="374" t="s">
        <v>28</v>
      </c>
    </row>
    <row r="1131" spans="1:14" x14ac:dyDescent="0.2">
      <c r="A1131" s="374">
        <f>'1. General information'!$O$8</f>
        <v>0</v>
      </c>
      <c r="B1131" s="374">
        <f>'1. General information'!$O$10</f>
        <v>0</v>
      </c>
      <c r="C1131" s="374">
        <f>'1. General information'!$O$11</f>
        <v>0</v>
      </c>
      <c r="D1131" s="374" t="s">
        <v>724</v>
      </c>
      <c r="E1131" s="374" t="s">
        <v>652</v>
      </c>
      <c r="F1131" s="374" t="s">
        <v>653</v>
      </c>
      <c r="G1131" s="374" t="s">
        <v>28</v>
      </c>
      <c r="H1131" s="374" t="s">
        <v>654</v>
      </c>
      <c r="I1131" s="374" t="s">
        <v>616</v>
      </c>
      <c r="J1131" s="374" t="s">
        <v>546</v>
      </c>
      <c r="K1131" s="375" t="e">
        <f>'7. Vehicles and transport'!$M$24*'7. Vehicles and transport'!$M$33*MenA_share</f>
        <v>#VALUE!</v>
      </c>
      <c r="L1131" s="375" t="e">
        <f>K1131/'0a. Country information'!$R$11</f>
        <v>#VALUE!</v>
      </c>
      <c r="M1131" s="376" t="str">
        <f>'0e. Support language'!$A$67</f>
        <v>District/MOH</v>
      </c>
      <c r="N1131" s="374" t="s">
        <v>28</v>
      </c>
    </row>
    <row r="1132" spans="1:14" x14ac:dyDescent="0.2">
      <c r="A1132" s="374">
        <f>'1. General information'!$O$8</f>
        <v>0</v>
      </c>
      <c r="B1132" s="374">
        <f>'1. General information'!$O$10</f>
        <v>0</v>
      </c>
      <c r="C1132" s="374">
        <f>'1. General information'!$O$11</f>
        <v>0</v>
      </c>
      <c r="D1132" s="374" t="s">
        <v>724</v>
      </c>
      <c r="E1132" s="374" t="s">
        <v>652</v>
      </c>
      <c r="F1132" s="374" t="s">
        <v>653</v>
      </c>
      <c r="G1132" s="374" t="s">
        <v>129</v>
      </c>
      <c r="H1132" s="374" t="s">
        <v>654</v>
      </c>
      <c r="I1132" s="374" t="s">
        <v>616</v>
      </c>
      <c r="J1132" s="374" t="s">
        <v>350</v>
      </c>
      <c r="K1132" s="375" t="e">
        <f>'7. Vehicles and transport'!$M$24*'7. Vehicles and transport'!$M$34*YF_share</f>
        <v>#VALUE!</v>
      </c>
      <c r="L1132" s="375" t="e">
        <f>K1132/'0a. Country information'!$R$11</f>
        <v>#VALUE!</v>
      </c>
      <c r="M1132" s="376" t="str">
        <f>'0e. Support language'!$A$67</f>
        <v>District/MOH</v>
      </c>
      <c r="N1132" s="374" t="s">
        <v>619</v>
      </c>
    </row>
    <row r="1133" spans="1:14" x14ac:dyDescent="0.2">
      <c r="A1133" s="374">
        <f>'1. General information'!$O$8</f>
        <v>0</v>
      </c>
      <c r="B1133" s="374">
        <f>'1. General information'!$O$10</f>
        <v>0</v>
      </c>
      <c r="C1133" s="374">
        <f>'1. General information'!$O$11</f>
        <v>0</v>
      </c>
      <c r="D1133" s="374" t="s">
        <v>724</v>
      </c>
      <c r="E1133" s="374" t="s">
        <v>652</v>
      </c>
      <c r="F1133" s="374" t="s">
        <v>653</v>
      </c>
      <c r="G1133" s="374" t="s">
        <v>129</v>
      </c>
      <c r="H1133" s="374" t="s">
        <v>654</v>
      </c>
      <c r="I1133" s="374" t="s">
        <v>616</v>
      </c>
      <c r="J1133" s="374" t="s">
        <v>546</v>
      </c>
      <c r="K1133" s="375" t="e">
        <f>'7. Vehicles and transport'!$M$24*'7. Vehicles and transport'!$M$34*MenA_share</f>
        <v>#VALUE!</v>
      </c>
      <c r="L1133" s="375" t="e">
        <f>K1133/'0a. Country information'!$R$11</f>
        <v>#VALUE!</v>
      </c>
      <c r="M1133" s="376" t="str">
        <f>'0e. Support language'!$A$67</f>
        <v>District/MOH</v>
      </c>
      <c r="N1133" s="374" t="s">
        <v>619</v>
      </c>
    </row>
    <row r="1134" spans="1:14" x14ac:dyDescent="0.2">
      <c r="A1134" s="374">
        <f>'1. General information'!$O$8</f>
        <v>0</v>
      </c>
      <c r="B1134" s="374">
        <f>'1. General information'!$O$10</f>
        <v>0</v>
      </c>
      <c r="C1134" s="374">
        <f>'1. General information'!$O$11</f>
        <v>0</v>
      </c>
      <c r="D1134" s="374" t="s">
        <v>726</v>
      </c>
      <c r="E1134" s="374" t="s">
        <v>652</v>
      </c>
      <c r="F1134" s="374" t="s">
        <v>653</v>
      </c>
      <c r="G1134" s="374" t="s">
        <v>33</v>
      </c>
      <c r="H1134" s="374" t="s">
        <v>654</v>
      </c>
      <c r="I1134" s="374" t="s">
        <v>616</v>
      </c>
      <c r="J1134" s="374" t="s">
        <v>350</v>
      </c>
      <c r="K1134" s="375" t="e">
        <f>'7. Vehicles and transport'!$N$24*'7. Vehicles and transport'!$N$25*YF_share</f>
        <v>#VALUE!</v>
      </c>
      <c r="L1134" s="375" t="e">
        <f>K1134/'0a. Country information'!$R$11</f>
        <v>#VALUE!</v>
      </c>
      <c r="M1134" s="376" t="str">
        <f>'0e. Support language'!$A$67</f>
        <v>District/MOH</v>
      </c>
      <c r="N1134" s="377" t="s">
        <v>763</v>
      </c>
    </row>
    <row r="1135" spans="1:14" x14ac:dyDescent="0.2">
      <c r="A1135" s="374">
        <f>'1. General information'!$O$8</f>
        <v>0</v>
      </c>
      <c r="B1135" s="374">
        <f>'1. General information'!$O$10</f>
        <v>0</v>
      </c>
      <c r="C1135" s="374">
        <f>'1. General information'!$O$11</f>
        <v>0</v>
      </c>
      <c r="D1135" s="374" t="s">
        <v>726</v>
      </c>
      <c r="E1135" s="374" t="s">
        <v>652</v>
      </c>
      <c r="F1135" s="374" t="s">
        <v>653</v>
      </c>
      <c r="G1135" s="374" t="s">
        <v>33</v>
      </c>
      <c r="H1135" s="374" t="s">
        <v>654</v>
      </c>
      <c r="I1135" s="374" t="s">
        <v>616</v>
      </c>
      <c r="J1135" s="374" t="s">
        <v>546</v>
      </c>
      <c r="K1135" s="375" t="e">
        <f>'7. Vehicles and transport'!$N$24*'7. Vehicles and transport'!$N$25*MenA_share</f>
        <v>#VALUE!</v>
      </c>
      <c r="L1135" s="375" t="e">
        <f>K1135/'0a. Country information'!$R$11</f>
        <v>#VALUE!</v>
      </c>
      <c r="M1135" s="376" t="str">
        <f>'0e. Support language'!$A$67</f>
        <v>District/MOH</v>
      </c>
      <c r="N1135" s="377" t="s">
        <v>763</v>
      </c>
    </row>
    <row r="1136" spans="1:14" x14ac:dyDescent="0.2">
      <c r="A1136" s="374">
        <f>'1. General information'!$O$8</f>
        <v>0</v>
      </c>
      <c r="B1136" s="374">
        <f>'1. General information'!$O$10</f>
        <v>0</v>
      </c>
      <c r="C1136" s="374">
        <f>'1. General information'!$O$11</f>
        <v>0</v>
      </c>
      <c r="D1136" s="374" t="s">
        <v>726</v>
      </c>
      <c r="E1136" s="374" t="s">
        <v>652</v>
      </c>
      <c r="F1136" s="374" t="s">
        <v>653</v>
      </c>
      <c r="G1136" s="374" t="s">
        <v>356</v>
      </c>
      <c r="H1136" s="374" t="s">
        <v>654</v>
      </c>
      <c r="I1136" s="374" t="s">
        <v>616</v>
      </c>
      <c r="J1136" s="374" t="s">
        <v>350</v>
      </c>
      <c r="K1136" s="375" t="e">
        <f>'7. Vehicles and transport'!$N$24*'7. Vehicles and transport'!$N$26*YF_share</f>
        <v>#VALUE!</v>
      </c>
      <c r="L1136" s="375" t="e">
        <f>K1136/'0a. Country information'!$R$11</f>
        <v>#VALUE!</v>
      </c>
      <c r="M1136" s="376" t="str">
        <f>'0e. Support language'!$A$67</f>
        <v>District/MOH</v>
      </c>
      <c r="N1136" s="374" t="s">
        <v>356</v>
      </c>
    </row>
    <row r="1137" spans="1:14" x14ac:dyDescent="0.2">
      <c r="A1137" s="374">
        <f>'1. General information'!$O$8</f>
        <v>0</v>
      </c>
      <c r="B1137" s="374">
        <f>'1. General information'!$O$10</f>
        <v>0</v>
      </c>
      <c r="C1137" s="374">
        <f>'1. General information'!$O$11</f>
        <v>0</v>
      </c>
      <c r="D1137" s="374" t="s">
        <v>726</v>
      </c>
      <c r="E1137" s="374" t="s">
        <v>652</v>
      </c>
      <c r="F1137" s="374" t="s">
        <v>653</v>
      </c>
      <c r="G1137" s="374" t="s">
        <v>356</v>
      </c>
      <c r="H1137" s="374" t="s">
        <v>654</v>
      </c>
      <c r="I1137" s="374" t="s">
        <v>616</v>
      </c>
      <c r="J1137" s="374" t="s">
        <v>546</v>
      </c>
      <c r="K1137" s="375" t="e">
        <f>'7. Vehicles and transport'!$N$24*'7. Vehicles and transport'!$N$26*MenA_share</f>
        <v>#VALUE!</v>
      </c>
      <c r="L1137" s="375" t="e">
        <f>K1137/'0a. Country information'!$R$11</f>
        <v>#VALUE!</v>
      </c>
      <c r="M1137" s="376" t="str">
        <f>'0e. Support language'!$A$67</f>
        <v>District/MOH</v>
      </c>
      <c r="N1137" s="374" t="s">
        <v>356</v>
      </c>
    </row>
    <row r="1138" spans="1:14" x14ac:dyDescent="0.2">
      <c r="A1138" s="374">
        <f>'1. General information'!$O$8</f>
        <v>0</v>
      </c>
      <c r="B1138" s="374">
        <f>'1. General information'!$O$10</f>
        <v>0</v>
      </c>
      <c r="C1138" s="374">
        <f>'1. General information'!$O$11</f>
        <v>0</v>
      </c>
      <c r="D1138" s="374" t="s">
        <v>726</v>
      </c>
      <c r="E1138" s="374" t="s">
        <v>652</v>
      </c>
      <c r="F1138" s="374" t="s">
        <v>653</v>
      </c>
      <c r="G1138" s="374" t="s">
        <v>29</v>
      </c>
      <c r="H1138" s="374" t="s">
        <v>654</v>
      </c>
      <c r="I1138" s="374" t="s">
        <v>616</v>
      </c>
      <c r="J1138" s="374" t="s">
        <v>350</v>
      </c>
      <c r="K1138" s="375" t="e">
        <f>'7. Vehicles and transport'!$N$24*'7. Vehicles and transport'!$N$27*YF_share</f>
        <v>#VALUE!</v>
      </c>
      <c r="L1138" s="375" t="e">
        <f>K1138/'0a. Country information'!$R$11</f>
        <v>#VALUE!</v>
      </c>
      <c r="M1138" s="376" t="str">
        <f>'0e. Support language'!$A$67</f>
        <v>District/MOH</v>
      </c>
      <c r="N1138" s="374" t="s">
        <v>29</v>
      </c>
    </row>
    <row r="1139" spans="1:14" x14ac:dyDescent="0.2">
      <c r="A1139" s="374">
        <f>'1. General information'!$O$8</f>
        <v>0</v>
      </c>
      <c r="B1139" s="374">
        <f>'1. General information'!$O$10</f>
        <v>0</v>
      </c>
      <c r="C1139" s="374">
        <f>'1. General information'!$O$11</f>
        <v>0</v>
      </c>
      <c r="D1139" s="374" t="s">
        <v>726</v>
      </c>
      <c r="E1139" s="374" t="s">
        <v>652</v>
      </c>
      <c r="F1139" s="374" t="s">
        <v>653</v>
      </c>
      <c r="G1139" s="374" t="s">
        <v>29</v>
      </c>
      <c r="H1139" s="374" t="s">
        <v>654</v>
      </c>
      <c r="I1139" s="374" t="s">
        <v>616</v>
      </c>
      <c r="J1139" s="374" t="s">
        <v>546</v>
      </c>
      <c r="K1139" s="375" t="e">
        <f>'7. Vehicles and transport'!$N$24*'7. Vehicles and transport'!$N$27*MenA_share</f>
        <v>#VALUE!</v>
      </c>
      <c r="L1139" s="375" t="e">
        <f>K1139/'0a. Country information'!$R$11</f>
        <v>#VALUE!</v>
      </c>
      <c r="M1139" s="376" t="str">
        <f>'0e. Support language'!$A$67</f>
        <v>District/MOH</v>
      </c>
      <c r="N1139" s="374" t="s">
        <v>29</v>
      </c>
    </row>
    <row r="1140" spans="1:14" x14ac:dyDescent="0.2">
      <c r="A1140" s="374">
        <f>'1. General information'!$O$8</f>
        <v>0</v>
      </c>
      <c r="B1140" s="374">
        <f>'1. General information'!$O$10</f>
        <v>0</v>
      </c>
      <c r="C1140" s="374">
        <f>'1. General information'!$O$11</f>
        <v>0</v>
      </c>
      <c r="D1140" s="374" t="s">
        <v>726</v>
      </c>
      <c r="E1140" s="374" t="s">
        <v>652</v>
      </c>
      <c r="F1140" s="374" t="s">
        <v>653</v>
      </c>
      <c r="G1140" s="374" t="s">
        <v>96</v>
      </c>
      <c r="H1140" s="374" t="s">
        <v>654</v>
      </c>
      <c r="I1140" s="374" t="s">
        <v>616</v>
      </c>
      <c r="J1140" s="374" t="s">
        <v>350</v>
      </c>
      <c r="K1140" s="375" t="e">
        <f>'7. Vehicles and transport'!$N$24*'7. Vehicles and transport'!$N$28*YF_share</f>
        <v>#VALUE!</v>
      </c>
      <c r="L1140" s="375" t="e">
        <f>K1140/'0a. Country information'!$R$11</f>
        <v>#VALUE!</v>
      </c>
      <c r="M1140" s="376" t="str">
        <f>'0e. Support language'!$A$67</f>
        <v>District/MOH</v>
      </c>
      <c r="N1140" s="374" t="s">
        <v>96</v>
      </c>
    </row>
    <row r="1141" spans="1:14" x14ac:dyDescent="0.2">
      <c r="A1141" s="374">
        <f>'1. General information'!$O$8</f>
        <v>0</v>
      </c>
      <c r="B1141" s="374">
        <f>'1. General information'!$O$10</f>
        <v>0</v>
      </c>
      <c r="C1141" s="374">
        <f>'1. General information'!$O$11</f>
        <v>0</v>
      </c>
      <c r="D1141" s="374" t="s">
        <v>726</v>
      </c>
      <c r="E1141" s="374" t="s">
        <v>652</v>
      </c>
      <c r="F1141" s="374" t="s">
        <v>653</v>
      </c>
      <c r="G1141" s="374" t="s">
        <v>96</v>
      </c>
      <c r="H1141" s="374" t="s">
        <v>654</v>
      </c>
      <c r="I1141" s="374" t="s">
        <v>616</v>
      </c>
      <c r="J1141" s="374" t="s">
        <v>546</v>
      </c>
      <c r="K1141" s="375" t="e">
        <f>'7. Vehicles and transport'!$N$24*'7. Vehicles and transport'!$N$28*MenA_share</f>
        <v>#VALUE!</v>
      </c>
      <c r="L1141" s="375" t="e">
        <f>K1141/'0a. Country information'!$R$11</f>
        <v>#VALUE!</v>
      </c>
      <c r="M1141" s="376" t="str">
        <f>'0e. Support language'!$A$67</f>
        <v>District/MOH</v>
      </c>
      <c r="N1141" s="374" t="s">
        <v>96</v>
      </c>
    </row>
    <row r="1142" spans="1:14" x14ac:dyDescent="0.2">
      <c r="A1142" s="374">
        <f>'1. General information'!$O$8</f>
        <v>0</v>
      </c>
      <c r="B1142" s="374">
        <f>'1. General information'!$O$10</f>
        <v>0</v>
      </c>
      <c r="C1142" s="374">
        <f>'1. General information'!$O$11</f>
        <v>0</v>
      </c>
      <c r="D1142" s="374" t="s">
        <v>726</v>
      </c>
      <c r="E1142" s="374" t="s">
        <v>652</v>
      </c>
      <c r="F1142" s="374" t="s">
        <v>653</v>
      </c>
      <c r="G1142" s="374" t="s">
        <v>5</v>
      </c>
      <c r="H1142" s="374" t="s">
        <v>654</v>
      </c>
      <c r="I1142" s="374" t="s">
        <v>616</v>
      </c>
      <c r="J1142" s="374" t="s">
        <v>350</v>
      </c>
      <c r="K1142" s="375" t="e">
        <f>'7. Vehicles and transport'!$N$24*'7. Vehicles and transport'!$N$29*YF_share</f>
        <v>#VALUE!</v>
      </c>
      <c r="L1142" s="375" t="e">
        <f>K1142/'0a. Country information'!$R$11</f>
        <v>#VALUE!</v>
      </c>
      <c r="M1142" s="376" t="str">
        <f>'0e. Support language'!$A$67</f>
        <v>District/MOH</v>
      </c>
      <c r="N1142" s="374" t="s">
        <v>5</v>
      </c>
    </row>
    <row r="1143" spans="1:14" x14ac:dyDescent="0.2">
      <c r="A1143" s="374">
        <f>'1. General information'!$O$8</f>
        <v>0</v>
      </c>
      <c r="B1143" s="374">
        <f>'1. General information'!$O$10</f>
        <v>0</v>
      </c>
      <c r="C1143" s="374">
        <f>'1. General information'!$O$11</f>
        <v>0</v>
      </c>
      <c r="D1143" s="374" t="s">
        <v>726</v>
      </c>
      <c r="E1143" s="374" t="s">
        <v>652</v>
      </c>
      <c r="F1143" s="374" t="s">
        <v>653</v>
      </c>
      <c r="G1143" s="374" t="s">
        <v>5</v>
      </c>
      <c r="H1143" s="374" t="s">
        <v>654</v>
      </c>
      <c r="I1143" s="374" t="s">
        <v>616</v>
      </c>
      <c r="J1143" s="374" t="s">
        <v>546</v>
      </c>
      <c r="K1143" s="375" t="e">
        <f>'7. Vehicles and transport'!$N$24*'7. Vehicles and transport'!$N$29*MenA_share</f>
        <v>#VALUE!</v>
      </c>
      <c r="L1143" s="375" t="e">
        <f>K1143/'0a. Country information'!$R$11</f>
        <v>#VALUE!</v>
      </c>
      <c r="M1143" s="376" t="str">
        <f>'0e. Support language'!$A$67</f>
        <v>District/MOH</v>
      </c>
      <c r="N1143" s="374" t="s">
        <v>5</v>
      </c>
    </row>
    <row r="1144" spans="1:14" x14ac:dyDescent="0.2">
      <c r="A1144" s="374">
        <f>'1. General information'!$O$8</f>
        <v>0</v>
      </c>
      <c r="B1144" s="374">
        <f>'1. General information'!$O$10</f>
        <v>0</v>
      </c>
      <c r="C1144" s="374">
        <f>'1. General information'!$O$11</f>
        <v>0</v>
      </c>
      <c r="D1144" s="374" t="s">
        <v>726</v>
      </c>
      <c r="E1144" s="374" t="s">
        <v>652</v>
      </c>
      <c r="F1144" s="374" t="s">
        <v>653</v>
      </c>
      <c r="G1144" s="374" t="s">
        <v>22</v>
      </c>
      <c r="H1144" s="374" t="s">
        <v>654</v>
      </c>
      <c r="I1144" s="374" t="s">
        <v>616</v>
      </c>
      <c r="J1144" s="374" t="s">
        <v>350</v>
      </c>
      <c r="K1144" s="375" t="e">
        <f>'7. Vehicles and transport'!$N$24*'7. Vehicles and transport'!$N$30*YF_share</f>
        <v>#VALUE!</v>
      </c>
      <c r="L1144" s="375" t="e">
        <f>K1144/'0a. Country information'!$R$11</f>
        <v>#VALUE!</v>
      </c>
      <c r="M1144" s="376" t="str">
        <f>'0e. Support language'!$A$67</f>
        <v>District/MOH</v>
      </c>
      <c r="N1144" s="374" t="s">
        <v>22</v>
      </c>
    </row>
    <row r="1145" spans="1:14" x14ac:dyDescent="0.2">
      <c r="A1145" s="374">
        <f>'1. General information'!$O$8</f>
        <v>0</v>
      </c>
      <c r="B1145" s="374">
        <f>'1. General information'!$O$10</f>
        <v>0</v>
      </c>
      <c r="C1145" s="374">
        <f>'1. General information'!$O$11</f>
        <v>0</v>
      </c>
      <c r="D1145" s="374" t="s">
        <v>726</v>
      </c>
      <c r="E1145" s="374" t="s">
        <v>652</v>
      </c>
      <c r="F1145" s="374" t="s">
        <v>653</v>
      </c>
      <c r="G1145" s="374" t="s">
        <v>22</v>
      </c>
      <c r="H1145" s="374" t="s">
        <v>654</v>
      </c>
      <c r="I1145" s="374" t="s">
        <v>616</v>
      </c>
      <c r="J1145" s="374" t="s">
        <v>546</v>
      </c>
      <c r="K1145" s="375" t="e">
        <f>'7. Vehicles and transport'!$N$24*'7. Vehicles and transport'!$N$30*MenA_share</f>
        <v>#VALUE!</v>
      </c>
      <c r="L1145" s="375" t="e">
        <f>K1145/'0a. Country information'!$R$11</f>
        <v>#VALUE!</v>
      </c>
      <c r="M1145" s="376" t="str">
        <f>'0e. Support language'!$A$67</f>
        <v>District/MOH</v>
      </c>
      <c r="N1145" s="374" t="s">
        <v>22</v>
      </c>
    </row>
    <row r="1146" spans="1:14" x14ac:dyDescent="0.2">
      <c r="A1146" s="374">
        <f>'1. General information'!$O$8</f>
        <v>0</v>
      </c>
      <c r="B1146" s="374">
        <f>'1. General information'!$O$10</f>
        <v>0</v>
      </c>
      <c r="C1146" s="374">
        <f>'1. General information'!$O$11</f>
        <v>0</v>
      </c>
      <c r="D1146" s="374" t="s">
        <v>726</v>
      </c>
      <c r="E1146" s="374" t="s">
        <v>652</v>
      </c>
      <c r="F1146" s="374" t="s">
        <v>653</v>
      </c>
      <c r="G1146" s="374" t="s">
        <v>30</v>
      </c>
      <c r="H1146" s="374" t="s">
        <v>654</v>
      </c>
      <c r="I1146" s="374" t="s">
        <v>616</v>
      </c>
      <c r="J1146" s="374" t="s">
        <v>350</v>
      </c>
      <c r="K1146" s="375" t="e">
        <f>'7. Vehicles and transport'!$N$24*'7. Vehicles and transport'!$N$31*YF_share</f>
        <v>#VALUE!</v>
      </c>
      <c r="L1146" s="375" t="e">
        <f>K1146/'0a. Country information'!$R$11</f>
        <v>#VALUE!</v>
      </c>
      <c r="M1146" s="376" t="str">
        <f>'0e. Support language'!$A$67</f>
        <v>District/MOH</v>
      </c>
      <c r="N1146" s="374" t="s">
        <v>30</v>
      </c>
    </row>
    <row r="1147" spans="1:14" x14ac:dyDescent="0.2">
      <c r="A1147" s="374">
        <f>'1. General information'!$O$8</f>
        <v>0</v>
      </c>
      <c r="B1147" s="374">
        <f>'1. General information'!$O$10</f>
        <v>0</v>
      </c>
      <c r="C1147" s="374">
        <f>'1. General information'!$O$11</f>
        <v>0</v>
      </c>
      <c r="D1147" s="374" t="s">
        <v>726</v>
      </c>
      <c r="E1147" s="374" t="s">
        <v>652</v>
      </c>
      <c r="F1147" s="374" t="s">
        <v>653</v>
      </c>
      <c r="G1147" s="374" t="s">
        <v>30</v>
      </c>
      <c r="H1147" s="374" t="s">
        <v>654</v>
      </c>
      <c r="I1147" s="374" t="s">
        <v>616</v>
      </c>
      <c r="J1147" s="374" t="s">
        <v>546</v>
      </c>
      <c r="K1147" s="375" t="e">
        <f>'7. Vehicles and transport'!$N$24*'7. Vehicles and transport'!$N$31*MenA_share</f>
        <v>#VALUE!</v>
      </c>
      <c r="L1147" s="375" t="e">
        <f>K1147/'0a. Country information'!$R$11</f>
        <v>#VALUE!</v>
      </c>
      <c r="M1147" s="376" t="str">
        <f>'0e. Support language'!$A$67</f>
        <v>District/MOH</v>
      </c>
      <c r="N1147" s="374" t="s">
        <v>30</v>
      </c>
    </row>
    <row r="1148" spans="1:14" x14ac:dyDescent="0.2">
      <c r="A1148" s="374">
        <f>'1. General information'!$O$8</f>
        <v>0</v>
      </c>
      <c r="B1148" s="374">
        <f>'1. General information'!$O$10</f>
        <v>0</v>
      </c>
      <c r="C1148" s="374">
        <f>'1. General information'!$O$11</f>
        <v>0</v>
      </c>
      <c r="D1148" s="374" t="s">
        <v>726</v>
      </c>
      <c r="E1148" s="374" t="s">
        <v>652</v>
      </c>
      <c r="F1148" s="374" t="s">
        <v>653</v>
      </c>
      <c r="G1148" s="374" t="s">
        <v>97</v>
      </c>
      <c r="H1148" s="374" t="s">
        <v>654</v>
      </c>
      <c r="I1148" s="374" t="s">
        <v>616</v>
      </c>
      <c r="J1148" s="374" t="s">
        <v>350</v>
      </c>
      <c r="K1148" s="375" t="e">
        <f>'7. Vehicles and transport'!$N$24*'7. Vehicles and transport'!$N$32*YF_share</f>
        <v>#VALUE!</v>
      </c>
      <c r="L1148" s="375" t="e">
        <f>K1148/'0a. Country information'!$R$11</f>
        <v>#VALUE!</v>
      </c>
      <c r="M1148" s="376" t="str">
        <f>'0e. Support language'!$A$67</f>
        <v>District/MOH</v>
      </c>
      <c r="N1148" s="374" t="s">
        <v>97</v>
      </c>
    </row>
    <row r="1149" spans="1:14" x14ac:dyDescent="0.2">
      <c r="A1149" s="374">
        <f>'1. General information'!$O$8</f>
        <v>0</v>
      </c>
      <c r="B1149" s="374">
        <f>'1. General information'!$O$10</f>
        <v>0</v>
      </c>
      <c r="C1149" s="374">
        <f>'1. General information'!$O$11</f>
        <v>0</v>
      </c>
      <c r="D1149" s="374" t="s">
        <v>726</v>
      </c>
      <c r="E1149" s="374" t="s">
        <v>652</v>
      </c>
      <c r="F1149" s="374" t="s">
        <v>653</v>
      </c>
      <c r="G1149" s="374" t="s">
        <v>97</v>
      </c>
      <c r="H1149" s="374" t="s">
        <v>654</v>
      </c>
      <c r="I1149" s="374" t="s">
        <v>616</v>
      </c>
      <c r="J1149" s="374" t="s">
        <v>546</v>
      </c>
      <c r="K1149" s="375" t="e">
        <f>'7. Vehicles and transport'!$N$24*'7. Vehicles and transport'!$N$32*MenA_share</f>
        <v>#VALUE!</v>
      </c>
      <c r="L1149" s="375" t="e">
        <f>K1149/'0a. Country information'!$R$11</f>
        <v>#VALUE!</v>
      </c>
      <c r="M1149" s="376" t="str">
        <f>'0e. Support language'!$A$67</f>
        <v>District/MOH</v>
      </c>
      <c r="N1149" s="374" t="s">
        <v>97</v>
      </c>
    </row>
    <row r="1150" spans="1:14" x14ac:dyDescent="0.2">
      <c r="A1150" s="374">
        <f>'1. General information'!$O$8</f>
        <v>0</v>
      </c>
      <c r="B1150" s="374">
        <f>'1. General information'!$O$10</f>
        <v>0</v>
      </c>
      <c r="C1150" s="374">
        <f>'1. General information'!$O$11</f>
        <v>0</v>
      </c>
      <c r="D1150" s="374" t="s">
        <v>726</v>
      </c>
      <c r="E1150" s="374" t="s">
        <v>652</v>
      </c>
      <c r="F1150" s="374" t="s">
        <v>653</v>
      </c>
      <c r="G1150" s="374" t="s">
        <v>28</v>
      </c>
      <c r="H1150" s="374" t="s">
        <v>654</v>
      </c>
      <c r="I1150" s="374" t="s">
        <v>616</v>
      </c>
      <c r="J1150" s="374" t="s">
        <v>350</v>
      </c>
      <c r="K1150" s="375" t="e">
        <f>'7. Vehicles and transport'!$N$24*'7. Vehicles and transport'!$N$33*YF_share</f>
        <v>#VALUE!</v>
      </c>
      <c r="L1150" s="375" t="e">
        <f>K1150/'0a. Country information'!$R$11</f>
        <v>#VALUE!</v>
      </c>
      <c r="M1150" s="376" t="str">
        <f>'0e. Support language'!$A$67</f>
        <v>District/MOH</v>
      </c>
      <c r="N1150" s="374" t="s">
        <v>28</v>
      </c>
    </row>
    <row r="1151" spans="1:14" x14ac:dyDescent="0.2">
      <c r="A1151" s="374">
        <f>'1. General information'!$O$8</f>
        <v>0</v>
      </c>
      <c r="B1151" s="374">
        <f>'1. General information'!$O$10</f>
        <v>0</v>
      </c>
      <c r="C1151" s="374">
        <f>'1. General information'!$O$11</f>
        <v>0</v>
      </c>
      <c r="D1151" s="374" t="s">
        <v>726</v>
      </c>
      <c r="E1151" s="374" t="s">
        <v>652</v>
      </c>
      <c r="F1151" s="374" t="s">
        <v>653</v>
      </c>
      <c r="G1151" s="374" t="s">
        <v>28</v>
      </c>
      <c r="H1151" s="374" t="s">
        <v>654</v>
      </c>
      <c r="I1151" s="374" t="s">
        <v>616</v>
      </c>
      <c r="J1151" s="374" t="s">
        <v>546</v>
      </c>
      <c r="K1151" s="375" t="e">
        <f>'7. Vehicles and transport'!$N$24*'7. Vehicles and transport'!$N$33*MenA_share</f>
        <v>#VALUE!</v>
      </c>
      <c r="L1151" s="375" t="e">
        <f>K1151/'0a. Country information'!$R$11</f>
        <v>#VALUE!</v>
      </c>
      <c r="M1151" s="376" t="str">
        <f>'0e. Support language'!$A$67</f>
        <v>District/MOH</v>
      </c>
      <c r="N1151" s="374" t="s">
        <v>28</v>
      </c>
    </row>
    <row r="1152" spans="1:14" x14ac:dyDescent="0.2">
      <c r="A1152" s="374">
        <f>'1. General information'!$O$8</f>
        <v>0</v>
      </c>
      <c r="B1152" s="374">
        <f>'1. General information'!$O$10</f>
        <v>0</v>
      </c>
      <c r="C1152" s="374">
        <f>'1. General information'!$O$11</f>
        <v>0</v>
      </c>
      <c r="D1152" s="374" t="s">
        <v>726</v>
      </c>
      <c r="E1152" s="374" t="s">
        <v>652</v>
      </c>
      <c r="F1152" s="374" t="s">
        <v>653</v>
      </c>
      <c r="G1152" s="374" t="s">
        <v>129</v>
      </c>
      <c r="H1152" s="374" t="s">
        <v>654</v>
      </c>
      <c r="I1152" s="374" t="s">
        <v>616</v>
      </c>
      <c r="J1152" s="374" t="s">
        <v>350</v>
      </c>
      <c r="K1152" s="375" t="e">
        <f>'7. Vehicles and transport'!$N$24*'7. Vehicles and transport'!$N$34*YF_share</f>
        <v>#VALUE!</v>
      </c>
      <c r="L1152" s="375" t="e">
        <f>K1152/'0a. Country information'!$R$11</f>
        <v>#VALUE!</v>
      </c>
      <c r="M1152" s="376" t="str">
        <f>'0e. Support language'!$A$67</f>
        <v>District/MOH</v>
      </c>
      <c r="N1152" s="374" t="s">
        <v>619</v>
      </c>
    </row>
    <row r="1153" spans="1:14" x14ac:dyDescent="0.2">
      <c r="A1153" s="374">
        <f>'1. General information'!$O$8</f>
        <v>0</v>
      </c>
      <c r="B1153" s="374">
        <f>'1. General information'!$O$10</f>
        <v>0</v>
      </c>
      <c r="C1153" s="374">
        <f>'1. General information'!$O$11</f>
        <v>0</v>
      </c>
      <c r="D1153" s="374" t="s">
        <v>726</v>
      </c>
      <c r="E1153" s="374" t="s">
        <v>652</v>
      </c>
      <c r="F1153" s="374" t="s">
        <v>653</v>
      </c>
      <c r="G1153" s="374" t="s">
        <v>129</v>
      </c>
      <c r="H1153" s="374" t="s">
        <v>654</v>
      </c>
      <c r="I1153" s="374" t="s">
        <v>616</v>
      </c>
      <c r="J1153" s="374" t="s">
        <v>546</v>
      </c>
      <c r="K1153" s="375" t="e">
        <f>'7. Vehicles and transport'!$N$24*'7. Vehicles and transport'!$N$34*MenA_share</f>
        <v>#VALUE!</v>
      </c>
      <c r="L1153" s="375" t="e">
        <f>K1153/'0a. Country information'!$R$11</f>
        <v>#VALUE!</v>
      </c>
      <c r="M1153" s="376" t="str">
        <f>'0e. Support language'!$A$67</f>
        <v>District/MOH</v>
      </c>
      <c r="N1153" s="374" t="s">
        <v>619</v>
      </c>
    </row>
    <row r="1154" spans="1:14" x14ac:dyDescent="0.2">
      <c r="A1154" s="374">
        <f>'1. General information'!$O$8</f>
        <v>0</v>
      </c>
      <c r="B1154" s="374">
        <f>'1. General information'!$O$10</f>
        <v>0</v>
      </c>
      <c r="C1154" s="374">
        <f>'1. General information'!$O$11</f>
        <v>0</v>
      </c>
      <c r="D1154" s="374" t="s">
        <v>728</v>
      </c>
      <c r="E1154" s="374" t="s">
        <v>652</v>
      </c>
      <c r="F1154" s="374" t="s">
        <v>653</v>
      </c>
      <c r="G1154" s="374" t="s">
        <v>33</v>
      </c>
      <c r="H1154" s="374" t="s">
        <v>654</v>
      </c>
      <c r="I1154" s="374" t="s">
        <v>616</v>
      </c>
      <c r="J1154" s="374" t="s">
        <v>350</v>
      </c>
      <c r="K1154" s="375" t="e">
        <f>'7. Vehicles and transport'!$O$24*'7. Vehicles and transport'!$O$25*YF_share</f>
        <v>#VALUE!</v>
      </c>
      <c r="L1154" s="375" t="e">
        <f>K1154/'0a. Country information'!$R$11</f>
        <v>#VALUE!</v>
      </c>
      <c r="M1154" s="376" t="str">
        <f>'0e. Support language'!$A$67</f>
        <v>District/MOH</v>
      </c>
      <c r="N1154" s="377" t="s">
        <v>764</v>
      </c>
    </row>
    <row r="1155" spans="1:14" x14ac:dyDescent="0.2">
      <c r="A1155" s="374">
        <f>'1. General information'!$O$8</f>
        <v>0</v>
      </c>
      <c r="B1155" s="374">
        <f>'1. General information'!$O$10</f>
        <v>0</v>
      </c>
      <c r="C1155" s="374">
        <f>'1. General information'!$O$11</f>
        <v>0</v>
      </c>
      <c r="D1155" s="374" t="s">
        <v>728</v>
      </c>
      <c r="E1155" s="374" t="s">
        <v>652</v>
      </c>
      <c r="F1155" s="374" t="s">
        <v>653</v>
      </c>
      <c r="G1155" s="374" t="s">
        <v>33</v>
      </c>
      <c r="H1155" s="374" t="s">
        <v>654</v>
      </c>
      <c r="I1155" s="374" t="s">
        <v>616</v>
      </c>
      <c r="J1155" s="374" t="s">
        <v>546</v>
      </c>
      <c r="K1155" s="375" t="e">
        <f>'7. Vehicles and transport'!$O$24*'7. Vehicles and transport'!$O$25*MenA_share</f>
        <v>#VALUE!</v>
      </c>
      <c r="L1155" s="375" t="e">
        <f>K1155/'0a. Country information'!$R$11</f>
        <v>#VALUE!</v>
      </c>
      <c r="M1155" s="376" t="str">
        <f>'0e. Support language'!$A$67</f>
        <v>District/MOH</v>
      </c>
      <c r="N1155" s="377" t="s">
        <v>764</v>
      </c>
    </row>
    <row r="1156" spans="1:14" x14ac:dyDescent="0.2">
      <c r="A1156" s="374">
        <f>'1. General information'!$O$8</f>
        <v>0</v>
      </c>
      <c r="B1156" s="374">
        <f>'1. General information'!$O$10</f>
        <v>0</v>
      </c>
      <c r="C1156" s="374">
        <f>'1. General information'!$O$11</f>
        <v>0</v>
      </c>
      <c r="D1156" s="374" t="s">
        <v>728</v>
      </c>
      <c r="E1156" s="374" t="s">
        <v>652</v>
      </c>
      <c r="F1156" s="374" t="s">
        <v>653</v>
      </c>
      <c r="G1156" s="374" t="s">
        <v>356</v>
      </c>
      <c r="H1156" s="374" t="s">
        <v>654</v>
      </c>
      <c r="I1156" s="374" t="s">
        <v>616</v>
      </c>
      <c r="J1156" s="374" t="s">
        <v>350</v>
      </c>
      <c r="K1156" s="375" t="e">
        <f>'7. Vehicles and transport'!$O$24*'7. Vehicles and transport'!$O$26*YF_share</f>
        <v>#VALUE!</v>
      </c>
      <c r="L1156" s="375" t="e">
        <f>K1156/'0a. Country information'!$R$11</f>
        <v>#VALUE!</v>
      </c>
      <c r="M1156" s="376" t="str">
        <f>'0e. Support language'!$A$67</f>
        <v>District/MOH</v>
      </c>
      <c r="N1156" s="374" t="s">
        <v>356</v>
      </c>
    </row>
    <row r="1157" spans="1:14" x14ac:dyDescent="0.2">
      <c r="A1157" s="374">
        <f>'1. General information'!$O$8</f>
        <v>0</v>
      </c>
      <c r="B1157" s="374">
        <f>'1. General information'!$O$10</f>
        <v>0</v>
      </c>
      <c r="C1157" s="374">
        <f>'1. General information'!$O$11</f>
        <v>0</v>
      </c>
      <c r="D1157" s="374" t="s">
        <v>728</v>
      </c>
      <c r="E1157" s="374" t="s">
        <v>652</v>
      </c>
      <c r="F1157" s="374" t="s">
        <v>653</v>
      </c>
      <c r="G1157" s="374" t="s">
        <v>356</v>
      </c>
      <c r="H1157" s="374" t="s">
        <v>654</v>
      </c>
      <c r="I1157" s="374" t="s">
        <v>616</v>
      </c>
      <c r="J1157" s="374" t="s">
        <v>546</v>
      </c>
      <c r="K1157" s="375" t="e">
        <f>'7. Vehicles and transport'!$O$24*'7. Vehicles and transport'!$O$26*MenA_share</f>
        <v>#VALUE!</v>
      </c>
      <c r="L1157" s="375" t="e">
        <f>K1157/'0a. Country information'!$R$11</f>
        <v>#VALUE!</v>
      </c>
      <c r="M1157" s="376" t="str">
        <f>'0e. Support language'!$A$67</f>
        <v>District/MOH</v>
      </c>
      <c r="N1157" s="374" t="s">
        <v>356</v>
      </c>
    </row>
    <row r="1158" spans="1:14" x14ac:dyDescent="0.2">
      <c r="A1158" s="374">
        <f>'1. General information'!$O$8</f>
        <v>0</v>
      </c>
      <c r="B1158" s="374">
        <f>'1. General information'!$O$10</f>
        <v>0</v>
      </c>
      <c r="C1158" s="374">
        <f>'1. General information'!$O$11</f>
        <v>0</v>
      </c>
      <c r="D1158" s="374" t="s">
        <v>728</v>
      </c>
      <c r="E1158" s="374" t="s">
        <v>652</v>
      </c>
      <c r="F1158" s="374" t="s">
        <v>653</v>
      </c>
      <c r="G1158" s="374" t="s">
        <v>29</v>
      </c>
      <c r="H1158" s="374" t="s">
        <v>654</v>
      </c>
      <c r="I1158" s="374" t="s">
        <v>616</v>
      </c>
      <c r="J1158" s="374" t="s">
        <v>350</v>
      </c>
      <c r="K1158" s="375" t="e">
        <f>'7. Vehicles and transport'!$O$24*'7. Vehicles and transport'!$O$27*YF_share</f>
        <v>#VALUE!</v>
      </c>
      <c r="L1158" s="375" t="e">
        <f>K1158/'0a. Country information'!$R$11</f>
        <v>#VALUE!</v>
      </c>
      <c r="M1158" s="376" t="str">
        <f>'0e. Support language'!$A$67</f>
        <v>District/MOH</v>
      </c>
      <c r="N1158" s="374" t="s">
        <v>29</v>
      </c>
    </row>
    <row r="1159" spans="1:14" x14ac:dyDescent="0.2">
      <c r="A1159" s="374">
        <f>'1. General information'!$O$8</f>
        <v>0</v>
      </c>
      <c r="B1159" s="374">
        <f>'1. General information'!$O$10</f>
        <v>0</v>
      </c>
      <c r="C1159" s="374">
        <f>'1. General information'!$O$11</f>
        <v>0</v>
      </c>
      <c r="D1159" s="374" t="s">
        <v>728</v>
      </c>
      <c r="E1159" s="374" t="s">
        <v>652</v>
      </c>
      <c r="F1159" s="374" t="s">
        <v>653</v>
      </c>
      <c r="G1159" s="374" t="s">
        <v>29</v>
      </c>
      <c r="H1159" s="374" t="s">
        <v>654</v>
      </c>
      <c r="I1159" s="374" t="s">
        <v>616</v>
      </c>
      <c r="J1159" s="374" t="s">
        <v>546</v>
      </c>
      <c r="K1159" s="375" t="e">
        <f>'7. Vehicles and transport'!$O$24*'7. Vehicles and transport'!$O$27*MenA_share</f>
        <v>#VALUE!</v>
      </c>
      <c r="L1159" s="375" t="e">
        <f>K1159/'0a. Country information'!$R$11</f>
        <v>#VALUE!</v>
      </c>
      <c r="M1159" s="376" t="str">
        <f>'0e. Support language'!$A$67</f>
        <v>District/MOH</v>
      </c>
      <c r="N1159" s="374" t="s">
        <v>29</v>
      </c>
    </row>
    <row r="1160" spans="1:14" x14ac:dyDescent="0.2">
      <c r="A1160" s="374">
        <f>'1. General information'!$O$8</f>
        <v>0</v>
      </c>
      <c r="B1160" s="374">
        <f>'1. General information'!$O$10</f>
        <v>0</v>
      </c>
      <c r="C1160" s="374">
        <f>'1. General information'!$O$11</f>
        <v>0</v>
      </c>
      <c r="D1160" s="374" t="s">
        <v>728</v>
      </c>
      <c r="E1160" s="374" t="s">
        <v>652</v>
      </c>
      <c r="F1160" s="374" t="s">
        <v>653</v>
      </c>
      <c r="G1160" s="374" t="s">
        <v>96</v>
      </c>
      <c r="H1160" s="374" t="s">
        <v>654</v>
      </c>
      <c r="I1160" s="374" t="s">
        <v>616</v>
      </c>
      <c r="J1160" s="374" t="s">
        <v>350</v>
      </c>
      <c r="K1160" s="375" t="e">
        <f>'7. Vehicles and transport'!$O$24*'7. Vehicles and transport'!$O$28*YF_share</f>
        <v>#VALUE!</v>
      </c>
      <c r="L1160" s="375" t="e">
        <f>K1160/'0a. Country information'!$R$11</f>
        <v>#VALUE!</v>
      </c>
      <c r="M1160" s="376" t="str">
        <f>'0e. Support language'!$A$67</f>
        <v>District/MOH</v>
      </c>
      <c r="N1160" s="374" t="s">
        <v>96</v>
      </c>
    </row>
    <row r="1161" spans="1:14" x14ac:dyDescent="0.2">
      <c r="A1161" s="374">
        <f>'1. General information'!$O$8</f>
        <v>0</v>
      </c>
      <c r="B1161" s="374">
        <f>'1. General information'!$O$10</f>
        <v>0</v>
      </c>
      <c r="C1161" s="374">
        <f>'1. General information'!$O$11</f>
        <v>0</v>
      </c>
      <c r="D1161" s="374" t="s">
        <v>728</v>
      </c>
      <c r="E1161" s="374" t="s">
        <v>652</v>
      </c>
      <c r="F1161" s="374" t="s">
        <v>653</v>
      </c>
      <c r="G1161" s="374" t="s">
        <v>96</v>
      </c>
      <c r="H1161" s="374" t="s">
        <v>654</v>
      </c>
      <c r="I1161" s="374" t="s">
        <v>616</v>
      </c>
      <c r="J1161" s="374" t="s">
        <v>546</v>
      </c>
      <c r="K1161" s="375" t="e">
        <f>'7. Vehicles and transport'!$O$24*'7. Vehicles and transport'!$O$28*MenA_share</f>
        <v>#VALUE!</v>
      </c>
      <c r="L1161" s="375" t="e">
        <f>K1161/'0a. Country information'!$R$11</f>
        <v>#VALUE!</v>
      </c>
      <c r="M1161" s="376" t="str">
        <f>'0e. Support language'!$A$67</f>
        <v>District/MOH</v>
      </c>
      <c r="N1161" s="374" t="s">
        <v>96</v>
      </c>
    </row>
    <row r="1162" spans="1:14" x14ac:dyDescent="0.2">
      <c r="A1162" s="374">
        <f>'1. General information'!$O$8</f>
        <v>0</v>
      </c>
      <c r="B1162" s="374">
        <f>'1. General information'!$O$10</f>
        <v>0</v>
      </c>
      <c r="C1162" s="374">
        <f>'1. General information'!$O$11</f>
        <v>0</v>
      </c>
      <c r="D1162" s="374" t="s">
        <v>728</v>
      </c>
      <c r="E1162" s="374" t="s">
        <v>652</v>
      </c>
      <c r="F1162" s="374" t="s">
        <v>653</v>
      </c>
      <c r="G1162" s="374" t="s">
        <v>5</v>
      </c>
      <c r="H1162" s="374" t="s">
        <v>654</v>
      </c>
      <c r="I1162" s="374" t="s">
        <v>616</v>
      </c>
      <c r="J1162" s="374" t="s">
        <v>350</v>
      </c>
      <c r="K1162" s="375" t="e">
        <f>'7. Vehicles and transport'!$O$24*'7. Vehicles and transport'!$O$29*YF_share</f>
        <v>#VALUE!</v>
      </c>
      <c r="L1162" s="375" t="e">
        <f>K1162/'0a. Country information'!$R$11</f>
        <v>#VALUE!</v>
      </c>
      <c r="M1162" s="376" t="str">
        <f>'0e. Support language'!$A$67</f>
        <v>District/MOH</v>
      </c>
      <c r="N1162" s="374" t="s">
        <v>5</v>
      </c>
    </row>
    <row r="1163" spans="1:14" x14ac:dyDescent="0.2">
      <c r="A1163" s="374">
        <f>'1. General information'!$O$8</f>
        <v>0</v>
      </c>
      <c r="B1163" s="374">
        <f>'1. General information'!$O$10</f>
        <v>0</v>
      </c>
      <c r="C1163" s="374">
        <f>'1. General information'!$O$11</f>
        <v>0</v>
      </c>
      <c r="D1163" s="374" t="s">
        <v>728</v>
      </c>
      <c r="E1163" s="374" t="s">
        <v>652</v>
      </c>
      <c r="F1163" s="374" t="s">
        <v>653</v>
      </c>
      <c r="G1163" s="374" t="s">
        <v>5</v>
      </c>
      <c r="H1163" s="374" t="s">
        <v>654</v>
      </c>
      <c r="I1163" s="374" t="s">
        <v>616</v>
      </c>
      <c r="J1163" s="374" t="s">
        <v>546</v>
      </c>
      <c r="K1163" s="375" t="e">
        <f>'7. Vehicles and transport'!$O$24*'7. Vehicles and transport'!$O$29*MenA_share</f>
        <v>#VALUE!</v>
      </c>
      <c r="L1163" s="375" t="e">
        <f>K1163/'0a. Country information'!$R$11</f>
        <v>#VALUE!</v>
      </c>
      <c r="M1163" s="376" t="str">
        <f>'0e. Support language'!$A$67</f>
        <v>District/MOH</v>
      </c>
      <c r="N1163" s="374" t="s">
        <v>5</v>
      </c>
    </row>
    <row r="1164" spans="1:14" x14ac:dyDescent="0.2">
      <c r="A1164" s="374">
        <f>'1. General information'!$O$8</f>
        <v>0</v>
      </c>
      <c r="B1164" s="374">
        <f>'1. General information'!$O$10</f>
        <v>0</v>
      </c>
      <c r="C1164" s="374">
        <f>'1. General information'!$O$11</f>
        <v>0</v>
      </c>
      <c r="D1164" s="374" t="s">
        <v>728</v>
      </c>
      <c r="E1164" s="374" t="s">
        <v>652</v>
      </c>
      <c r="F1164" s="374" t="s">
        <v>653</v>
      </c>
      <c r="G1164" s="374" t="s">
        <v>22</v>
      </c>
      <c r="H1164" s="374" t="s">
        <v>654</v>
      </c>
      <c r="I1164" s="374" t="s">
        <v>616</v>
      </c>
      <c r="J1164" s="374" t="s">
        <v>350</v>
      </c>
      <c r="K1164" s="375" t="e">
        <f>'7. Vehicles and transport'!$O$24*'7. Vehicles and transport'!$O$30*YF_share</f>
        <v>#VALUE!</v>
      </c>
      <c r="L1164" s="375" t="e">
        <f>K1164/'0a. Country information'!$R$11</f>
        <v>#VALUE!</v>
      </c>
      <c r="M1164" s="376" t="str">
        <f>'0e. Support language'!$A$67</f>
        <v>District/MOH</v>
      </c>
      <c r="N1164" s="374" t="s">
        <v>22</v>
      </c>
    </row>
    <row r="1165" spans="1:14" x14ac:dyDescent="0.2">
      <c r="A1165" s="374">
        <f>'1. General information'!$O$8</f>
        <v>0</v>
      </c>
      <c r="B1165" s="374">
        <f>'1. General information'!$O$10</f>
        <v>0</v>
      </c>
      <c r="C1165" s="374">
        <f>'1. General information'!$O$11</f>
        <v>0</v>
      </c>
      <c r="D1165" s="374" t="s">
        <v>728</v>
      </c>
      <c r="E1165" s="374" t="s">
        <v>652</v>
      </c>
      <c r="F1165" s="374" t="s">
        <v>653</v>
      </c>
      <c r="G1165" s="374" t="s">
        <v>22</v>
      </c>
      <c r="H1165" s="374" t="s">
        <v>654</v>
      </c>
      <c r="I1165" s="374" t="s">
        <v>616</v>
      </c>
      <c r="J1165" s="374" t="s">
        <v>546</v>
      </c>
      <c r="K1165" s="375" t="e">
        <f>'7. Vehicles and transport'!$O$24*'7. Vehicles and transport'!$O$30*MenA_share</f>
        <v>#VALUE!</v>
      </c>
      <c r="L1165" s="375" t="e">
        <f>K1165/'0a. Country information'!$R$11</f>
        <v>#VALUE!</v>
      </c>
      <c r="M1165" s="376" t="str">
        <f>'0e. Support language'!$A$67</f>
        <v>District/MOH</v>
      </c>
      <c r="N1165" s="374" t="s">
        <v>22</v>
      </c>
    </row>
    <row r="1166" spans="1:14" x14ac:dyDescent="0.2">
      <c r="A1166" s="374">
        <f>'1. General information'!$O$8</f>
        <v>0</v>
      </c>
      <c r="B1166" s="374">
        <f>'1. General information'!$O$10</f>
        <v>0</v>
      </c>
      <c r="C1166" s="374">
        <f>'1. General information'!$O$11</f>
        <v>0</v>
      </c>
      <c r="D1166" s="374" t="s">
        <v>728</v>
      </c>
      <c r="E1166" s="374" t="s">
        <v>652</v>
      </c>
      <c r="F1166" s="374" t="s">
        <v>653</v>
      </c>
      <c r="G1166" s="374" t="s">
        <v>30</v>
      </c>
      <c r="H1166" s="374" t="s">
        <v>654</v>
      </c>
      <c r="I1166" s="374" t="s">
        <v>616</v>
      </c>
      <c r="J1166" s="374" t="s">
        <v>350</v>
      </c>
      <c r="K1166" s="375" t="e">
        <f>'7. Vehicles and transport'!$O$24*'7. Vehicles and transport'!$O$31*YF_share</f>
        <v>#VALUE!</v>
      </c>
      <c r="L1166" s="375" t="e">
        <f>K1166/'0a. Country information'!$R$11</f>
        <v>#VALUE!</v>
      </c>
      <c r="M1166" s="376" t="str">
        <f>'0e. Support language'!$A$67</f>
        <v>District/MOH</v>
      </c>
      <c r="N1166" s="374" t="s">
        <v>30</v>
      </c>
    </row>
    <row r="1167" spans="1:14" x14ac:dyDescent="0.2">
      <c r="A1167" s="374">
        <f>'1. General information'!$O$8</f>
        <v>0</v>
      </c>
      <c r="B1167" s="374">
        <f>'1. General information'!$O$10</f>
        <v>0</v>
      </c>
      <c r="C1167" s="374">
        <f>'1. General information'!$O$11</f>
        <v>0</v>
      </c>
      <c r="D1167" s="374" t="s">
        <v>728</v>
      </c>
      <c r="E1167" s="374" t="s">
        <v>652</v>
      </c>
      <c r="F1167" s="374" t="s">
        <v>653</v>
      </c>
      <c r="G1167" s="374" t="s">
        <v>30</v>
      </c>
      <c r="H1167" s="374" t="s">
        <v>654</v>
      </c>
      <c r="I1167" s="374" t="s">
        <v>616</v>
      </c>
      <c r="J1167" s="374" t="s">
        <v>546</v>
      </c>
      <c r="K1167" s="375" t="e">
        <f>'7. Vehicles and transport'!$O$24*'7. Vehicles and transport'!$O$31*MenA_share</f>
        <v>#VALUE!</v>
      </c>
      <c r="L1167" s="375" t="e">
        <f>K1167/'0a. Country information'!$R$11</f>
        <v>#VALUE!</v>
      </c>
      <c r="M1167" s="376" t="str">
        <f>'0e. Support language'!$A$67</f>
        <v>District/MOH</v>
      </c>
      <c r="N1167" s="374" t="s">
        <v>30</v>
      </c>
    </row>
    <row r="1168" spans="1:14" x14ac:dyDescent="0.2">
      <c r="A1168" s="374">
        <f>'1. General information'!$O$8</f>
        <v>0</v>
      </c>
      <c r="B1168" s="374">
        <f>'1. General information'!$O$10</f>
        <v>0</v>
      </c>
      <c r="C1168" s="374">
        <f>'1. General information'!$O$11</f>
        <v>0</v>
      </c>
      <c r="D1168" s="374" t="s">
        <v>728</v>
      </c>
      <c r="E1168" s="374" t="s">
        <v>652</v>
      </c>
      <c r="F1168" s="374" t="s">
        <v>653</v>
      </c>
      <c r="G1168" s="374" t="s">
        <v>97</v>
      </c>
      <c r="H1168" s="374" t="s">
        <v>654</v>
      </c>
      <c r="I1168" s="374" t="s">
        <v>616</v>
      </c>
      <c r="J1168" s="374" t="s">
        <v>350</v>
      </c>
      <c r="K1168" s="375" t="e">
        <f>'7. Vehicles and transport'!$O$24*'7. Vehicles and transport'!$O$32*YF_share</f>
        <v>#VALUE!</v>
      </c>
      <c r="L1168" s="375" t="e">
        <f>K1168/'0a. Country information'!$R$11</f>
        <v>#VALUE!</v>
      </c>
      <c r="M1168" s="376" t="str">
        <f>'0e. Support language'!$A$67</f>
        <v>District/MOH</v>
      </c>
      <c r="N1168" s="374" t="s">
        <v>97</v>
      </c>
    </row>
    <row r="1169" spans="1:14" x14ac:dyDescent="0.2">
      <c r="A1169" s="374">
        <f>'1. General information'!$O$8</f>
        <v>0</v>
      </c>
      <c r="B1169" s="374">
        <f>'1. General information'!$O$10</f>
        <v>0</v>
      </c>
      <c r="C1169" s="374">
        <f>'1. General information'!$O$11</f>
        <v>0</v>
      </c>
      <c r="D1169" s="374" t="s">
        <v>728</v>
      </c>
      <c r="E1169" s="374" t="s">
        <v>652</v>
      </c>
      <c r="F1169" s="374" t="s">
        <v>653</v>
      </c>
      <c r="G1169" s="374" t="s">
        <v>97</v>
      </c>
      <c r="H1169" s="374" t="s">
        <v>654</v>
      </c>
      <c r="I1169" s="374" t="s">
        <v>616</v>
      </c>
      <c r="J1169" s="374" t="s">
        <v>546</v>
      </c>
      <c r="K1169" s="375" t="e">
        <f>'7. Vehicles and transport'!$O$24*'7. Vehicles and transport'!$O$32*MenA_share</f>
        <v>#VALUE!</v>
      </c>
      <c r="L1169" s="375" t="e">
        <f>K1169/'0a. Country information'!$R$11</f>
        <v>#VALUE!</v>
      </c>
      <c r="M1169" s="376" t="str">
        <f>'0e. Support language'!$A$67</f>
        <v>District/MOH</v>
      </c>
      <c r="N1169" s="374" t="s">
        <v>97</v>
      </c>
    </row>
    <row r="1170" spans="1:14" x14ac:dyDescent="0.2">
      <c r="A1170" s="374">
        <f>'1. General information'!$O$8</f>
        <v>0</v>
      </c>
      <c r="B1170" s="374">
        <f>'1. General information'!$O$10</f>
        <v>0</v>
      </c>
      <c r="C1170" s="374">
        <f>'1. General information'!$O$11</f>
        <v>0</v>
      </c>
      <c r="D1170" s="374" t="s">
        <v>728</v>
      </c>
      <c r="E1170" s="374" t="s">
        <v>652</v>
      </c>
      <c r="F1170" s="374" t="s">
        <v>653</v>
      </c>
      <c r="G1170" s="374" t="s">
        <v>28</v>
      </c>
      <c r="H1170" s="374" t="s">
        <v>654</v>
      </c>
      <c r="I1170" s="374" t="s">
        <v>616</v>
      </c>
      <c r="J1170" s="374" t="s">
        <v>350</v>
      </c>
      <c r="K1170" s="375" t="e">
        <f>'7. Vehicles and transport'!$O$24*'7. Vehicles and transport'!$O$33*YF_share</f>
        <v>#VALUE!</v>
      </c>
      <c r="L1170" s="375" t="e">
        <f>K1170/'0a. Country information'!$R$11</f>
        <v>#VALUE!</v>
      </c>
      <c r="M1170" s="376" t="str">
        <f>'0e. Support language'!$A$67</f>
        <v>District/MOH</v>
      </c>
      <c r="N1170" s="374" t="s">
        <v>28</v>
      </c>
    </row>
    <row r="1171" spans="1:14" x14ac:dyDescent="0.2">
      <c r="A1171" s="374">
        <f>'1. General information'!$O$8</f>
        <v>0</v>
      </c>
      <c r="B1171" s="374">
        <f>'1. General information'!$O$10</f>
        <v>0</v>
      </c>
      <c r="C1171" s="374">
        <f>'1. General information'!$O$11</f>
        <v>0</v>
      </c>
      <c r="D1171" s="374" t="s">
        <v>728</v>
      </c>
      <c r="E1171" s="374" t="s">
        <v>652</v>
      </c>
      <c r="F1171" s="374" t="s">
        <v>653</v>
      </c>
      <c r="G1171" s="374" t="s">
        <v>28</v>
      </c>
      <c r="H1171" s="374" t="s">
        <v>654</v>
      </c>
      <c r="I1171" s="374" t="s">
        <v>616</v>
      </c>
      <c r="J1171" s="374" t="s">
        <v>546</v>
      </c>
      <c r="K1171" s="375" t="e">
        <f>'7. Vehicles and transport'!$O$24*'7. Vehicles and transport'!$O$33*MenA_share</f>
        <v>#VALUE!</v>
      </c>
      <c r="L1171" s="375" t="e">
        <f>K1171/'0a. Country information'!$R$11</f>
        <v>#VALUE!</v>
      </c>
      <c r="M1171" s="376" t="str">
        <f>'0e. Support language'!$A$67</f>
        <v>District/MOH</v>
      </c>
      <c r="N1171" s="374" t="s">
        <v>28</v>
      </c>
    </row>
    <row r="1172" spans="1:14" x14ac:dyDescent="0.2">
      <c r="A1172" s="374">
        <f>'1. General information'!$O$8</f>
        <v>0</v>
      </c>
      <c r="B1172" s="374">
        <f>'1. General information'!$O$10</f>
        <v>0</v>
      </c>
      <c r="C1172" s="374">
        <f>'1. General information'!$O$11</f>
        <v>0</v>
      </c>
      <c r="D1172" s="374" t="s">
        <v>728</v>
      </c>
      <c r="E1172" s="374" t="s">
        <v>652</v>
      </c>
      <c r="F1172" s="374" t="s">
        <v>653</v>
      </c>
      <c r="G1172" s="374" t="s">
        <v>129</v>
      </c>
      <c r="H1172" s="374" t="s">
        <v>654</v>
      </c>
      <c r="I1172" s="374" t="s">
        <v>616</v>
      </c>
      <c r="J1172" s="374" t="s">
        <v>350</v>
      </c>
      <c r="K1172" s="375" t="e">
        <f>'7. Vehicles and transport'!$O$24*'7. Vehicles and transport'!$O$34*YF_share</f>
        <v>#VALUE!</v>
      </c>
      <c r="L1172" s="375" t="e">
        <f>K1172/'0a. Country information'!$R$11</f>
        <v>#VALUE!</v>
      </c>
      <c r="M1172" s="376" t="str">
        <f>'0e. Support language'!$A$67</f>
        <v>District/MOH</v>
      </c>
      <c r="N1172" s="374" t="s">
        <v>619</v>
      </c>
    </row>
    <row r="1173" spans="1:14" x14ac:dyDescent="0.2">
      <c r="A1173" s="374">
        <f>'1. General information'!$O$8</f>
        <v>0</v>
      </c>
      <c r="B1173" s="374">
        <f>'1. General information'!$O$10</f>
        <v>0</v>
      </c>
      <c r="C1173" s="374">
        <f>'1. General information'!$O$11</f>
        <v>0</v>
      </c>
      <c r="D1173" s="374" t="s">
        <v>728</v>
      </c>
      <c r="E1173" s="374" t="s">
        <v>652</v>
      </c>
      <c r="F1173" s="374" t="s">
        <v>653</v>
      </c>
      <c r="G1173" s="374" t="s">
        <v>129</v>
      </c>
      <c r="H1173" s="374" t="s">
        <v>654</v>
      </c>
      <c r="I1173" s="374" t="s">
        <v>616</v>
      </c>
      <c r="J1173" s="374" t="s">
        <v>546</v>
      </c>
      <c r="K1173" s="375" t="e">
        <f>'7. Vehicles and transport'!$O$24*'7. Vehicles and transport'!$O$34*MenA_share</f>
        <v>#VALUE!</v>
      </c>
      <c r="L1173" s="375" t="e">
        <f>K1173/'0a. Country information'!$R$11</f>
        <v>#VALUE!</v>
      </c>
      <c r="M1173" s="376" t="str">
        <f>'0e. Support language'!$A$67</f>
        <v>District/MOH</v>
      </c>
      <c r="N1173" s="374" t="s">
        <v>619</v>
      </c>
    </row>
    <row r="1174" spans="1:14" x14ac:dyDescent="0.2">
      <c r="A1174" s="374">
        <f>'1. General information'!$O$8</f>
        <v>0</v>
      </c>
      <c r="B1174" s="374">
        <f>'1. General information'!$O$10</f>
        <v>0</v>
      </c>
      <c r="C1174" s="374">
        <f>'1. General information'!$O$11</f>
        <v>0</v>
      </c>
      <c r="D1174" s="374" t="s">
        <v>730</v>
      </c>
      <c r="E1174" s="374" t="s">
        <v>652</v>
      </c>
      <c r="F1174" s="374" t="s">
        <v>653</v>
      </c>
      <c r="G1174" s="374" t="s">
        <v>33</v>
      </c>
      <c r="H1174" s="374" t="s">
        <v>654</v>
      </c>
      <c r="I1174" s="374" t="s">
        <v>616</v>
      </c>
      <c r="J1174" s="374" t="s">
        <v>350</v>
      </c>
      <c r="K1174" s="375" t="e">
        <f>'7. Vehicles and transport'!$P$24*'7. Vehicles and transport'!$P$25*YF_share</f>
        <v>#VALUE!</v>
      </c>
      <c r="L1174" s="375" t="e">
        <f>K1174/'0a. Country information'!$R$11</f>
        <v>#VALUE!</v>
      </c>
      <c r="M1174" s="376" t="str">
        <f>'0e. Support language'!$A$67</f>
        <v>District/MOH</v>
      </c>
      <c r="N1174" s="377" t="s">
        <v>765</v>
      </c>
    </row>
    <row r="1175" spans="1:14" x14ac:dyDescent="0.2">
      <c r="A1175" s="374">
        <f>'1. General information'!$O$8</f>
        <v>0</v>
      </c>
      <c r="B1175" s="374">
        <f>'1. General information'!$O$10</f>
        <v>0</v>
      </c>
      <c r="C1175" s="374">
        <f>'1. General information'!$O$11</f>
        <v>0</v>
      </c>
      <c r="D1175" s="374" t="s">
        <v>730</v>
      </c>
      <c r="E1175" s="374" t="s">
        <v>652</v>
      </c>
      <c r="F1175" s="374" t="s">
        <v>653</v>
      </c>
      <c r="G1175" s="374" t="s">
        <v>33</v>
      </c>
      <c r="H1175" s="374" t="s">
        <v>654</v>
      </c>
      <c r="I1175" s="374" t="s">
        <v>616</v>
      </c>
      <c r="J1175" s="374" t="s">
        <v>546</v>
      </c>
      <c r="K1175" s="375" t="e">
        <f>'7. Vehicles and transport'!$P$24*'7. Vehicles and transport'!$P$25*MenA_share</f>
        <v>#VALUE!</v>
      </c>
      <c r="L1175" s="375" t="e">
        <f>K1175/'0a. Country information'!$R$11</f>
        <v>#VALUE!</v>
      </c>
      <c r="M1175" s="376" t="str">
        <f>'0e. Support language'!$A$67</f>
        <v>District/MOH</v>
      </c>
      <c r="N1175" s="377" t="s">
        <v>765</v>
      </c>
    </row>
    <row r="1176" spans="1:14" x14ac:dyDescent="0.2">
      <c r="A1176" s="374">
        <f>'1. General information'!$O$8</f>
        <v>0</v>
      </c>
      <c r="B1176" s="374">
        <f>'1. General information'!$O$10</f>
        <v>0</v>
      </c>
      <c r="C1176" s="374">
        <f>'1. General information'!$O$11</f>
        <v>0</v>
      </c>
      <c r="D1176" s="374" t="s">
        <v>730</v>
      </c>
      <c r="E1176" s="374" t="s">
        <v>652</v>
      </c>
      <c r="F1176" s="374" t="s">
        <v>653</v>
      </c>
      <c r="G1176" s="374" t="s">
        <v>356</v>
      </c>
      <c r="H1176" s="374" t="s">
        <v>654</v>
      </c>
      <c r="I1176" s="374" t="s">
        <v>616</v>
      </c>
      <c r="J1176" s="374" t="s">
        <v>350</v>
      </c>
      <c r="K1176" s="375" t="e">
        <f>'7. Vehicles and transport'!$P$24*'7. Vehicles and transport'!$P$26*YF_share</f>
        <v>#VALUE!</v>
      </c>
      <c r="L1176" s="375" t="e">
        <f>K1176/'0a. Country information'!$R$11</f>
        <v>#VALUE!</v>
      </c>
      <c r="M1176" s="376" t="str">
        <f>'0e. Support language'!$A$67</f>
        <v>District/MOH</v>
      </c>
      <c r="N1176" s="374" t="s">
        <v>356</v>
      </c>
    </row>
    <row r="1177" spans="1:14" x14ac:dyDescent="0.2">
      <c r="A1177" s="374">
        <f>'1. General information'!$O$8</f>
        <v>0</v>
      </c>
      <c r="B1177" s="374">
        <f>'1. General information'!$O$10</f>
        <v>0</v>
      </c>
      <c r="C1177" s="374">
        <f>'1. General information'!$O$11</f>
        <v>0</v>
      </c>
      <c r="D1177" s="374" t="s">
        <v>730</v>
      </c>
      <c r="E1177" s="374" t="s">
        <v>652</v>
      </c>
      <c r="F1177" s="374" t="s">
        <v>653</v>
      </c>
      <c r="G1177" s="374" t="s">
        <v>356</v>
      </c>
      <c r="H1177" s="374" t="s">
        <v>654</v>
      </c>
      <c r="I1177" s="374" t="s">
        <v>616</v>
      </c>
      <c r="J1177" s="374" t="s">
        <v>546</v>
      </c>
      <c r="K1177" s="375" t="e">
        <f>'7. Vehicles and transport'!$P$24*'7. Vehicles and transport'!$P$26*MenA_share</f>
        <v>#VALUE!</v>
      </c>
      <c r="L1177" s="375" t="e">
        <f>K1177/'0a. Country information'!$R$11</f>
        <v>#VALUE!</v>
      </c>
      <c r="M1177" s="376" t="str">
        <f>'0e. Support language'!$A$67</f>
        <v>District/MOH</v>
      </c>
      <c r="N1177" s="374" t="s">
        <v>356</v>
      </c>
    </row>
    <row r="1178" spans="1:14" x14ac:dyDescent="0.2">
      <c r="A1178" s="374">
        <f>'1. General information'!$O$8</f>
        <v>0</v>
      </c>
      <c r="B1178" s="374">
        <f>'1. General information'!$O$10</f>
        <v>0</v>
      </c>
      <c r="C1178" s="374">
        <f>'1. General information'!$O$11</f>
        <v>0</v>
      </c>
      <c r="D1178" s="374" t="s">
        <v>730</v>
      </c>
      <c r="E1178" s="374" t="s">
        <v>652</v>
      </c>
      <c r="F1178" s="374" t="s">
        <v>653</v>
      </c>
      <c r="G1178" s="374" t="s">
        <v>29</v>
      </c>
      <c r="H1178" s="374" t="s">
        <v>654</v>
      </c>
      <c r="I1178" s="374" t="s">
        <v>616</v>
      </c>
      <c r="J1178" s="374" t="s">
        <v>350</v>
      </c>
      <c r="K1178" s="375" t="e">
        <f>'7. Vehicles and transport'!$P$24*'7. Vehicles and transport'!$P$27*YF_share</f>
        <v>#VALUE!</v>
      </c>
      <c r="L1178" s="375" t="e">
        <f>K1178/'0a. Country information'!$R$11</f>
        <v>#VALUE!</v>
      </c>
      <c r="M1178" s="376" t="str">
        <f>'0e. Support language'!$A$67</f>
        <v>District/MOH</v>
      </c>
      <c r="N1178" s="374" t="s">
        <v>29</v>
      </c>
    </row>
    <row r="1179" spans="1:14" x14ac:dyDescent="0.2">
      <c r="A1179" s="374">
        <f>'1. General information'!$O$8</f>
        <v>0</v>
      </c>
      <c r="B1179" s="374">
        <f>'1. General information'!$O$10</f>
        <v>0</v>
      </c>
      <c r="C1179" s="374">
        <f>'1. General information'!$O$11</f>
        <v>0</v>
      </c>
      <c r="D1179" s="374" t="s">
        <v>730</v>
      </c>
      <c r="E1179" s="374" t="s">
        <v>652</v>
      </c>
      <c r="F1179" s="374" t="s">
        <v>653</v>
      </c>
      <c r="G1179" s="374" t="s">
        <v>29</v>
      </c>
      <c r="H1179" s="374" t="s">
        <v>654</v>
      </c>
      <c r="I1179" s="374" t="s">
        <v>616</v>
      </c>
      <c r="J1179" s="374" t="s">
        <v>546</v>
      </c>
      <c r="K1179" s="375" t="e">
        <f>'7. Vehicles and transport'!$P$24*'7. Vehicles and transport'!$P$27*MenA_share</f>
        <v>#VALUE!</v>
      </c>
      <c r="L1179" s="375" t="e">
        <f>K1179/'0a. Country information'!$R$11</f>
        <v>#VALUE!</v>
      </c>
      <c r="M1179" s="376" t="str">
        <f>'0e. Support language'!$A$67</f>
        <v>District/MOH</v>
      </c>
      <c r="N1179" s="374" t="s">
        <v>29</v>
      </c>
    </row>
    <row r="1180" spans="1:14" x14ac:dyDescent="0.2">
      <c r="A1180" s="374">
        <f>'1. General information'!$O$8</f>
        <v>0</v>
      </c>
      <c r="B1180" s="374">
        <f>'1. General information'!$O$10</f>
        <v>0</v>
      </c>
      <c r="C1180" s="374">
        <f>'1. General information'!$O$11</f>
        <v>0</v>
      </c>
      <c r="D1180" s="374" t="s">
        <v>730</v>
      </c>
      <c r="E1180" s="374" t="s">
        <v>652</v>
      </c>
      <c r="F1180" s="374" t="s">
        <v>653</v>
      </c>
      <c r="G1180" s="374" t="s">
        <v>96</v>
      </c>
      <c r="H1180" s="374" t="s">
        <v>654</v>
      </c>
      <c r="I1180" s="374" t="s">
        <v>616</v>
      </c>
      <c r="J1180" s="374" t="s">
        <v>350</v>
      </c>
      <c r="K1180" s="375" t="e">
        <f>'7. Vehicles and transport'!$P$24*'7. Vehicles and transport'!$P$28*YF_share</f>
        <v>#VALUE!</v>
      </c>
      <c r="L1180" s="375" t="e">
        <f>K1180/'0a. Country information'!$R$11</f>
        <v>#VALUE!</v>
      </c>
      <c r="M1180" s="376" t="str">
        <f>'0e. Support language'!$A$67</f>
        <v>District/MOH</v>
      </c>
      <c r="N1180" s="374" t="s">
        <v>96</v>
      </c>
    </row>
    <row r="1181" spans="1:14" x14ac:dyDescent="0.2">
      <c r="A1181" s="374">
        <f>'1. General information'!$O$8</f>
        <v>0</v>
      </c>
      <c r="B1181" s="374">
        <f>'1. General information'!$O$10</f>
        <v>0</v>
      </c>
      <c r="C1181" s="374">
        <f>'1. General information'!$O$11</f>
        <v>0</v>
      </c>
      <c r="D1181" s="374" t="s">
        <v>730</v>
      </c>
      <c r="E1181" s="374" t="s">
        <v>652</v>
      </c>
      <c r="F1181" s="374" t="s">
        <v>653</v>
      </c>
      <c r="G1181" s="374" t="s">
        <v>96</v>
      </c>
      <c r="H1181" s="374" t="s">
        <v>654</v>
      </c>
      <c r="I1181" s="374" t="s">
        <v>616</v>
      </c>
      <c r="J1181" s="374" t="s">
        <v>546</v>
      </c>
      <c r="K1181" s="375" t="e">
        <f>'7. Vehicles and transport'!$P$24*'7. Vehicles and transport'!$P$28*MenA_share</f>
        <v>#VALUE!</v>
      </c>
      <c r="L1181" s="375" t="e">
        <f>K1181/'0a. Country information'!$R$11</f>
        <v>#VALUE!</v>
      </c>
      <c r="M1181" s="376" t="str">
        <f>'0e. Support language'!$A$67</f>
        <v>District/MOH</v>
      </c>
      <c r="N1181" s="374" t="s">
        <v>96</v>
      </c>
    </row>
    <row r="1182" spans="1:14" x14ac:dyDescent="0.2">
      <c r="A1182" s="374">
        <f>'1. General information'!$O$8</f>
        <v>0</v>
      </c>
      <c r="B1182" s="374">
        <f>'1. General information'!$O$10</f>
        <v>0</v>
      </c>
      <c r="C1182" s="374">
        <f>'1. General information'!$O$11</f>
        <v>0</v>
      </c>
      <c r="D1182" s="374" t="s">
        <v>730</v>
      </c>
      <c r="E1182" s="374" t="s">
        <v>652</v>
      </c>
      <c r="F1182" s="374" t="s">
        <v>653</v>
      </c>
      <c r="G1182" s="374" t="s">
        <v>5</v>
      </c>
      <c r="H1182" s="374" t="s">
        <v>654</v>
      </c>
      <c r="I1182" s="374" t="s">
        <v>616</v>
      </c>
      <c r="J1182" s="374" t="s">
        <v>350</v>
      </c>
      <c r="K1182" s="375" t="e">
        <f>'7. Vehicles and transport'!$P$24*'7. Vehicles and transport'!$P$29*YF_share</f>
        <v>#VALUE!</v>
      </c>
      <c r="L1182" s="375" t="e">
        <f>K1182/'0a. Country information'!$R$11</f>
        <v>#VALUE!</v>
      </c>
      <c r="M1182" s="376" t="str">
        <f>'0e. Support language'!$A$67</f>
        <v>District/MOH</v>
      </c>
      <c r="N1182" s="374" t="s">
        <v>5</v>
      </c>
    </row>
    <row r="1183" spans="1:14" x14ac:dyDescent="0.2">
      <c r="A1183" s="374">
        <f>'1. General information'!$O$8</f>
        <v>0</v>
      </c>
      <c r="B1183" s="374">
        <f>'1. General information'!$O$10</f>
        <v>0</v>
      </c>
      <c r="C1183" s="374">
        <f>'1. General information'!$O$11</f>
        <v>0</v>
      </c>
      <c r="D1183" s="374" t="s">
        <v>730</v>
      </c>
      <c r="E1183" s="374" t="s">
        <v>652</v>
      </c>
      <c r="F1183" s="374" t="s">
        <v>653</v>
      </c>
      <c r="G1183" s="374" t="s">
        <v>5</v>
      </c>
      <c r="H1183" s="374" t="s">
        <v>654</v>
      </c>
      <c r="I1183" s="374" t="s">
        <v>616</v>
      </c>
      <c r="J1183" s="374" t="s">
        <v>546</v>
      </c>
      <c r="K1183" s="375" t="e">
        <f>'7. Vehicles and transport'!$P$24*'7. Vehicles and transport'!$P$29*MenA_share</f>
        <v>#VALUE!</v>
      </c>
      <c r="L1183" s="375" t="e">
        <f>K1183/'0a. Country information'!$R$11</f>
        <v>#VALUE!</v>
      </c>
      <c r="M1183" s="376" t="str">
        <f>'0e. Support language'!$A$67</f>
        <v>District/MOH</v>
      </c>
      <c r="N1183" s="374" t="s">
        <v>5</v>
      </c>
    </row>
    <row r="1184" spans="1:14" x14ac:dyDescent="0.2">
      <c r="A1184" s="374">
        <f>'1. General information'!$O$8</f>
        <v>0</v>
      </c>
      <c r="B1184" s="374">
        <f>'1. General information'!$O$10</f>
        <v>0</v>
      </c>
      <c r="C1184" s="374">
        <f>'1. General information'!$O$11</f>
        <v>0</v>
      </c>
      <c r="D1184" s="374" t="s">
        <v>730</v>
      </c>
      <c r="E1184" s="374" t="s">
        <v>652</v>
      </c>
      <c r="F1184" s="374" t="s">
        <v>653</v>
      </c>
      <c r="G1184" s="374" t="s">
        <v>22</v>
      </c>
      <c r="H1184" s="374" t="s">
        <v>654</v>
      </c>
      <c r="I1184" s="374" t="s">
        <v>616</v>
      </c>
      <c r="J1184" s="374" t="s">
        <v>350</v>
      </c>
      <c r="K1184" s="375" t="e">
        <f>'7. Vehicles and transport'!$P$24*'7. Vehicles and transport'!$P$30*YF_share</f>
        <v>#VALUE!</v>
      </c>
      <c r="L1184" s="375" t="e">
        <f>K1184/'0a. Country information'!$R$11</f>
        <v>#VALUE!</v>
      </c>
      <c r="M1184" s="376" t="str">
        <f>'0e. Support language'!$A$67</f>
        <v>District/MOH</v>
      </c>
      <c r="N1184" s="374" t="s">
        <v>22</v>
      </c>
    </row>
    <row r="1185" spans="1:14" x14ac:dyDescent="0.2">
      <c r="A1185" s="374">
        <f>'1. General information'!$O$8</f>
        <v>0</v>
      </c>
      <c r="B1185" s="374">
        <f>'1. General information'!$O$10</f>
        <v>0</v>
      </c>
      <c r="C1185" s="374">
        <f>'1. General information'!$O$11</f>
        <v>0</v>
      </c>
      <c r="D1185" s="374" t="s">
        <v>730</v>
      </c>
      <c r="E1185" s="374" t="s">
        <v>652</v>
      </c>
      <c r="F1185" s="374" t="s">
        <v>653</v>
      </c>
      <c r="G1185" s="374" t="s">
        <v>22</v>
      </c>
      <c r="H1185" s="374" t="s">
        <v>654</v>
      </c>
      <c r="I1185" s="374" t="s">
        <v>616</v>
      </c>
      <c r="J1185" s="374" t="s">
        <v>546</v>
      </c>
      <c r="K1185" s="375" t="e">
        <f>'7. Vehicles and transport'!$P$24*'7. Vehicles and transport'!$P$30*MenA_share</f>
        <v>#VALUE!</v>
      </c>
      <c r="L1185" s="375" t="e">
        <f>K1185/'0a. Country information'!$R$11</f>
        <v>#VALUE!</v>
      </c>
      <c r="M1185" s="376" t="str">
        <f>'0e. Support language'!$A$67</f>
        <v>District/MOH</v>
      </c>
      <c r="N1185" s="374" t="s">
        <v>22</v>
      </c>
    </row>
    <row r="1186" spans="1:14" x14ac:dyDescent="0.2">
      <c r="A1186" s="374">
        <f>'1. General information'!$O$8</f>
        <v>0</v>
      </c>
      <c r="B1186" s="374">
        <f>'1. General information'!$O$10</f>
        <v>0</v>
      </c>
      <c r="C1186" s="374">
        <f>'1. General information'!$O$11</f>
        <v>0</v>
      </c>
      <c r="D1186" s="374" t="s">
        <v>730</v>
      </c>
      <c r="E1186" s="374" t="s">
        <v>652</v>
      </c>
      <c r="F1186" s="374" t="s">
        <v>653</v>
      </c>
      <c r="G1186" s="374" t="s">
        <v>30</v>
      </c>
      <c r="H1186" s="374" t="s">
        <v>654</v>
      </c>
      <c r="I1186" s="374" t="s">
        <v>616</v>
      </c>
      <c r="J1186" s="374" t="s">
        <v>350</v>
      </c>
      <c r="K1186" s="375" t="e">
        <f>'7. Vehicles and transport'!$P$24*'7. Vehicles and transport'!$P$31*YF_share</f>
        <v>#VALUE!</v>
      </c>
      <c r="L1186" s="375" t="e">
        <f>K1186/'0a. Country information'!$R$11</f>
        <v>#VALUE!</v>
      </c>
      <c r="M1186" s="376" t="str">
        <f>'0e. Support language'!$A$67</f>
        <v>District/MOH</v>
      </c>
      <c r="N1186" s="374" t="s">
        <v>30</v>
      </c>
    </row>
    <row r="1187" spans="1:14" x14ac:dyDescent="0.2">
      <c r="A1187" s="374">
        <f>'1. General information'!$O$8</f>
        <v>0</v>
      </c>
      <c r="B1187" s="374">
        <f>'1. General information'!$O$10</f>
        <v>0</v>
      </c>
      <c r="C1187" s="374">
        <f>'1. General information'!$O$11</f>
        <v>0</v>
      </c>
      <c r="D1187" s="374" t="s">
        <v>730</v>
      </c>
      <c r="E1187" s="374" t="s">
        <v>652</v>
      </c>
      <c r="F1187" s="374" t="s">
        <v>653</v>
      </c>
      <c r="G1187" s="374" t="s">
        <v>30</v>
      </c>
      <c r="H1187" s="374" t="s">
        <v>654</v>
      </c>
      <c r="I1187" s="374" t="s">
        <v>616</v>
      </c>
      <c r="J1187" s="374" t="s">
        <v>546</v>
      </c>
      <c r="K1187" s="375" t="e">
        <f>'7. Vehicles and transport'!$P$24*'7. Vehicles and transport'!$P$31*MenA_share</f>
        <v>#VALUE!</v>
      </c>
      <c r="L1187" s="375" t="e">
        <f>K1187/'0a. Country information'!$R$11</f>
        <v>#VALUE!</v>
      </c>
      <c r="M1187" s="376" t="str">
        <f>'0e. Support language'!$A$67</f>
        <v>District/MOH</v>
      </c>
      <c r="N1187" s="374" t="s">
        <v>30</v>
      </c>
    </row>
    <row r="1188" spans="1:14" x14ac:dyDescent="0.2">
      <c r="A1188" s="374">
        <f>'1. General information'!$O$8</f>
        <v>0</v>
      </c>
      <c r="B1188" s="374">
        <f>'1. General information'!$O$10</f>
        <v>0</v>
      </c>
      <c r="C1188" s="374">
        <f>'1. General information'!$O$11</f>
        <v>0</v>
      </c>
      <c r="D1188" s="374" t="s">
        <v>730</v>
      </c>
      <c r="E1188" s="374" t="s">
        <v>652</v>
      </c>
      <c r="F1188" s="374" t="s">
        <v>653</v>
      </c>
      <c r="G1188" s="374" t="s">
        <v>97</v>
      </c>
      <c r="H1188" s="374" t="s">
        <v>654</v>
      </c>
      <c r="I1188" s="374" t="s">
        <v>616</v>
      </c>
      <c r="J1188" s="374" t="s">
        <v>350</v>
      </c>
      <c r="K1188" s="375" t="e">
        <f>'7. Vehicles and transport'!$P$24*'7. Vehicles and transport'!$P$32*YF_share</f>
        <v>#VALUE!</v>
      </c>
      <c r="L1188" s="375" t="e">
        <f>K1188/'0a. Country information'!$R$11</f>
        <v>#VALUE!</v>
      </c>
      <c r="M1188" s="376" t="str">
        <f>'0e. Support language'!$A$67</f>
        <v>District/MOH</v>
      </c>
      <c r="N1188" s="374" t="s">
        <v>97</v>
      </c>
    </row>
    <row r="1189" spans="1:14" x14ac:dyDescent="0.2">
      <c r="A1189" s="374">
        <f>'1. General information'!$O$8</f>
        <v>0</v>
      </c>
      <c r="B1189" s="374">
        <f>'1. General information'!$O$10</f>
        <v>0</v>
      </c>
      <c r="C1189" s="374">
        <f>'1. General information'!$O$11</f>
        <v>0</v>
      </c>
      <c r="D1189" s="374" t="s">
        <v>730</v>
      </c>
      <c r="E1189" s="374" t="s">
        <v>652</v>
      </c>
      <c r="F1189" s="374" t="s">
        <v>653</v>
      </c>
      <c r="G1189" s="374" t="s">
        <v>97</v>
      </c>
      <c r="H1189" s="374" t="s">
        <v>654</v>
      </c>
      <c r="I1189" s="374" t="s">
        <v>616</v>
      </c>
      <c r="J1189" s="374" t="s">
        <v>546</v>
      </c>
      <c r="K1189" s="375" t="e">
        <f>'7. Vehicles and transport'!$P$24*'7. Vehicles and transport'!$P$32*MenA_share</f>
        <v>#VALUE!</v>
      </c>
      <c r="L1189" s="375" t="e">
        <f>K1189/'0a. Country information'!$R$11</f>
        <v>#VALUE!</v>
      </c>
      <c r="M1189" s="376" t="str">
        <f>'0e. Support language'!$A$67</f>
        <v>District/MOH</v>
      </c>
      <c r="N1189" s="374" t="s">
        <v>97</v>
      </c>
    </row>
    <row r="1190" spans="1:14" x14ac:dyDescent="0.2">
      <c r="A1190" s="374">
        <f>'1. General information'!$O$8</f>
        <v>0</v>
      </c>
      <c r="B1190" s="374">
        <f>'1. General information'!$O$10</f>
        <v>0</v>
      </c>
      <c r="C1190" s="374">
        <f>'1. General information'!$O$11</f>
        <v>0</v>
      </c>
      <c r="D1190" s="374" t="s">
        <v>730</v>
      </c>
      <c r="E1190" s="374" t="s">
        <v>652</v>
      </c>
      <c r="F1190" s="374" t="s">
        <v>653</v>
      </c>
      <c r="G1190" s="374" t="s">
        <v>28</v>
      </c>
      <c r="H1190" s="374" t="s">
        <v>654</v>
      </c>
      <c r="I1190" s="374" t="s">
        <v>616</v>
      </c>
      <c r="J1190" s="374" t="s">
        <v>350</v>
      </c>
      <c r="K1190" s="375" t="e">
        <f>'7. Vehicles and transport'!$P$24*'7. Vehicles and transport'!$P$33*YF_share</f>
        <v>#VALUE!</v>
      </c>
      <c r="L1190" s="375" t="e">
        <f>K1190/'0a. Country information'!$R$11</f>
        <v>#VALUE!</v>
      </c>
      <c r="M1190" s="376" t="str">
        <f>'0e. Support language'!$A$67</f>
        <v>District/MOH</v>
      </c>
      <c r="N1190" s="374" t="s">
        <v>28</v>
      </c>
    </row>
    <row r="1191" spans="1:14" x14ac:dyDescent="0.2">
      <c r="A1191" s="374">
        <f>'1. General information'!$O$8</f>
        <v>0</v>
      </c>
      <c r="B1191" s="374">
        <f>'1. General information'!$O$10</f>
        <v>0</v>
      </c>
      <c r="C1191" s="374">
        <f>'1. General information'!$O$11</f>
        <v>0</v>
      </c>
      <c r="D1191" s="374" t="s">
        <v>730</v>
      </c>
      <c r="E1191" s="374" t="s">
        <v>652</v>
      </c>
      <c r="F1191" s="374" t="s">
        <v>653</v>
      </c>
      <c r="G1191" s="374" t="s">
        <v>28</v>
      </c>
      <c r="H1191" s="374" t="s">
        <v>654</v>
      </c>
      <c r="I1191" s="374" t="s">
        <v>616</v>
      </c>
      <c r="J1191" s="374" t="s">
        <v>546</v>
      </c>
      <c r="K1191" s="375" t="e">
        <f>'7. Vehicles and transport'!$P$24*'7. Vehicles and transport'!$P$33*MenA_share</f>
        <v>#VALUE!</v>
      </c>
      <c r="L1191" s="375" t="e">
        <f>K1191/'0a. Country information'!$R$11</f>
        <v>#VALUE!</v>
      </c>
      <c r="M1191" s="376" t="str">
        <f>'0e. Support language'!$A$67</f>
        <v>District/MOH</v>
      </c>
      <c r="N1191" s="374" t="s">
        <v>28</v>
      </c>
    </row>
    <row r="1192" spans="1:14" x14ac:dyDescent="0.2">
      <c r="A1192" s="374">
        <f>'1. General information'!$O$8</f>
        <v>0</v>
      </c>
      <c r="B1192" s="374">
        <f>'1. General information'!$O$10</f>
        <v>0</v>
      </c>
      <c r="C1192" s="374">
        <f>'1. General information'!$O$11</f>
        <v>0</v>
      </c>
      <c r="D1192" s="374" t="s">
        <v>730</v>
      </c>
      <c r="E1192" s="374" t="s">
        <v>652</v>
      </c>
      <c r="F1192" s="374" t="s">
        <v>653</v>
      </c>
      <c r="G1192" s="374" t="s">
        <v>129</v>
      </c>
      <c r="H1192" s="374" t="s">
        <v>654</v>
      </c>
      <c r="I1192" s="374" t="s">
        <v>616</v>
      </c>
      <c r="J1192" s="374" t="s">
        <v>350</v>
      </c>
      <c r="K1192" s="375" t="e">
        <f>'7. Vehicles and transport'!$P$24*'7. Vehicles and transport'!$P$34*YF_share</f>
        <v>#VALUE!</v>
      </c>
      <c r="L1192" s="375" t="e">
        <f>K1192/'0a. Country information'!$R$11</f>
        <v>#VALUE!</v>
      </c>
      <c r="M1192" s="376" t="str">
        <f>'0e. Support language'!$A$67</f>
        <v>District/MOH</v>
      </c>
      <c r="N1192" s="374" t="s">
        <v>619</v>
      </c>
    </row>
    <row r="1193" spans="1:14" x14ac:dyDescent="0.2">
      <c r="A1193" s="374">
        <f>'1. General information'!$O$8</f>
        <v>0</v>
      </c>
      <c r="B1193" s="374">
        <f>'1. General information'!$O$10</f>
        <v>0</v>
      </c>
      <c r="C1193" s="374">
        <f>'1. General information'!$O$11</f>
        <v>0</v>
      </c>
      <c r="D1193" s="374" t="s">
        <v>730</v>
      </c>
      <c r="E1193" s="374" t="s">
        <v>652</v>
      </c>
      <c r="F1193" s="374" t="s">
        <v>653</v>
      </c>
      <c r="G1193" s="374" t="s">
        <v>129</v>
      </c>
      <c r="H1193" s="374" t="s">
        <v>654</v>
      </c>
      <c r="I1193" s="374" t="s">
        <v>616</v>
      </c>
      <c r="J1193" s="374" t="s">
        <v>546</v>
      </c>
      <c r="K1193" s="375" t="e">
        <f>'7. Vehicles and transport'!$P$24*'7. Vehicles and transport'!$P$34*MenA_share</f>
        <v>#VALUE!</v>
      </c>
      <c r="L1193" s="375" t="e">
        <f>K1193/'0a. Country information'!$R$11</f>
        <v>#VALUE!</v>
      </c>
      <c r="M1193" s="376" t="str">
        <f>'0e. Support language'!$A$67</f>
        <v>District/MOH</v>
      </c>
      <c r="N1193" s="374" t="s">
        <v>619</v>
      </c>
    </row>
    <row r="1194" spans="1:14" x14ac:dyDescent="0.2">
      <c r="A1194" s="374">
        <f>'1. General information'!$O$8</f>
        <v>0</v>
      </c>
      <c r="B1194" s="374">
        <f>'1. General information'!$O$10</f>
        <v>0</v>
      </c>
      <c r="C1194" s="374">
        <f>'1. General information'!$O$11</f>
        <v>0</v>
      </c>
      <c r="D1194" s="374" t="s">
        <v>732</v>
      </c>
      <c r="E1194" s="374" t="s">
        <v>652</v>
      </c>
      <c r="F1194" s="374" t="s">
        <v>653</v>
      </c>
      <c r="G1194" s="374" t="s">
        <v>33</v>
      </c>
      <c r="H1194" s="374" t="s">
        <v>654</v>
      </c>
      <c r="I1194" s="374" t="s">
        <v>616</v>
      </c>
      <c r="J1194" s="374" t="s">
        <v>350</v>
      </c>
      <c r="K1194" s="375" t="e">
        <f>'7. Vehicles and transport'!$Q$24*'7. Vehicles and transport'!$Q$25*YF_share</f>
        <v>#VALUE!</v>
      </c>
      <c r="L1194" s="375" t="e">
        <f>K1194/'0a. Country information'!$R$11</f>
        <v>#VALUE!</v>
      </c>
      <c r="M1194" s="376" t="str">
        <f>'0e. Support language'!$A$67</f>
        <v>District/MOH</v>
      </c>
      <c r="N1194" s="377" t="s">
        <v>766</v>
      </c>
    </row>
    <row r="1195" spans="1:14" x14ac:dyDescent="0.2">
      <c r="A1195" s="374">
        <f>'1. General information'!$O$8</f>
        <v>0</v>
      </c>
      <c r="B1195" s="374">
        <f>'1. General information'!$O$10</f>
        <v>0</v>
      </c>
      <c r="C1195" s="374">
        <f>'1. General information'!$O$11</f>
        <v>0</v>
      </c>
      <c r="D1195" s="374" t="s">
        <v>732</v>
      </c>
      <c r="E1195" s="374" t="s">
        <v>652</v>
      </c>
      <c r="F1195" s="374" t="s">
        <v>653</v>
      </c>
      <c r="G1195" s="374" t="s">
        <v>33</v>
      </c>
      <c r="H1195" s="374" t="s">
        <v>654</v>
      </c>
      <c r="I1195" s="374" t="s">
        <v>616</v>
      </c>
      <c r="J1195" s="374" t="s">
        <v>546</v>
      </c>
      <c r="K1195" s="375" t="e">
        <f>'7. Vehicles and transport'!$Q$24*'7. Vehicles and transport'!$Q$25*MenA_share</f>
        <v>#VALUE!</v>
      </c>
      <c r="L1195" s="375" t="e">
        <f>K1195/'0a. Country information'!$R$11</f>
        <v>#VALUE!</v>
      </c>
      <c r="M1195" s="376" t="str">
        <f>'0e. Support language'!$A$67</f>
        <v>District/MOH</v>
      </c>
      <c r="N1195" s="377" t="s">
        <v>766</v>
      </c>
    </row>
    <row r="1196" spans="1:14" x14ac:dyDescent="0.2">
      <c r="A1196" s="374">
        <f>'1. General information'!$O$8</f>
        <v>0</v>
      </c>
      <c r="B1196" s="374">
        <f>'1. General information'!$O$10</f>
        <v>0</v>
      </c>
      <c r="C1196" s="374">
        <f>'1. General information'!$O$11</f>
        <v>0</v>
      </c>
      <c r="D1196" s="374" t="s">
        <v>732</v>
      </c>
      <c r="E1196" s="374" t="s">
        <v>652</v>
      </c>
      <c r="F1196" s="374" t="s">
        <v>653</v>
      </c>
      <c r="G1196" s="374" t="s">
        <v>356</v>
      </c>
      <c r="H1196" s="374" t="s">
        <v>654</v>
      </c>
      <c r="I1196" s="374" t="s">
        <v>616</v>
      </c>
      <c r="J1196" s="374" t="s">
        <v>350</v>
      </c>
      <c r="K1196" s="375" t="e">
        <f>'7. Vehicles and transport'!$Q$24*'7. Vehicles and transport'!$Q$26*YF_share</f>
        <v>#VALUE!</v>
      </c>
      <c r="L1196" s="375" t="e">
        <f>K1196/'0a. Country information'!$R$11</f>
        <v>#VALUE!</v>
      </c>
      <c r="M1196" s="376" t="str">
        <f>'0e. Support language'!$A$67</f>
        <v>District/MOH</v>
      </c>
      <c r="N1196" s="374" t="s">
        <v>356</v>
      </c>
    </row>
    <row r="1197" spans="1:14" x14ac:dyDescent="0.2">
      <c r="A1197" s="374">
        <f>'1. General information'!$O$8</f>
        <v>0</v>
      </c>
      <c r="B1197" s="374">
        <f>'1. General information'!$O$10</f>
        <v>0</v>
      </c>
      <c r="C1197" s="374">
        <f>'1. General information'!$O$11</f>
        <v>0</v>
      </c>
      <c r="D1197" s="374" t="s">
        <v>732</v>
      </c>
      <c r="E1197" s="374" t="s">
        <v>652</v>
      </c>
      <c r="F1197" s="374" t="s">
        <v>653</v>
      </c>
      <c r="G1197" s="374" t="s">
        <v>356</v>
      </c>
      <c r="H1197" s="374" t="s">
        <v>654</v>
      </c>
      <c r="I1197" s="374" t="s">
        <v>616</v>
      </c>
      <c r="J1197" s="374" t="s">
        <v>546</v>
      </c>
      <c r="K1197" s="375" t="e">
        <f>'7. Vehicles and transport'!$Q$24*'7. Vehicles and transport'!$Q$26*MenA_share</f>
        <v>#VALUE!</v>
      </c>
      <c r="L1197" s="375" t="e">
        <f>K1197/'0a. Country information'!$R$11</f>
        <v>#VALUE!</v>
      </c>
      <c r="M1197" s="376" t="str">
        <f>'0e. Support language'!$A$67</f>
        <v>District/MOH</v>
      </c>
      <c r="N1197" s="374" t="s">
        <v>356</v>
      </c>
    </row>
    <row r="1198" spans="1:14" x14ac:dyDescent="0.2">
      <c r="A1198" s="374">
        <f>'1. General information'!$O$8</f>
        <v>0</v>
      </c>
      <c r="B1198" s="374">
        <f>'1. General information'!$O$10</f>
        <v>0</v>
      </c>
      <c r="C1198" s="374">
        <f>'1. General information'!$O$11</f>
        <v>0</v>
      </c>
      <c r="D1198" s="374" t="s">
        <v>732</v>
      </c>
      <c r="E1198" s="374" t="s">
        <v>652</v>
      </c>
      <c r="F1198" s="374" t="s">
        <v>653</v>
      </c>
      <c r="G1198" s="374" t="s">
        <v>29</v>
      </c>
      <c r="H1198" s="374" t="s">
        <v>654</v>
      </c>
      <c r="I1198" s="374" t="s">
        <v>616</v>
      </c>
      <c r="J1198" s="374" t="s">
        <v>350</v>
      </c>
      <c r="K1198" s="375" t="e">
        <f>'7. Vehicles and transport'!$Q$24*'7. Vehicles and transport'!$Q$27*YF_share</f>
        <v>#VALUE!</v>
      </c>
      <c r="L1198" s="375" t="e">
        <f>K1198/'0a. Country information'!$R$11</f>
        <v>#VALUE!</v>
      </c>
      <c r="M1198" s="376" t="str">
        <f>'0e. Support language'!$A$67</f>
        <v>District/MOH</v>
      </c>
      <c r="N1198" s="374" t="s">
        <v>29</v>
      </c>
    </row>
    <row r="1199" spans="1:14" x14ac:dyDescent="0.2">
      <c r="A1199" s="374">
        <f>'1. General information'!$O$8</f>
        <v>0</v>
      </c>
      <c r="B1199" s="374">
        <f>'1. General information'!$O$10</f>
        <v>0</v>
      </c>
      <c r="C1199" s="374">
        <f>'1. General information'!$O$11</f>
        <v>0</v>
      </c>
      <c r="D1199" s="374" t="s">
        <v>732</v>
      </c>
      <c r="E1199" s="374" t="s">
        <v>652</v>
      </c>
      <c r="F1199" s="374" t="s">
        <v>653</v>
      </c>
      <c r="G1199" s="374" t="s">
        <v>29</v>
      </c>
      <c r="H1199" s="374" t="s">
        <v>654</v>
      </c>
      <c r="I1199" s="374" t="s">
        <v>616</v>
      </c>
      <c r="J1199" s="374" t="s">
        <v>546</v>
      </c>
      <c r="K1199" s="375" t="e">
        <f>'7. Vehicles and transport'!$Q$24*'7. Vehicles and transport'!$Q$27*MenA_share</f>
        <v>#VALUE!</v>
      </c>
      <c r="L1199" s="375" t="e">
        <f>K1199/'0a. Country information'!$R$11</f>
        <v>#VALUE!</v>
      </c>
      <c r="M1199" s="376" t="str">
        <f>'0e. Support language'!$A$67</f>
        <v>District/MOH</v>
      </c>
      <c r="N1199" s="374" t="s">
        <v>29</v>
      </c>
    </row>
    <row r="1200" spans="1:14" x14ac:dyDescent="0.2">
      <c r="A1200" s="374">
        <f>'1. General information'!$O$8</f>
        <v>0</v>
      </c>
      <c r="B1200" s="374">
        <f>'1. General information'!$O$10</f>
        <v>0</v>
      </c>
      <c r="C1200" s="374">
        <f>'1. General information'!$O$11</f>
        <v>0</v>
      </c>
      <c r="D1200" s="374" t="s">
        <v>732</v>
      </c>
      <c r="E1200" s="374" t="s">
        <v>652</v>
      </c>
      <c r="F1200" s="374" t="s">
        <v>653</v>
      </c>
      <c r="G1200" s="374" t="s">
        <v>96</v>
      </c>
      <c r="H1200" s="374" t="s">
        <v>654</v>
      </c>
      <c r="I1200" s="374" t="s">
        <v>616</v>
      </c>
      <c r="J1200" s="374" t="s">
        <v>350</v>
      </c>
      <c r="K1200" s="375" t="e">
        <f>'7. Vehicles and transport'!$Q$24*'7. Vehicles and transport'!$Q$28*YF_share</f>
        <v>#VALUE!</v>
      </c>
      <c r="L1200" s="375" t="e">
        <f>K1200/'0a. Country information'!$R$11</f>
        <v>#VALUE!</v>
      </c>
      <c r="M1200" s="376" t="str">
        <f>'0e. Support language'!$A$67</f>
        <v>District/MOH</v>
      </c>
      <c r="N1200" s="374" t="s">
        <v>96</v>
      </c>
    </row>
    <row r="1201" spans="1:14" x14ac:dyDescent="0.2">
      <c r="A1201" s="374">
        <f>'1. General information'!$O$8</f>
        <v>0</v>
      </c>
      <c r="B1201" s="374">
        <f>'1. General information'!$O$10</f>
        <v>0</v>
      </c>
      <c r="C1201" s="374">
        <f>'1. General information'!$O$11</f>
        <v>0</v>
      </c>
      <c r="D1201" s="374" t="s">
        <v>732</v>
      </c>
      <c r="E1201" s="374" t="s">
        <v>652</v>
      </c>
      <c r="F1201" s="374" t="s">
        <v>653</v>
      </c>
      <c r="G1201" s="374" t="s">
        <v>96</v>
      </c>
      <c r="H1201" s="374" t="s">
        <v>654</v>
      </c>
      <c r="I1201" s="374" t="s">
        <v>616</v>
      </c>
      <c r="J1201" s="374" t="s">
        <v>546</v>
      </c>
      <c r="K1201" s="375" t="e">
        <f>'7. Vehicles and transport'!$Q$24*'7. Vehicles and transport'!$Q$28*MenA_share</f>
        <v>#VALUE!</v>
      </c>
      <c r="L1201" s="375" t="e">
        <f>K1201/'0a. Country information'!$R$11</f>
        <v>#VALUE!</v>
      </c>
      <c r="M1201" s="376" t="str">
        <f>'0e. Support language'!$A$67</f>
        <v>District/MOH</v>
      </c>
      <c r="N1201" s="374" t="s">
        <v>96</v>
      </c>
    </row>
    <row r="1202" spans="1:14" x14ac:dyDescent="0.2">
      <c r="A1202" s="374">
        <f>'1. General information'!$O$8</f>
        <v>0</v>
      </c>
      <c r="B1202" s="374">
        <f>'1. General information'!$O$10</f>
        <v>0</v>
      </c>
      <c r="C1202" s="374">
        <f>'1. General information'!$O$11</f>
        <v>0</v>
      </c>
      <c r="D1202" s="374" t="s">
        <v>732</v>
      </c>
      <c r="E1202" s="374" t="s">
        <v>652</v>
      </c>
      <c r="F1202" s="374" t="s">
        <v>653</v>
      </c>
      <c r="G1202" s="374" t="s">
        <v>5</v>
      </c>
      <c r="H1202" s="374" t="s">
        <v>654</v>
      </c>
      <c r="I1202" s="374" t="s">
        <v>616</v>
      </c>
      <c r="J1202" s="374" t="s">
        <v>350</v>
      </c>
      <c r="K1202" s="375" t="e">
        <f>'7. Vehicles and transport'!$Q$24*'7. Vehicles and transport'!$Q$29*YF_share</f>
        <v>#VALUE!</v>
      </c>
      <c r="L1202" s="375" t="e">
        <f>K1202/'0a. Country information'!$R$11</f>
        <v>#VALUE!</v>
      </c>
      <c r="M1202" s="376" t="str">
        <f>'0e. Support language'!$A$67</f>
        <v>District/MOH</v>
      </c>
      <c r="N1202" s="374" t="s">
        <v>5</v>
      </c>
    </row>
    <row r="1203" spans="1:14" x14ac:dyDescent="0.2">
      <c r="A1203" s="374">
        <f>'1. General information'!$O$8</f>
        <v>0</v>
      </c>
      <c r="B1203" s="374">
        <f>'1. General information'!$O$10</f>
        <v>0</v>
      </c>
      <c r="C1203" s="374">
        <f>'1. General information'!$O$11</f>
        <v>0</v>
      </c>
      <c r="D1203" s="374" t="s">
        <v>732</v>
      </c>
      <c r="E1203" s="374" t="s">
        <v>652</v>
      </c>
      <c r="F1203" s="374" t="s">
        <v>653</v>
      </c>
      <c r="G1203" s="374" t="s">
        <v>5</v>
      </c>
      <c r="H1203" s="374" t="s">
        <v>654</v>
      </c>
      <c r="I1203" s="374" t="s">
        <v>616</v>
      </c>
      <c r="J1203" s="374" t="s">
        <v>546</v>
      </c>
      <c r="K1203" s="375" t="e">
        <f>'7. Vehicles and transport'!$Q$24*'7. Vehicles and transport'!$Q$29*MenA_share</f>
        <v>#VALUE!</v>
      </c>
      <c r="L1203" s="375" t="e">
        <f>K1203/'0a. Country information'!$R$11</f>
        <v>#VALUE!</v>
      </c>
      <c r="M1203" s="376" t="str">
        <f>'0e. Support language'!$A$67</f>
        <v>District/MOH</v>
      </c>
      <c r="N1203" s="374" t="s">
        <v>5</v>
      </c>
    </row>
    <row r="1204" spans="1:14" x14ac:dyDescent="0.2">
      <c r="A1204" s="374">
        <f>'1. General information'!$O$8</f>
        <v>0</v>
      </c>
      <c r="B1204" s="374">
        <f>'1. General information'!$O$10</f>
        <v>0</v>
      </c>
      <c r="C1204" s="374">
        <f>'1. General information'!$O$11</f>
        <v>0</v>
      </c>
      <c r="D1204" s="374" t="s">
        <v>732</v>
      </c>
      <c r="E1204" s="374" t="s">
        <v>652</v>
      </c>
      <c r="F1204" s="374" t="s">
        <v>653</v>
      </c>
      <c r="G1204" s="374" t="s">
        <v>22</v>
      </c>
      <c r="H1204" s="374" t="s">
        <v>654</v>
      </c>
      <c r="I1204" s="374" t="s">
        <v>616</v>
      </c>
      <c r="J1204" s="374" t="s">
        <v>350</v>
      </c>
      <c r="K1204" s="375" t="e">
        <f>'7. Vehicles and transport'!$Q$24*'7. Vehicles and transport'!$Q$30*YF_share</f>
        <v>#VALUE!</v>
      </c>
      <c r="L1204" s="375" t="e">
        <f>K1204/'0a. Country information'!$R$11</f>
        <v>#VALUE!</v>
      </c>
      <c r="M1204" s="376" t="str">
        <f>'0e. Support language'!$A$67</f>
        <v>District/MOH</v>
      </c>
      <c r="N1204" s="374" t="s">
        <v>22</v>
      </c>
    </row>
    <row r="1205" spans="1:14" x14ac:dyDescent="0.2">
      <c r="A1205" s="374">
        <f>'1. General information'!$O$8</f>
        <v>0</v>
      </c>
      <c r="B1205" s="374">
        <f>'1. General information'!$O$10</f>
        <v>0</v>
      </c>
      <c r="C1205" s="374">
        <f>'1. General information'!$O$11</f>
        <v>0</v>
      </c>
      <c r="D1205" s="374" t="s">
        <v>732</v>
      </c>
      <c r="E1205" s="374" t="s">
        <v>652</v>
      </c>
      <c r="F1205" s="374" t="s">
        <v>653</v>
      </c>
      <c r="G1205" s="374" t="s">
        <v>22</v>
      </c>
      <c r="H1205" s="374" t="s">
        <v>654</v>
      </c>
      <c r="I1205" s="374" t="s">
        <v>616</v>
      </c>
      <c r="J1205" s="374" t="s">
        <v>546</v>
      </c>
      <c r="K1205" s="375" t="e">
        <f>'7. Vehicles and transport'!$Q$24*'7. Vehicles and transport'!$Q$30*MenA_share</f>
        <v>#VALUE!</v>
      </c>
      <c r="L1205" s="375" t="e">
        <f>K1205/'0a. Country information'!$R$11</f>
        <v>#VALUE!</v>
      </c>
      <c r="M1205" s="376" t="str">
        <f>'0e. Support language'!$A$67</f>
        <v>District/MOH</v>
      </c>
      <c r="N1205" s="374" t="s">
        <v>22</v>
      </c>
    </row>
    <row r="1206" spans="1:14" x14ac:dyDescent="0.2">
      <c r="A1206" s="374">
        <f>'1. General information'!$O$8</f>
        <v>0</v>
      </c>
      <c r="B1206" s="374">
        <f>'1. General information'!$O$10</f>
        <v>0</v>
      </c>
      <c r="C1206" s="374">
        <f>'1. General information'!$O$11</f>
        <v>0</v>
      </c>
      <c r="D1206" s="374" t="s">
        <v>732</v>
      </c>
      <c r="E1206" s="374" t="s">
        <v>652</v>
      </c>
      <c r="F1206" s="374" t="s">
        <v>653</v>
      </c>
      <c r="G1206" s="374" t="s">
        <v>30</v>
      </c>
      <c r="H1206" s="374" t="s">
        <v>654</v>
      </c>
      <c r="I1206" s="374" t="s">
        <v>616</v>
      </c>
      <c r="J1206" s="374" t="s">
        <v>350</v>
      </c>
      <c r="K1206" s="375" t="e">
        <f>'7. Vehicles and transport'!$Q$24*'7. Vehicles and transport'!$Q$31*YF_share</f>
        <v>#VALUE!</v>
      </c>
      <c r="L1206" s="375" t="e">
        <f>K1206/'0a. Country information'!$R$11</f>
        <v>#VALUE!</v>
      </c>
      <c r="M1206" s="376" t="str">
        <f>'0e. Support language'!$A$67</f>
        <v>District/MOH</v>
      </c>
      <c r="N1206" s="374" t="s">
        <v>30</v>
      </c>
    </row>
    <row r="1207" spans="1:14" x14ac:dyDescent="0.2">
      <c r="A1207" s="374">
        <f>'1. General information'!$O$8</f>
        <v>0</v>
      </c>
      <c r="B1207" s="374">
        <f>'1. General information'!$O$10</f>
        <v>0</v>
      </c>
      <c r="C1207" s="374">
        <f>'1. General information'!$O$11</f>
        <v>0</v>
      </c>
      <c r="D1207" s="374" t="s">
        <v>732</v>
      </c>
      <c r="E1207" s="374" t="s">
        <v>652</v>
      </c>
      <c r="F1207" s="374" t="s">
        <v>653</v>
      </c>
      <c r="G1207" s="374" t="s">
        <v>30</v>
      </c>
      <c r="H1207" s="374" t="s">
        <v>654</v>
      </c>
      <c r="I1207" s="374" t="s">
        <v>616</v>
      </c>
      <c r="J1207" s="374" t="s">
        <v>546</v>
      </c>
      <c r="K1207" s="375" t="e">
        <f>'7. Vehicles and transport'!$Q$24*'7. Vehicles and transport'!$Q$31*MenA_share</f>
        <v>#VALUE!</v>
      </c>
      <c r="L1207" s="375" t="e">
        <f>K1207/'0a. Country information'!$R$11</f>
        <v>#VALUE!</v>
      </c>
      <c r="M1207" s="376" t="str">
        <f>'0e. Support language'!$A$67</f>
        <v>District/MOH</v>
      </c>
      <c r="N1207" s="374" t="s">
        <v>30</v>
      </c>
    </row>
    <row r="1208" spans="1:14" x14ac:dyDescent="0.2">
      <c r="A1208" s="374">
        <f>'1. General information'!$O$8</f>
        <v>0</v>
      </c>
      <c r="B1208" s="374">
        <f>'1. General information'!$O$10</f>
        <v>0</v>
      </c>
      <c r="C1208" s="374">
        <f>'1. General information'!$O$11</f>
        <v>0</v>
      </c>
      <c r="D1208" s="374" t="s">
        <v>732</v>
      </c>
      <c r="E1208" s="374" t="s">
        <v>652</v>
      </c>
      <c r="F1208" s="374" t="s">
        <v>653</v>
      </c>
      <c r="G1208" s="374" t="s">
        <v>97</v>
      </c>
      <c r="H1208" s="374" t="s">
        <v>654</v>
      </c>
      <c r="I1208" s="374" t="s">
        <v>616</v>
      </c>
      <c r="J1208" s="374" t="s">
        <v>350</v>
      </c>
      <c r="K1208" s="375" t="e">
        <f>'7. Vehicles and transport'!$Q$24*'7. Vehicles and transport'!$Q$32*YF_share</f>
        <v>#VALUE!</v>
      </c>
      <c r="L1208" s="375" t="e">
        <f>K1208/'0a. Country information'!$R$11</f>
        <v>#VALUE!</v>
      </c>
      <c r="M1208" s="376" t="str">
        <f>'0e. Support language'!$A$67</f>
        <v>District/MOH</v>
      </c>
      <c r="N1208" s="374" t="s">
        <v>97</v>
      </c>
    </row>
    <row r="1209" spans="1:14" x14ac:dyDescent="0.2">
      <c r="A1209" s="374">
        <f>'1. General information'!$O$8</f>
        <v>0</v>
      </c>
      <c r="B1209" s="374">
        <f>'1. General information'!$O$10</f>
        <v>0</v>
      </c>
      <c r="C1209" s="374">
        <f>'1. General information'!$O$11</f>
        <v>0</v>
      </c>
      <c r="D1209" s="374" t="s">
        <v>732</v>
      </c>
      <c r="E1209" s="374" t="s">
        <v>652</v>
      </c>
      <c r="F1209" s="374" t="s">
        <v>653</v>
      </c>
      <c r="G1209" s="374" t="s">
        <v>97</v>
      </c>
      <c r="H1209" s="374" t="s">
        <v>654</v>
      </c>
      <c r="I1209" s="374" t="s">
        <v>616</v>
      </c>
      <c r="J1209" s="374" t="s">
        <v>546</v>
      </c>
      <c r="K1209" s="375" t="e">
        <f>'7. Vehicles and transport'!$Q$24*'7. Vehicles and transport'!$Q$32*MenA_share</f>
        <v>#VALUE!</v>
      </c>
      <c r="L1209" s="375" t="e">
        <f>K1209/'0a. Country information'!$R$11</f>
        <v>#VALUE!</v>
      </c>
      <c r="M1209" s="376" t="str">
        <f>'0e. Support language'!$A$67</f>
        <v>District/MOH</v>
      </c>
      <c r="N1209" s="374" t="s">
        <v>97</v>
      </c>
    </row>
    <row r="1210" spans="1:14" x14ac:dyDescent="0.2">
      <c r="A1210" s="374">
        <f>'1. General information'!$O$8</f>
        <v>0</v>
      </c>
      <c r="B1210" s="374">
        <f>'1. General information'!$O$10</f>
        <v>0</v>
      </c>
      <c r="C1210" s="374">
        <f>'1. General information'!$O$11</f>
        <v>0</v>
      </c>
      <c r="D1210" s="374" t="s">
        <v>732</v>
      </c>
      <c r="E1210" s="374" t="s">
        <v>652</v>
      </c>
      <c r="F1210" s="374" t="s">
        <v>653</v>
      </c>
      <c r="G1210" s="374" t="s">
        <v>28</v>
      </c>
      <c r="H1210" s="374" t="s">
        <v>654</v>
      </c>
      <c r="I1210" s="374" t="s">
        <v>616</v>
      </c>
      <c r="J1210" s="374" t="s">
        <v>350</v>
      </c>
      <c r="K1210" s="375" t="e">
        <f>'7. Vehicles and transport'!$Q$24*'7. Vehicles and transport'!$Q$33*YF_share</f>
        <v>#VALUE!</v>
      </c>
      <c r="L1210" s="375" t="e">
        <f>K1210/'0a. Country information'!$R$11</f>
        <v>#VALUE!</v>
      </c>
      <c r="M1210" s="376" t="str">
        <f>'0e. Support language'!$A$67</f>
        <v>District/MOH</v>
      </c>
      <c r="N1210" s="374" t="s">
        <v>28</v>
      </c>
    </row>
    <row r="1211" spans="1:14" x14ac:dyDescent="0.2">
      <c r="A1211" s="374">
        <f>'1. General information'!$O$8</f>
        <v>0</v>
      </c>
      <c r="B1211" s="374">
        <f>'1. General information'!$O$10</f>
        <v>0</v>
      </c>
      <c r="C1211" s="374">
        <f>'1. General information'!$O$11</f>
        <v>0</v>
      </c>
      <c r="D1211" s="374" t="s">
        <v>732</v>
      </c>
      <c r="E1211" s="374" t="s">
        <v>652</v>
      </c>
      <c r="F1211" s="374" t="s">
        <v>653</v>
      </c>
      <c r="G1211" s="374" t="s">
        <v>28</v>
      </c>
      <c r="H1211" s="374" t="s">
        <v>654</v>
      </c>
      <c r="I1211" s="374" t="s">
        <v>616</v>
      </c>
      <c r="J1211" s="374" t="s">
        <v>546</v>
      </c>
      <c r="K1211" s="375" t="e">
        <f>'7. Vehicles and transport'!$Q$24*'7. Vehicles and transport'!$Q$33*MenA_share</f>
        <v>#VALUE!</v>
      </c>
      <c r="L1211" s="375" t="e">
        <f>K1211/'0a. Country information'!$R$11</f>
        <v>#VALUE!</v>
      </c>
      <c r="M1211" s="376" t="str">
        <f>'0e. Support language'!$A$67</f>
        <v>District/MOH</v>
      </c>
      <c r="N1211" s="374" t="s">
        <v>28</v>
      </c>
    </row>
    <row r="1212" spans="1:14" x14ac:dyDescent="0.2">
      <c r="A1212" s="374">
        <f>'1. General information'!$O$8</f>
        <v>0</v>
      </c>
      <c r="B1212" s="374">
        <f>'1. General information'!$O$10</f>
        <v>0</v>
      </c>
      <c r="C1212" s="374">
        <f>'1. General information'!$O$11</f>
        <v>0</v>
      </c>
      <c r="D1212" s="374" t="s">
        <v>732</v>
      </c>
      <c r="E1212" s="374" t="s">
        <v>652</v>
      </c>
      <c r="F1212" s="374" t="s">
        <v>653</v>
      </c>
      <c r="G1212" s="374" t="s">
        <v>129</v>
      </c>
      <c r="H1212" s="374" t="s">
        <v>654</v>
      </c>
      <c r="I1212" s="374" t="s">
        <v>616</v>
      </c>
      <c r="J1212" s="374" t="s">
        <v>350</v>
      </c>
      <c r="K1212" s="375" t="e">
        <f>'7. Vehicles and transport'!$Q$24*'7. Vehicles and transport'!$Q$34*YF_share</f>
        <v>#VALUE!</v>
      </c>
      <c r="L1212" s="375" t="e">
        <f>K1212/'0a. Country information'!$R$11</f>
        <v>#VALUE!</v>
      </c>
      <c r="M1212" s="376" t="str">
        <f>'0e. Support language'!$A$67</f>
        <v>District/MOH</v>
      </c>
      <c r="N1212" s="374" t="s">
        <v>619</v>
      </c>
    </row>
    <row r="1213" spans="1:14" x14ac:dyDescent="0.2">
      <c r="A1213" s="374">
        <f>'1. General information'!$O$8</f>
        <v>0</v>
      </c>
      <c r="B1213" s="374">
        <f>'1. General information'!$O$10</f>
        <v>0</v>
      </c>
      <c r="C1213" s="374">
        <f>'1. General information'!$O$11</f>
        <v>0</v>
      </c>
      <c r="D1213" s="374" t="s">
        <v>732</v>
      </c>
      <c r="E1213" s="374" t="s">
        <v>652</v>
      </c>
      <c r="F1213" s="374" t="s">
        <v>653</v>
      </c>
      <c r="G1213" s="374" t="s">
        <v>129</v>
      </c>
      <c r="H1213" s="374" t="s">
        <v>654</v>
      </c>
      <c r="I1213" s="374" t="s">
        <v>616</v>
      </c>
      <c r="J1213" s="374" t="s">
        <v>546</v>
      </c>
      <c r="K1213" s="375" t="e">
        <f>'7. Vehicles and transport'!$Q$24*'7. Vehicles and transport'!$Q$34*MenA_share</f>
        <v>#VALUE!</v>
      </c>
      <c r="L1213" s="375" t="e">
        <f>K1213/'0a. Country information'!$R$11</f>
        <v>#VALUE!</v>
      </c>
      <c r="M1213" s="376" t="str">
        <f>'0e. Support language'!$A$67</f>
        <v>District/MOH</v>
      </c>
      <c r="N1213" s="374" t="s">
        <v>619</v>
      </c>
    </row>
    <row r="1214" spans="1:14" x14ac:dyDescent="0.2">
      <c r="A1214" s="374">
        <f>'1. General information'!$O$8</f>
        <v>0</v>
      </c>
      <c r="B1214" s="374">
        <f>'1. General information'!$O$10</f>
        <v>0</v>
      </c>
      <c r="C1214" s="374">
        <f>'1. General information'!$O$11</f>
        <v>0</v>
      </c>
      <c r="D1214" s="374" t="s">
        <v>734</v>
      </c>
      <c r="E1214" s="374" t="s">
        <v>652</v>
      </c>
      <c r="F1214" s="374" t="s">
        <v>653</v>
      </c>
      <c r="G1214" s="374" t="s">
        <v>33</v>
      </c>
      <c r="H1214" s="374" t="s">
        <v>654</v>
      </c>
      <c r="I1214" s="374" t="s">
        <v>616</v>
      </c>
      <c r="J1214" s="374" t="s">
        <v>350</v>
      </c>
      <c r="K1214" s="375" t="e">
        <f>'7. Vehicles and transport'!$R$24*'7. Vehicles and transport'!$R$25*YF_share</f>
        <v>#VALUE!</v>
      </c>
      <c r="L1214" s="375" t="e">
        <f>K1214/'0a. Country information'!$R$11</f>
        <v>#VALUE!</v>
      </c>
      <c r="M1214" s="376" t="str">
        <f>'0e. Support language'!$A$67</f>
        <v>District/MOH</v>
      </c>
      <c r="N1214" s="377" t="s">
        <v>767</v>
      </c>
    </row>
    <row r="1215" spans="1:14" x14ac:dyDescent="0.2">
      <c r="A1215" s="374">
        <f>'1. General information'!$O$8</f>
        <v>0</v>
      </c>
      <c r="B1215" s="374">
        <f>'1. General information'!$O$10</f>
        <v>0</v>
      </c>
      <c r="C1215" s="374">
        <f>'1. General information'!$O$11</f>
        <v>0</v>
      </c>
      <c r="D1215" s="374" t="s">
        <v>734</v>
      </c>
      <c r="E1215" s="374" t="s">
        <v>652</v>
      </c>
      <c r="F1215" s="374" t="s">
        <v>653</v>
      </c>
      <c r="G1215" s="374" t="s">
        <v>33</v>
      </c>
      <c r="H1215" s="374" t="s">
        <v>654</v>
      </c>
      <c r="I1215" s="374" t="s">
        <v>616</v>
      </c>
      <c r="J1215" s="374" t="s">
        <v>546</v>
      </c>
      <c r="K1215" s="375" t="e">
        <f>'7. Vehicles and transport'!$R$24*'7. Vehicles and transport'!$R$25*MenA_share</f>
        <v>#VALUE!</v>
      </c>
      <c r="L1215" s="375" t="e">
        <f>K1215/'0a. Country information'!$R$11</f>
        <v>#VALUE!</v>
      </c>
      <c r="M1215" s="376" t="str">
        <f>'0e. Support language'!$A$67</f>
        <v>District/MOH</v>
      </c>
      <c r="N1215" s="377" t="s">
        <v>767</v>
      </c>
    </row>
    <row r="1216" spans="1:14" x14ac:dyDescent="0.2">
      <c r="A1216" s="374">
        <f>'1. General information'!$O$8</f>
        <v>0</v>
      </c>
      <c r="B1216" s="374">
        <f>'1. General information'!$O$10</f>
        <v>0</v>
      </c>
      <c r="C1216" s="374">
        <f>'1. General information'!$O$11</f>
        <v>0</v>
      </c>
      <c r="D1216" s="374" t="s">
        <v>734</v>
      </c>
      <c r="E1216" s="374" t="s">
        <v>652</v>
      </c>
      <c r="F1216" s="374" t="s">
        <v>653</v>
      </c>
      <c r="G1216" s="374" t="s">
        <v>356</v>
      </c>
      <c r="H1216" s="374" t="s">
        <v>654</v>
      </c>
      <c r="I1216" s="374" t="s">
        <v>616</v>
      </c>
      <c r="J1216" s="374" t="s">
        <v>350</v>
      </c>
      <c r="K1216" s="375" t="e">
        <f>'7. Vehicles and transport'!$R$24*'7. Vehicles and transport'!$R$26*YF_share</f>
        <v>#VALUE!</v>
      </c>
      <c r="L1216" s="375" t="e">
        <f>K1216/'0a. Country information'!$R$11</f>
        <v>#VALUE!</v>
      </c>
      <c r="M1216" s="376" t="str">
        <f>'0e. Support language'!$A$67</f>
        <v>District/MOH</v>
      </c>
      <c r="N1216" s="374" t="s">
        <v>356</v>
      </c>
    </row>
    <row r="1217" spans="1:14" x14ac:dyDescent="0.2">
      <c r="A1217" s="374">
        <f>'1. General information'!$O$8</f>
        <v>0</v>
      </c>
      <c r="B1217" s="374">
        <f>'1. General information'!$O$10</f>
        <v>0</v>
      </c>
      <c r="C1217" s="374">
        <f>'1. General information'!$O$11</f>
        <v>0</v>
      </c>
      <c r="D1217" s="374" t="s">
        <v>734</v>
      </c>
      <c r="E1217" s="374" t="s">
        <v>652</v>
      </c>
      <c r="F1217" s="374" t="s">
        <v>653</v>
      </c>
      <c r="G1217" s="374" t="s">
        <v>356</v>
      </c>
      <c r="H1217" s="374" t="s">
        <v>654</v>
      </c>
      <c r="I1217" s="374" t="s">
        <v>616</v>
      </c>
      <c r="J1217" s="374" t="s">
        <v>546</v>
      </c>
      <c r="K1217" s="375" t="e">
        <f>'7. Vehicles and transport'!$R$24*'7. Vehicles and transport'!$R$26*MenA_share</f>
        <v>#VALUE!</v>
      </c>
      <c r="L1217" s="375" t="e">
        <f>K1217/'0a. Country information'!$R$11</f>
        <v>#VALUE!</v>
      </c>
      <c r="M1217" s="376" t="str">
        <f>'0e. Support language'!$A$67</f>
        <v>District/MOH</v>
      </c>
      <c r="N1217" s="374" t="s">
        <v>356</v>
      </c>
    </row>
    <row r="1218" spans="1:14" x14ac:dyDescent="0.2">
      <c r="A1218" s="374">
        <f>'1. General information'!$O$8</f>
        <v>0</v>
      </c>
      <c r="B1218" s="374">
        <f>'1. General information'!$O$10</f>
        <v>0</v>
      </c>
      <c r="C1218" s="374">
        <f>'1. General information'!$O$11</f>
        <v>0</v>
      </c>
      <c r="D1218" s="374" t="s">
        <v>734</v>
      </c>
      <c r="E1218" s="374" t="s">
        <v>652</v>
      </c>
      <c r="F1218" s="374" t="s">
        <v>653</v>
      </c>
      <c r="G1218" s="374" t="s">
        <v>29</v>
      </c>
      <c r="H1218" s="374" t="s">
        <v>654</v>
      </c>
      <c r="I1218" s="374" t="s">
        <v>616</v>
      </c>
      <c r="J1218" s="374" t="s">
        <v>350</v>
      </c>
      <c r="K1218" s="375" t="e">
        <f>'7. Vehicles and transport'!$R$24*'7. Vehicles and transport'!$R$27*YF_share</f>
        <v>#VALUE!</v>
      </c>
      <c r="L1218" s="375" t="e">
        <f>K1218/'0a. Country information'!$R$11</f>
        <v>#VALUE!</v>
      </c>
      <c r="M1218" s="376" t="str">
        <f>'0e. Support language'!$A$67</f>
        <v>District/MOH</v>
      </c>
      <c r="N1218" s="374" t="s">
        <v>29</v>
      </c>
    </row>
    <row r="1219" spans="1:14" x14ac:dyDescent="0.2">
      <c r="A1219" s="374">
        <f>'1. General information'!$O$8</f>
        <v>0</v>
      </c>
      <c r="B1219" s="374">
        <f>'1. General information'!$O$10</f>
        <v>0</v>
      </c>
      <c r="C1219" s="374">
        <f>'1. General information'!$O$11</f>
        <v>0</v>
      </c>
      <c r="D1219" s="374" t="s">
        <v>734</v>
      </c>
      <c r="E1219" s="374" t="s">
        <v>652</v>
      </c>
      <c r="F1219" s="374" t="s">
        <v>653</v>
      </c>
      <c r="G1219" s="374" t="s">
        <v>29</v>
      </c>
      <c r="H1219" s="374" t="s">
        <v>654</v>
      </c>
      <c r="I1219" s="374" t="s">
        <v>616</v>
      </c>
      <c r="J1219" s="374" t="s">
        <v>546</v>
      </c>
      <c r="K1219" s="375" t="e">
        <f>'7. Vehicles and transport'!$R$24*'7. Vehicles and transport'!$R$27*MenA_share</f>
        <v>#VALUE!</v>
      </c>
      <c r="L1219" s="375" t="e">
        <f>K1219/'0a. Country information'!$R$11</f>
        <v>#VALUE!</v>
      </c>
      <c r="M1219" s="376" t="str">
        <f>'0e. Support language'!$A$67</f>
        <v>District/MOH</v>
      </c>
      <c r="N1219" s="374" t="s">
        <v>29</v>
      </c>
    </row>
    <row r="1220" spans="1:14" x14ac:dyDescent="0.2">
      <c r="A1220" s="374">
        <f>'1. General information'!$O$8</f>
        <v>0</v>
      </c>
      <c r="B1220" s="374">
        <f>'1. General information'!$O$10</f>
        <v>0</v>
      </c>
      <c r="C1220" s="374">
        <f>'1. General information'!$O$11</f>
        <v>0</v>
      </c>
      <c r="D1220" s="374" t="s">
        <v>734</v>
      </c>
      <c r="E1220" s="374" t="s">
        <v>652</v>
      </c>
      <c r="F1220" s="374" t="s">
        <v>653</v>
      </c>
      <c r="G1220" s="374" t="s">
        <v>96</v>
      </c>
      <c r="H1220" s="374" t="s">
        <v>654</v>
      </c>
      <c r="I1220" s="374" t="s">
        <v>616</v>
      </c>
      <c r="J1220" s="374" t="s">
        <v>350</v>
      </c>
      <c r="K1220" s="375" t="e">
        <f>'7. Vehicles and transport'!$R$24*'7. Vehicles and transport'!$R$28*YF_share</f>
        <v>#VALUE!</v>
      </c>
      <c r="L1220" s="375" t="e">
        <f>K1220/'0a. Country information'!$R$11</f>
        <v>#VALUE!</v>
      </c>
      <c r="M1220" s="376" t="str">
        <f>'0e. Support language'!$A$67</f>
        <v>District/MOH</v>
      </c>
      <c r="N1220" s="374" t="s">
        <v>96</v>
      </c>
    </row>
    <row r="1221" spans="1:14" x14ac:dyDescent="0.2">
      <c r="A1221" s="374">
        <f>'1. General information'!$O$8</f>
        <v>0</v>
      </c>
      <c r="B1221" s="374">
        <f>'1. General information'!$O$10</f>
        <v>0</v>
      </c>
      <c r="C1221" s="374">
        <f>'1. General information'!$O$11</f>
        <v>0</v>
      </c>
      <c r="D1221" s="374" t="s">
        <v>734</v>
      </c>
      <c r="E1221" s="374" t="s">
        <v>652</v>
      </c>
      <c r="F1221" s="374" t="s">
        <v>653</v>
      </c>
      <c r="G1221" s="374" t="s">
        <v>96</v>
      </c>
      <c r="H1221" s="374" t="s">
        <v>654</v>
      </c>
      <c r="I1221" s="374" t="s">
        <v>616</v>
      </c>
      <c r="J1221" s="374" t="s">
        <v>546</v>
      </c>
      <c r="K1221" s="375" t="e">
        <f>'7. Vehicles and transport'!$R$24*'7. Vehicles and transport'!$R$28*MenA_share</f>
        <v>#VALUE!</v>
      </c>
      <c r="L1221" s="375" t="e">
        <f>K1221/'0a. Country information'!$R$11</f>
        <v>#VALUE!</v>
      </c>
      <c r="M1221" s="376" t="str">
        <f>'0e. Support language'!$A$67</f>
        <v>District/MOH</v>
      </c>
      <c r="N1221" s="374" t="s">
        <v>96</v>
      </c>
    </row>
    <row r="1222" spans="1:14" x14ac:dyDescent="0.2">
      <c r="A1222" s="374">
        <f>'1. General information'!$O$8</f>
        <v>0</v>
      </c>
      <c r="B1222" s="374">
        <f>'1. General information'!$O$10</f>
        <v>0</v>
      </c>
      <c r="C1222" s="374">
        <f>'1. General information'!$O$11</f>
        <v>0</v>
      </c>
      <c r="D1222" s="374" t="s">
        <v>734</v>
      </c>
      <c r="E1222" s="374" t="s">
        <v>652</v>
      </c>
      <c r="F1222" s="374" t="s">
        <v>653</v>
      </c>
      <c r="G1222" s="374" t="s">
        <v>5</v>
      </c>
      <c r="H1222" s="374" t="s">
        <v>654</v>
      </c>
      <c r="I1222" s="374" t="s">
        <v>616</v>
      </c>
      <c r="J1222" s="374" t="s">
        <v>350</v>
      </c>
      <c r="K1222" s="375" t="e">
        <f>'7. Vehicles and transport'!$R$24*'7. Vehicles and transport'!$R$29*YF_share</f>
        <v>#VALUE!</v>
      </c>
      <c r="L1222" s="375" t="e">
        <f>K1222/'0a. Country information'!$R$11</f>
        <v>#VALUE!</v>
      </c>
      <c r="M1222" s="376" t="str">
        <f>'0e. Support language'!$A$67</f>
        <v>District/MOH</v>
      </c>
      <c r="N1222" s="374" t="s">
        <v>5</v>
      </c>
    </row>
    <row r="1223" spans="1:14" x14ac:dyDescent="0.2">
      <c r="A1223" s="374">
        <f>'1. General information'!$O$8</f>
        <v>0</v>
      </c>
      <c r="B1223" s="374">
        <f>'1. General information'!$O$10</f>
        <v>0</v>
      </c>
      <c r="C1223" s="374">
        <f>'1. General information'!$O$11</f>
        <v>0</v>
      </c>
      <c r="D1223" s="374" t="s">
        <v>734</v>
      </c>
      <c r="E1223" s="374" t="s">
        <v>652</v>
      </c>
      <c r="F1223" s="374" t="s">
        <v>653</v>
      </c>
      <c r="G1223" s="374" t="s">
        <v>5</v>
      </c>
      <c r="H1223" s="374" t="s">
        <v>654</v>
      </c>
      <c r="I1223" s="374" t="s">
        <v>616</v>
      </c>
      <c r="J1223" s="374" t="s">
        <v>546</v>
      </c>
      <c r="K1223" s="375" t="e">
        <f>'7. Vehicles and transport'!$R$24*'7. Vehicles and transport'!$R$29*MenA_share</f>
        <v>#VALUE!</v>
      </c>
      <c r="L1223" s="375" t="e">
        <f>K1223/'0a. Country information'!$R$11</f>
        <v>#VALUE!</v>
      </c>
      <c r="M1223" s="376" t="str">
        <f>'0e. Support language'!$A$67</f>
        <v>District/MOH</v>
      </c>
      <c r="N1223" s="374" t="s">
        <v>5</v>
      </c>
    </row>
    <row r="1224" spans="1:14" x14ac:dyDescent="0.2">
      <c r="A1224" s="374">
        <f>'1. General information'!$O$8</f>
        <v>0</v>
      </c>
      <c r="B1224" s="374">
        <f>'1. General information'!$O$10</f>
        <v>0</v>
      </c>
      <c r="C1224" s="374">
        <f>'1. General information'!$O$11</f>
        <v>0</v>
      </c>
      <c r="D1224" s="374" t="s">
        <v>734</v>
      </c>
      <c r="E1224" s="374" t="s">
        <v>652</v>
      </c>
      <c r="F1224" s="374" t="s">
        <v>653</v>
      </c>
      <c r="G1224" s="374" t="s">
        <v>22</v>
      </c>
      <c r="H1224" s="374" t="s">
        <v>654</v>
      </c>
      <c r="I1224" s="374" t="s">
        <v>616</v>
      </c>
      <c r="J1224" s="374" t="s">
        <v>350</v>
      </c>
      <c r="K1224" s="375" t="e">
        <f>'7. Vehicles and transport'!$R$24*'7. Vehicles and transport'!$R$30*YF_share</f>
        <v>#VALUE!</v>
      </c>
      <c r="L1224" s="375" t="e">
        <f>K1224/'0a. Country information'!$R$11</f>
        <v>#VALUE!</v>
      </c>
      <c r="M1224" s="376" t="str">
        <f>'0e. Support language'!$A$67</f>
        <v>District/MOH</v>
      </c>
      <c r="N1224" s="374" t="s">
        <v>22</v>
      </c>
    </row>
    <row r="1225" spans="1:14" x14ac:dyDescent="0.2">
      <c r="A1225" s="374">
        <f>'1. General information'!$O$8</f>
        <v>0</v>
      </c>
      <c r="B1225" s="374">
        <f>'1. General information'!$O$10</f>
        <v>0</v>
      </c>
      <c r="C1225" s="374">
        <f>'1. General information'!$O$11</f>
        <v>0</v>
      </c>
      <c r="D1225" s="374" t="s">
        <v>734</v>
      </c>
      <c r="E1225" s="374" t="s">
        <v>652</v>
      </c>
      <c r="F1225" s="374" t="s">
        <v>653</v>
      </c>
      <c r="G1225" s="374" t="s">
        <v>22</v>
      </c>
      <c r="H1225" s="374" t="s">
        <v>654</v>
      </c>
      <c r="I1225" s="374" t="s">
        <v>616</v>
      </c>
      <c r="J1225" s="374" t="s">
        <v>546</v>
      </c>
      <c r="K1225" s="375" t="e">
        <f>'7. Vehicles and transport'!$R$24*'7. Vehicles and transport'!$R$30*MenA_share</f>
        <v>#VALUE!</v>
      </c>
      <c r="L1225" s="375" t="e">
        <f>K1225/'0a. Country information'!$R$11</f>
        <v>#VALUE!</v>
      </c>
      <c r="M1225" s="376" t="str">
        <f>'0e. Support language'!$A$67</f>
        <v>District/MOH</v>
      </c>
      <c r="N1225" s="374" t="s">
        <v>22</v>
      </c>
    </row>
    <row r="1226" spans="1:14" x14ac:dyDescent="0.2">
      <c r="A1226" s="374">
        <f>'1. General information'!$O$8</f>
        <v>0</v>
      </c>
      <c r="B1226" s="374">
        <f>'1. General information'!$O$10</f>
        <v>0</v>
      </c>
      <c r="C1226" s="374">
        <f>'1. General information'!$O$11</f>
        <v>0</v>
      </c>
      <c r="D1226" s="374" t="s">
        <v>734</v>
      </c>
      <c r="E1226" s="374" t="s">
        <v>652</v>
      </c>
      <c r="F1226" s="374" t="s">
        <v>653</v>
      </c>
      <c r="G1226" s="374" t="s">
        <v>30</v>
      </c>
      <c r="H1226" s="374" t="s">
        <v>654</v>
      </c>
      <c r="I1226" s="374" t="s">
        <v>616</v>
      </c>
      <c r="J1226" s="374" t="s">
        <v>350</v>
      </c>
      <c r="K1226" s="375" t="e">
        <f>'7. Vehicles and transport'!$R$24*'7. Vehicles and transport'!$R$31*YF_share</f>
        <v>#VALUE!</v>
      </c>
      <c r="L1226" s="375" t="e">
        <f>K1226/'0a. Country information'!$R$11</f>
        <v>#VALUE!</v>
      </c>
      <c r="M1226" s="376" t="str">
        <f>'0e. Support language'!$A$67</f>
        <v>District/MOH</v>
      </c>
      <c r="N1226" s="374" t="s">
        <v>30</v>
      </c>
    </row>
    <row r="1227" spans="1:14" x14ac:dyDescent="0.2">
      <c r="A1227" s="374">
        <f>'1. General information'!$O$8</f>
        <v>0</v>
      </c>
      <c r="B1227" s="374">
        <f>'1. General information'!$O$10</f>
        <v>0</v>
      </c>
      <c r="C1227" s="374">
        <f>'1. General information'!$O$11</f>
        <v>0</v>
      </c>
      <c r="D1227" s="374" t="s">
        <v>734</v>
      </c>
      <c r="E1227" s="374" t="s">
        <v>652</v>
      </c>
      <c r="F1227" s="374" t="s">
        <v>653</v>
      </c>
      <c r="G1227" s="374" t="s">
        <v>30</v>
      </c>
      <c r="H1227" s="374" t="s">
        <v>654</v>
      </c>
      <c r="I1227" s="374" t="s">
        <v>616</v>
      </c>
      <c r="J1227" s="374" t="s">
        <v>546</v>
      </c>
      <c r="K1227" s="375" t="e">
        <f>'7. Vehicles and transport'!$R$24*'7. Vehicles and transport'!$R$31*MenA_share</f>
        <v>#VALUE!</v>
      </c>
      <c r="L1227" s="375" t="e">
        <f>K1227/'0a. Country information'!$R$11</f>
        <v>#VALUE!</v>
      </c>
      <c r="M1227" s="376" t="str">
        <f>'0e. Support language'!$A$67</f>
        <v>District/MOH</v>
      </c>
      <c r="N1227" s="374" t="s">
        <v>30</v>
      </c>
    </row>
    <row r="1228" spans="1:14" x14ac:dyDescent="0.2">
      <c r="A1228" s="374">
        <f>'1. General information'!$O$8</f>
        <v>0</v>
      </c>
      <c r="B1228" s="374">
        <f>'1. General information'!$O$10</f>
        <v>0</v>
      </c>
      <c r="C1228" s="374">
        <f>'1. General information'!$O$11</f>
        <v>0</v>
      </c>
      <c r="D1228" s="374" t="s">
        <v>734</v>
      </c>
      <c r="E1228" s="374" t="s">
        <v>652</v>
      </c>
      <c r="F1228" s="374" t="s">
        <v>653</v>
      </c>
      <c r="G1228" s="374" t="s">
        <v>97</v>
      </c>
      <c r="H1228" s="374" t="s">
        <v>654</v>
      </c>
      <c r="I1228" s="374" t="s">
        <v>616</v>
      </c>
      <c r="J1228" s="374" t="s">
        <v>350</v>
      </c>
      <c r="K1228" s="375" t="e">
        <f>'7. Vehicles and transport'!$R$24*'7. Vehicles and transport'!$R$32*YF_share</f>
        <v>#VALUE!</v>
      </c>
      <c r="L1228" s="375" t="e">
        <f>K1228/'0a. Country information'!$R$11</f>
        <v>#VALUE!</v>
      </c>
      <c r="M1228" s="376" t="str">
        <f>'0e. Support language'!$A$67</f>
        <v>District/MOH</v>
      </c>
      <c r="N1228" s="374" t="s">
        <v>97</v>
      </c>
    </row>
    <row r="1229" spans="1:14" x14ac:dyDescent="0.2">
      <c r="A1229" s="374">
        <f>'1. General information'!$O$8</f>
        <v>0</v>
      </c>
      <c r="B1229" s="374">
        <f>'1. General information'!$O$10</f>
        <v>0</v>
      </c>
      <c r="C1229" s="374">
        <f>'1. General information'!$O$11</f>
        <v>0</v>
      </c>
      <c r="D1229" s="374" t="s">
        <v>734</v>
      </c>
      <c r="E1229" s="374" t="s">
        <v>652</v>
      </c>
      <c r="F1229" s="374" t="s">
        <v>653</v>
      </c>
      <c r="G1229" s="374" t="s">
        <v>97</v>
      </c>
      <c r="H1229" s="374" t="s">
        <v>654</v>
      </c>
      <c r="I1229" s="374" t="s">
        <v>616</v>
      </c>
      <c r="J1229" s="374" t="s">
        <v>546</v>
      </c>
      <c r="K1229" s="375" t="e">
        <f>'7. Vehicles and transport'!$R$24*'7. Vehicles and transport'!$R$32*MenA_share</f>
        <v>#VALUE!</v>
      </c>
      <c r="L1229" s="375" t="e">
        <f>K1229/'0a. Country information'!$R$11</f>
        <v>#VALUE!</v>
      </c>
      <c r="M1229" s="376" t="str">
        <f>'0e. Support language'!$A$67</f>
        <v>District/MOH</v>
      </c>
      <c r="N1229" s="374" t="s">
        <v>97</v>
      </c>
    </row>
    <row r="1230" spans="1:14" x14ac:dyDescent="0.2">
      <c r="A1230" s="374">
        <f>'1. General information'!$O$8</f>
        <v>0</v>
      </c>
      <c r="B1230" s="374">
        <f>'1. General information'!$O$10</f>
        <v>0</v>
      </c>
      <c r="C1230" s="374">
        <f>'1. General information'!$O$11</f>
        <v>0</v>
      </c>
      <c r="D1230" s="374" t="s">
        <v>734</v>
      </c>
      <c r="E1230" s="374" t="s">
        <v>652</v>
      </c>
      <c r="F1230" s="374" t="s">
        <v>653</v>
      </c>
      <c r="G1230" s="374" t="s">
        <v>28</v>
      </c>
      <c r="H1230" s="374" t="s">
        <v>654</v>
      </c>
      <c r="I1230" s="374" t="s">
        <v>616</v>
      </c>
      <c r="J1230" s="374" t="s">
        <v>350</v>
      </c>
      <c r="K1230" s="375" t="e">
        <f>'7. Vehicles and transport'!$R$24*'7. Vehicles and transport'!$R$33*YF_share</f>
        <v>#VALUE!</v>
      </c>
      <c r="L1230" s="375" t="e">
        <f>K1230/'0a. Country information'!$R$11</f>
        <v>#VALUE!</v>
      </c>
      <c r="M1230" s="376" t="str">
        <f>'0e. Support language'!$A$67</f>
        <v>District/MOH</v>
      </c>
      <c r="N1230" s="374" t="s">
        <v>28</v>
      </c>
    </row>
    <row r="1231" spans="1:14" x14ac:dyDescent="0.2">
      <c r="A1231" s="374">
        <f>'1. General information'!$O$8</f>
        <v>0</v>
      </c>
      <c r="B1231" s="374">
        <f>'1. General information'!$O$10</f>
        <v>0</v>
      </c>
      <c r="C1231" s="374">
        <f>'1. General information'!$O$11</f>
        <v>0</v>
      </c>
      <c r="D1231" s="374" t="s">
        <v>734</v>
      </c>
      <c r="E1231" s="374" t="s">
        <v>652</v>
      </c>
      <c r="F1231" s="374" t="s">
        <v>653</v>
      </c>
      <c r="G1231" s="374" t="s">
        <v>28</v>
      </c>
      <c r="H1231" s="374" t="s">
        <v>654</v>
      </c>
      <c r="I1231" s="374" t="s">
        <v>616</v>
      </c>
      <c r="J1231" s="374" t="s">
        <v>546</v>
      </c>
      <c r="K1231" s="375" t="e">
        <f>'7. Vehicles and transport'!$R$24*'7. Vehicles and transport'!$R$33*MenA_share</f>
        <v>#VALUE!</v>
      </c>
      <c r="L1231" s="375" t="e">
        <f>K1231/'0a. Country information'!$R$11</f>
        <v>#VALUE!</v>
      </c>
      <c r="M1231" s="376" t="str">
        <f>'0e. Support language'!$A$67</f>
        <v>District/MOH</v>
      </c>
      <c r="N1231" s="374" t="s">
        <v>28</v>
      </c>
    </row>
    <row r="1232" spans="1:14" x14ac:dyDescent="0.2">
      <c r="A1232" s="374">
        <f>'1. General information'!$O$8</f>
        <v>0</v>
      </c>
      <c r="B1232" s="374">
        <f>'1. General information'!$O$10</f>
        <v>0</v>
      </c>
      <c r="C1232" s="374">
        <f>'1. General information'!$O$11</f>
        <v>0</v>
      </c>
      <c r="D1232" s="374" t="s">
        <v>734</v>
      </c>
      <c r="E1232" s="374" t="s">
        <v>652</v>
      </c>
      <c r="F1232" s="374" t="s">
        <v>653</v>
      </c>
      <c r="G1232" s="374" t="s">
        <v>129</v>
      </c>
      <c r="H1232" s="374" t="s">
        <v>654</v>
      </c>
      <c r="I1232" s="374" t="s">
        <v>616</v>
      </c>
      <c r="J1232" s="374" t="s">
        <v>350</v>
      </c>
      <c r="K1232" s="375" t="e">
        <f>'7. Vehicles and transport'!$R$24*'7. Vehicles and transport'!$R$34*YF_share</f>
        <v>#VALUE!</v>
      </c>
      <c r="L1232" s="375" t="e">
        <f>K1232/'0a. Country information'!$R$11</f>
        <v>#VALUE!</v>
      </c>
      <c r="M1232" s="376" t="str">
        <f>'0e. Support language'!$A$67</f>
        <v>District/MOH</v>
      </c>
      <c r="N1232" s="374" t="s">
        <v>619</v>
      </c>
    </row>
    <row r="1233" spans="1:14" x14ac:dyDescent="0.2">
      <c r="A1233" s="374">
        <f>'1. General information'!$O$8</f>
        <v>0</v>
      </c>
      <c r="B1233" s="374">
        <f>'1. General information'!$O$10</f>
        <v>0</v>
      </c>
      <c r="C1233" s="374">
        <f>'1. General information'!$O$11</f>
        <v>0</v>
      </c>
      <c r="D1233" s="374" t="s">
        <v>734</v>
      </c>
      <c r="E1233" s="374" t="s">
        <v>652</v>
      </c>
      <c r="F1233" s="374" t="s">
        <v>653</v>
      </c>
      <c r="G1233" s="374" t="s">
        <v>129</v>
      </c>
      <c r="H1233" s="374" t="s">
        <v>654</v>
      </c>
      <c r="I1233" s="374" t="s">
        <v>616</v>
      </c>
      <c r="J1233" s="374" t="s">
        <v>546</v>
      </c>
      <c r="K1233" s="375" t="e">
        <f>'7. Vehicles and transport'!$R$24*'7. Vehicles and transport'!$R$34*MenA_share</f>
        <v>#VALUE!</v>
      </c>
      <c r="L1233" s="375" t="e">
        <f>K1233/'0a. Country information'!$R$11</f>
        <v>#VALUE!</v>
      </c>
      <c r="M1233" s="376" t="str">
        <f>'0e. Support language'!$A$67</f>
        <v>District/MOH</v>
      </c>
      <c r="N1233" s="374" t="s">
        <v>619</v>
      </c>
    </row>
    <row r="1234" spans="1:14" x14ac:dyDescent="0.2">
      <c r="A1234" s="374">
        <f>'1. General information'!$O$8</f>
        <v>0</v>
      </c>
      <c r="B1234" s="374">
        <f>'1. General information'!$O$10</f>
        <v>0</v>
      </c>
      <c r="C1234" s="374">
        <f>'1. General information'!$O$11</f>
        <v>0</v>
      </c>
      <c r="D1234" s="374" t="s">
        <v>736</v>
      </c>
      <c r="E1234" s="374" t="s">
        <v>652</v>
      </c>
      <c r="F1234" s="374" t="s">
        <v>653</v>
      </c>
      <c r="G1234" s="374" t="s">
        <v>33</v>
      </c>
      <c r="H1234" s="374" t="s">
        <v>654</v>
      </c>
      <c r="I1234" s="374" t="s">
        <v>616</v>
      </c>
      <c r="J1234" s="374" t="s">
        <v>350</v>
      </c>
      <c r="K1234" s="375" t="e">
        <f>'7. Vehicles and transport'!$S$24*'7. Vehicles and transport'!$S$25*YF_share</f>
        <v>#VALUE!</v>
      </c>
      <c r="L1234" s="375" t="e">
        <f>K1234/'0a. Country information'!$R$11</f>
        <v>#VALUE!</v>
      </c>
      <c r="M1234" s="376" t="str">
        <f>'0e. Support language'!$A$67</f>
        <v>District/MOH</v>
      </c>
      <c r="N1234" s="377" t="s">
        <v>768</v>
      </c>
    </row>
    <row r="1235" spans="1:14" x14ac:dyDescent="0.2">
      <c r="A1235" s="374">
        <f>'1. General information'!$O$8</f>
        <v>0</v>
      </c>
      <c r="B1235" s="374">
        <f>'1. General information'!$O$10</f>
        <v>0</v>
      </c>
      <c r="C1235" s="374">
        <f>'1. General information'!$O$11</f>
        <v>0</v>
      </c>
      <c r="D1235" s="374" t="s">
        <v>736</v>
      </c>
      <c r="E1235" s="374" t="s">
        <v>652</v>
      </c>
      <c r="F1235" s="374" t="s">
        <v>653</v>
      </c>
      <c r="G1235" s="374" t="s">
        <v>33</v>
      </c>
      <c r="H1235" s="374" t="s">
        <v>654</v>
      </c>
      <c r="I1235" s="374" t="s">
        <v>616</v>
      </c>
      <c r="J1235" s="374" t="s">
        <v>546</v>
      </c>
      <c r="K1235" s="375" t="e">
        <f>'7. Vehicles and transport'!$S$24*'7. Vehicles and transport'!$S$25*MenA_share</f>
        <v>#VALUE!</v>
      </c>
      <c r="L1235" s="375" t="e">
        <f>K1235/'0a. Country information'!$R$11</f>
        <v>#VALUE!</v>
      </c>
      <c r="M1235" s="376" t="str">
        <f>'0e. Support language'!$A$67</f>
        <v>District/MOH</v>
      </c>
      <c r="N1235" s="377" t="s">
        <v>768</v>
      </c>
    </row>
    <row r="1236" spans="1:14" x14ac:dyDescent="0.2">
      <c r="A1236" s="374">
        <f>'1. General information'!$O$8</f>
        <v>0</v>
      </c>
      <c r="B1236" s="374">
        <f>'1. General information'!$O$10</f>
        <v>0</v>
      </c>
      <c r="C1236" s="374">
        <f>'1. General information'!$O$11</f>
        <v>0</v>
      </c>
      <c r="D1236" s="374" t="s">
        <v>736</v>
      </c>
      <c r="E1236" s="374" t="s">
        <v>652</v>
      </c>
      <c r="F1236" s="374" t="s">
        <v>653</v>
      </c>
      <c r="G1236" s="374" t="s">
        <v>356</v>
      </c>
      <c r="H1236" s="374" t="s">
        <v>654</v>
      </c>
      <c r="I1236" s="374" t="s">
        <v>616</v>
      </c>
      <c r="J1236" s="374" t="s">
        <v>350</v>
      </c>
      <c r="K1236" s="375" t="e">
        <f>'7. Vehicles and transport'!$S$24*'7. Vehicles and transport'!$S$26*YF_share</f>
        <v>#VALUE!</v>
      </c>
      <c r="L1236" s="375" t="e">
        <f>K1236/'0a. Country information'!$R$11</f>
        <v>#VALUE!</v>
      </c>
      <c r="M1236" s="376" t="str">
        <f>'0e. Support language'!$A$67</f>
        <v>District/MOH</v>
      </c>
      <c r="N1236" s="374" t="s">
        <v>356</v>
      </c>
    </row>
    <row r="1237" spans="1:14" x14ac:dyDescent="0.2">
      <c r="A1237" s="374">
        <f>'1. General information'!$O$8</f>
        <v>0</v>
      </c>
      <c r="B1237" s="374">
        <f>'1. General information'!$O$10</f>
        <v>0</v>
      </c>
      <c r="C1237" s="374">
        <f>'1. General information'!$O$11</f>
        <v>0</v>
      </c>
      <c r="D1237" s="374" t="s">
        <v>736</v>
      </c>
      <c r="E1237" s="374" t="s">
        <v>652</v>
      </c>
      <c r="F1237" s="374" t="s">
        <v>653</v>
      </c>
      <c r="G1237" s="374" t="s">
        <v>356</v>
      </c>
      <c r="H1237" s="374" t="s">
        <v>654</v>
      </c>
      <c r="I1237" s="374" t="s">
        <v>616</v>
      </c>
      <c r="J1237" s="374" t="s">
        <v>546</v>
      </c>
      <c r="K1237" s="375" t="e">
        <f>'7. Vehicles and transport'!$S$24*'7. Vehicles and transport'!$S$26*MenA_share</f>
        <v>#VALUE!</v>
      </c>
      <c r="L1237" s="375" t="e">
        <f>K1237/'0a. Country information'!$R$11</f>
        <v>#VALUE!</v>
      </c>
      <c r="M1237" s="376" t="str">
        <f>'0e. Support language'!$A$67</f>
        <v>District/MOH</v>
      </c>
      <c r="N1237" s="374" t="s">
        <v>356</v>
      </c>
    </row>
    <row r="1238" spans="1:14" x14ac:dyDescent="0.2">
      <c r="A1238" s="374">
        <f>'1. General information'!$O$8</f>
        <v>0</v>
      </c>
      <c r="B1238" s="374">
        <f>'1. General information'!$O$10</f>
        <v>0</v>
      </c>
      <c r="C1238" s="374">
        <f>'1. General information'!$O$11</f>
        <v>0</v>
      </c>
      <c r="D1238" s="374" t="s">
        <v>736</v>
      </c>
      <c r="E1238" s="374" t="s">
        <v>652</v>
      </c>
      <c r="F1238" s="374" t="s">
        <v>653</v>
      </c>
      <c r="G1238" s="374" t="s">
        <v>29</v>
      </c>
      <c r="H1238" s="374" t="s">
        <v>654</v>
      </c>
      <c r="I1238" s="374" t="s">
        <v>616</v>
      </c>
      <c r="J1238" s="374" t="s">
        <v>350</v>
      </c>
      <c r="K1238" s="375" t="e">
        <f>'7. Vehicles and transport'!$S$24*'7. Vehicles and transport'!$S$27*YF_share</f>
        <v>#VALUE!</v>
      </c>
      <c r="L1238" s="375" t="e">
        <f>K1238/'0a. Country information'!$R$11</f>
        <v>#VALUE!</v>
      </c>
      <c r="M1238" s="376" t="str">
        <f>'0e. Support language'!$A$67</f>
        <v>District/MOH</v>
      </c>
      <c r="N1238" s="374" t="s">
        <v>29</v>
      </c>
    </row>
    <row r="1239" spans="1:14" x14ac:dyDescent="0.2">
      <c r="A1239" s="374">
        <f>'1. General information'!$O$8</f>
        <v>0</v>
      </c>
      <c r="B1239" s="374">
        <f>'1. General information'!$O$10</f>
        <v>0</v>
      </c>
      <c r="C1239" s="374">
        <f>'1. General information'!$O$11</f>
        <v>0</v>
      </c>
      <c r="D1239" s="374" t="s">
        <v>736</v>
      </c>
      <c r="E1239" s="374" t="s">
        <v>652</v>
      </c>
      <c r="F1239" s="374" t="s">
        <v>653</v>
      </c>
      <c r="G1239" s="374" t="s">
        <v>29</v>
      </c>
      <c r="H1239" s="374" t="s">
        <v>654</v>
      </c>
      <c r="I1239" s="374" t="s">
        <v>616</v>
      </c>
      <c r="J1239" s="374" t="s">
        <v>546</v>
      </c>
      <c r="K1239" s="375" t="e">
        <f>'7. Vehicles and transport'!$S$24*'7. Vehicles and transport'!$S$27*MenA_share</f>
        <v>#VALUE!</v>
      </c>
      <c r="L1239" s="375" t="e">
        <f>K1239/'0a. Country information'!$R$11</f>
        <v>#VALUE!</v>
      </c>
      <c r="M1239" s="376" t="str">
        <f>'0e. Support language'!$A$67</f>
        <v>District/MOH</v>
      </c>
      <c r="N1239" s="374" t="s">
        <v>29</v>
      </c>
    </row>
    <row r="1240" spans="1:14" x14ac:dyDescent="0.2">
      <c r="A1240" s="374">
        <f>'1. General information'!$O$8</f>
        <v>0</v>
      </c>
      <c r="B1240" s="374">
        <f>'1. General information'!$O$10</f>
        <v>0</v>
      </c>
      <c r="C1240" s="374">
        <f>'1. General information'!$O$11</f>
        <v>0</v>
      </c>
      <c r="D1240" s="374" t="s">
        <v>736</v>
      </c>
      <c r="E1240" s="374" t="s">
        <v>652</v>
      </c>
      <c r="F1240" s="374" t="s">
        <v>653</v>
      </c>
      <c r="G1240" s="374" t="s">
        <v>96</v>
      </c>
      <c r="H1240" s="374" t="s">
        <v>654</v>
      </c>
      <c r="I1240" s="374" t="s">
        <v>616</v>
      </c>
      <c r="J1240" s="374" t="s">
        <v>350</v>
      </c>
      <c r="K1240" s="375" t="e">
        <f>'7. Vehicles and transport'!$S$24*'7. Vehicles and transport'!$S$28*YF_share</f>
        <v>#VALUE!</v>
      </c>
      <c r="L1240" s="375" t="e">
        <f>K1240/'0a. Country information'!$R$11</f>
        <v>#VALUE!</v>
      </c>
      <c r="M1240" s="376" t="str">
        <f>'0e. Support language'!$A$67</f>
        <v>District/MOH</v>
      </c>
      <c r="N1240" s="374" t="s">
        <v>96</v>
      </c>
    </row>
    <row r="1241" spans="1:14" x14ac:dyDescent="0.2">
      <c r="A1241" s="374">
        <f>'1. General information'!$O$8</f>
        <v>0</v>
      </c>
      <c r="B1241" s="374">
        <f>'1. General information'!$O$10</f>
        <v>0</v>
      </c>
      <c r="C1241" s="374">
        <f>'1. General information'!$O$11</f>
        <v>0</v>
      </c>
      <c r="D1241" s="374" t="s">
        <v>736</v>
      </c>
      <c r="E1241" s="374" t="s">
        <v>652</v>
      </c>
      <c r="F1241" s="374" t="s">
        <v>653</v>
      </c>
      <c r="G1241" s="374" t="s">
        <v>96</v>
      </c>
      <c r="H1241" s="374" t="s">
        <v>654</v>
      </c>
      <c r="I1241" s="374" t="s">
        <v>616</v>
      </c>
      <c r="J1241" s="374" t="s">
        <v>546</v>
      </c>
      <c r="K1241" s="375" t="e">
        <f>'7. Vehicles and transport'!$S$24*'7. Vehicles and transport'!$S$28*MenA_share</f>
        <v>#VALUE!</v>
      </c>
      <c r="L1241" s="375" t="e">
        <f>K1241/'0a. Country information'!$R$11</f>
        <v>#VALUE!</v>
      </c>
      <c r="M1241" s="376" t="str">
        <f>'0e. Support language'!$A$67</f>
        <v>District/MOH</v>
      </c>
      <c r="N1241" s="374" t="s">
        <v>96</v>
      </c>
    </row>
    <row r="1242" spans="1:14" x14ac:dyDescent="0.2">
      <c r="A1242" s="374">
        <f>'1. General information'!$O$8</f>
        <v>0</v>
      </c>
      <c r="B1242" s="374">
        <f>'1. General information'!$O$10</f>
        <v>0</v>
      </c>
      <c r="C1242" s="374">
        <f>'1. General information'!$O$11</f>
        <v>0</v>
      </c>
      <c r="D1242" s="374" t="s">
        <v>736</v>
      </c>
      <c r="E1242" s="374" t="s">
        <v>652</v>
      </c>
      <c r="F1242" s="374" t="s">
        <v>653</v>
      </c>
      <c r="G1242" s="374" t="s">
        <v>5</v>
      </c>
      <c r="H1242" s="374" t="s">
        <v>654</v>
      </c>
      <c r="I1242" s="374" t="s">
        <v>616</v>
      </c>
      <c r="J1242" s="374" t="s">
        <v>350</v>
      </c>
      <c r="K1242" s="375" t="e">
        <f>'7. Vehicles and transport'!$S$24*'7. Vehicles and transport'!$S$29*YF_share</f>
        <v>#VALUE!</v>
      </c>
      <c r="L1242" s="375" t="e">
        <f>K1242/'0a. Country information'!$R$11</f>
        <v>#VALUE!</v>
      </c>
      <c r="M1242" s="376" t="str">
        <f>'0e. Support language'!$A$67</f>
        <v>District/MOH</v>
      </c>
      <c r="N1242" s="374" t="s">
        <v>5</v>
      </c>
    </row>
    <row r="1243" spans="1:14" x14ac:dyDescent="0.2">
      <c r="A1243" s="374">
        <f>'1. General information'!$O$8</f>
        <v>0</v>
      </c>
      <c r="B1243" s="374">
        <f>'1. General information'!$O$10</f>
        <v>0</v>
      </c>
      <c r="C1243" s="374">
        <f>'1. General information'!$O$11</f>
        <v>0</v>
      </c>
      <c r="D1243" s="374" t="s">
        <v>736</v>
      </c>
      <c r="E1243" s="374" t="s">
        <v>652</v>
      </c>
      <c r="F1243" s="374" t="s">
        <v>653</v>
      </c>
      <c r="G1243" s="374" t="s">
        <v>5</v>
      </c>
      <c r="H1243" s="374" t="s">
        <v>654</v>
      </c>
      <c r="I1243" s="374" t="s">
        <v>616</v>
      </c>
      <c r="J1243" s="374" t="s">
        <v>546</v>
      </c>
      <c r="K1243" s="375" t="e">
        <f>'7. Vehicles and transport'!$S$24*'7. Vehicles and transport'!$S$29*MenA_share</f>
        <v>#VALUE!</v>
      </c>
      <c r="L1243" s="375" t="e">
        <f>K1243/'0a. Country information'!$R$11</f>
        <v>#VALUE!</v>
      </c>
      <c r="M1243" s="376" t="str">
        <f>'0e. Support language'!$A$67</f>
        <v>District/MOH</v>
      </c>
      <c r="N1243" s="374" t="s">
        <v>5</v>
      </c>
    </row>
    <row r="1244" spans="1:14" x14ac:dyDescent="0.2">
      <c r="A1244" s="374">
        <f>'1. General information'!$O$8</f>
        <v>0</v>
      </c>
      <c r="B1244" s="374">
        <f>'1. General information'!$O$10</f>
        <v>0</v>
      </c>
      <c r="C1244" s="374">
        <f>'1. General information'!$O$11</f>
        <v>0</v>
      </c>
      <c r="D1244" s="374" t="s">
        <v>736</v>
      </c>
      <c r="E1244" s="374" t="s">
        <v>652</v>
      </c>
      <c r="F1244" s="374" t="s">
        <v>653</v>
      </c>
      <c r="G1244" s="374" t="s">
        <v>22</v>
      </c>
      <c r="H1244" s="374" t="s">
        <v>654</v>
      </c>
      <c r="I1244" s="374" t="s">
        <v>616</v>
      </c>
      <c r="J1244" s="374" t="s">
        <v>350</v>
      </c>
      <c r="K1244" s="375" t="e">
        <f>'7. Vehicles and transport'!$S$24*'7. Vehicles and transport'!$S$30*YF_share</f>
        <v>#VALUE!</v>
      </c>
      <c r="L1244" s="375" t="e">
        <f>K1244/'0a. Country information'!$R$11</f>
        <v>#VALUE!</v>
      </c>
      <c r="M1244" s="376" t="str">
        <f>'0e. Support language'!$A$67</f>
        <v>District/MOH</v>
      </c>
      <c r="N1244" s="374" t="s">
        <v>22</v>
      </c>
    </row>
    <row r="1245" spans="1:14" x14ac:dyDescent="0.2">
      <c r="A1245" s="374">
        <f>'1. General information'!$O$8</f>
        <v>0</v>
      </c>
      <c r="B1245" s="374">
        <f>'1. General information'!$O$10</f>
        <v>0</v>
      </c>
      <c r="C1245" s="374">
        <f>'1. General information'!$O$11</f>
        <v>0</v>
      </c>
      <c r="D1245" s="374" t="s">
        <v>736</v>
      </c>
      <c r="E1245" s="374" t="s">
        <v>652</v>
      </c>
      <c r="F1245" s="374" t="s">
        <v>653</v>
      </c>
      <c r="G1245" s="374" t="s">
        <v>22</v>
      </c>
      <c r="H1245" s="374" t="s">
        <v>654</v>
      </c>
      <c r="I1245" s="374" t="s">
        <v>616</v>
      </c>
      <c r="J1245" s="374" t="s">
        <v>546</v>
      </c>
      <c r="K1245" s="375" t="e">
        <f>'7. Vehicles and transport'!$S$24*'7. Vehicles and transport'!$S$30*MenA_share</f>
        <v>#VALUE!</v>
      </c>
      <c r="L1245" s="375" t="e">
        <f>K1245/'0a. Country information'!$R$11</f>
        <v>#VALUE!</v>
      </c>
      <c r="M1245" s="376" t="str">
        <f>'0e. Support language'!$A$67</f>
        <v>District/MOH</v>
      </c>
      <c r="N1245" s="374" t="s">
        <v>22</v>
      </c>
    </row>
    <row r="1246" spans="1:14" x14ac:dyDescent="0.2">
      <c r="A1246" s="374">
        <f>'1. General information'!$O$8</f>
        <v>0</v>
      </c>
      <c r="B1246" s="374">
        <f>'1. General information'!$O$10</f>
        <v>0</v>
      </c>
      <c r="C1246" s="374">
        <f>'1. General information'!$O$11</f>
        <v>0</v>
      </c>
      <c r="D1246" s="374" t="s">
        <v>736</v>
      </c>
      <c r="E1246" s="374" t="s">
        <v>652</v>
      </c>
      <c r="F1246" s="374" t="s">
        <v>653</v>
      </c>
      <c r="G1246" s="374" t="s">
        <v>30</v>
      </c>
      <c r="H1246" s="374" t="s">
        <v>654</v>
      </c>
      <c r="I1246" s="374" t="s">
        <v>616</v>
      </c>
      <c r="J1246" s="374" t="s">
        <v>350</v>
      </c>
      <c r="K1246" s="375" t="e">
        <f>'7. Vehicles and transport'!$S$24*'7. Vehicles and transport'!$S$31*YF_share</f>
        <v>#VALUE!</v>
      </c>
      <c r="L1246" s="375" t="e">
        <f>K1246/'0a. Country information'!$R$11</f>
        <v>#VALUE!</v>
      </c>
      <c r="M1246" s="376" t="str">
        <f>'0e. Support language'!$A$67</f>
        <v>District/MOH</v>
      </c>
      <c r="N1246" s="374" t="s">
        <v>30</v>
      </c>
    </row>
    <row r="1247" spans="1:14" x14ac:dyDescent="0.2">
      <c r="A1247" s="374">
        <f>'1. General information'!$O$8</f>
        <v>0</v>
      </c>
      <c r="B1247" s="374">
        <f>'1. General information'!$O$10</f>
        <v>0</v>
      </c>
      <c r="C1247" s="374">
        <f>'1. General information'!$O$11</f>
        <v>0</v>
      </c>
      <c r="D1247" s="374" t="s">
        <v>736</v>
      </c>
      <c r="E1247" s="374" t="s">
        <v>652</v>
      </c>
      <c r="F1247" s="374" t="s">
        <v>653</v>
      </c>
      <c r="G1247" s="374" t="s">
        <v>30</v>
      </c>
      <c r="H1247" s="374" t="s">
        <v>654</v>
      </c>
      <c r="I1247" s="374" t="s">
        <v>616</v>
      </c>
      <c r="J1247" s="374" t="s">
        <v>546</v>
      </c>
      <c r="K1247" s="375" t="e">
        <f>'7. Vehicles and transport'!$S$24*'7. Vehicles and transport'!$S$31*MenA_share</f>
        <v>#VALUE!</v>
      </c>
      <c r="L1247" s="375" t="e">
        <f>K1247/'0a. Country information'!$R$11</f>
        <v>#VALUE!</v>
      </c>
      <c r="M1247" s="376" t="str">
        <f>'0e. Support language'!$A$67</f>
        <v>District/MOH</v>
      </c>
      <c r="N1247" s="374" t="s">
        <v>30</v>
      </c>
    </row>
    <row r="1248" spans="1:14" x14ac:dyDescent="0.2">
      <c r="A1248" s="374">
        <f>'1. General information'!$O$8</f>
        <v>0</v>
      </c>
      <c r="B1248" s="374">
        <f>'1. General information'!$O$10</f>
        <v>0</v>
      </c>
      <c r="C1248" s="374">
        <f>'1. General information'!$O$11</f>
        <v>0</v>
      </c>
      <c r="D1248" s="374" t="s">
        <v>736</v>
      </c>
      <c r="E1248" s="374" t="s">
        <v>652</v>
      </c>
      <c r="F1248" s="374" t="s">
        <v>653</v>
      </c>
      <c r="G1248" s="374" t="s">
        <v>97</v>
      </c>
      <c r="H1248" s="374" t="s">
        <v>654</v>
      </c>
      <c r="I1248" s="374" t="s">
        <v>616</v>
      </c>
      <c r="J1248" s="374" t="s">
        <v>350</v>
      </c>
      <c r="K1248" s="375" t="e">
        <f>'7. Vehicles and transport'!$S$24*'7. Vehicles and transport'!$S$32*YF_share</f>
        <v>#VALUE!</v>
      </c>
      <c r="L1248" s="375" t="e">
        <f>K1248/'0a. Country information'!$R$11</f>
        <v>#VALUE!</v>
      </c>
      <c r="M1248" s="376" t="str">
        <f>'0e. Support language'!$A$67</f>
        <v>District/MOH</v>
      </c>
      <c r="N1248" s="374" t="s">
        <v>97</v>
      </c>
    </row>
    <row r="1249" spans="1:14" x14ac:dyDescent="0.2">
      <c r="A1249" s="374">
        <f>'1. General information'!$O$8</f>
        <v>0</v>
      </c>
      <c r="B1249" s="374">
        <f>'1. General information'!$O$10</f>
        <v>0</v>
      </c>
      <c r="C1249" s="374">
        <f>'1. General information'!$O$11</f>
        <v>0</v>
      </c>
      <c r="D1249" s="374" t="s">
        <v>736</v>
      </c>
      <c r="E1249" s="374" t="s">
        <v>652</v>
      </c>
      <c r="F1249" s="374" t="s">
        <v>653</v>
      </c>
      <c r="G1249" s="374" t="s">
        <v>97</v>
      </c>
      <c r="H1249" s="374" t="s">
        <v>654</v>
      </c>
      <c r="I1249" s="374" t="s">
        <v>616</v>
      </c>
      <c r="J1249" s="374" t="s">
        <v>546</v>
      </c>
      <c r="K1249" s="375" t="e">
        <f>'7. Vehicles and transport'!$S$24*'7. Vehicles and transport'!$S$32*MenA_share</f>
        <v>#VALUE!</v>
      </c>
      <c r="L1249" s="375" t="e">
        <f>K1249/'0a. Country information'!$R$11</f>
        <v>#VALUE!</v>
      </c>
      <c r="M1249" s="376" t="str">
        <f>'0e. Support language'!$A$67</f>
        <v>District/MOH</v>
      </c>
      <c r="N1249" s="374" t="s">
        <v>97</v>
      </c>
    </row>
    <row r="1250" spans="1:14" x14ac:dyDescent="0.2">
      <c r="A1250" s="374">
        <f>'1. General information'!$O$8</f>
        <v>0</v>
      </c>
      <c r="B1250" s="374">
        <f>'1. General information'!$O$10</f>
        <v>0</v>
      </c>
      <c r="C1250" s="374">
        <f>'1. General information'!$O$11</f>
        <v>0</v>
      </c>
      <c r="D1250" s="374" t="s">
        <v>736</v>
      </c>
      <c r="E1250" s="374" t="s">
        <v>652</v>
      </c>
      <c r="F1250" s="374" t="s">
        <v>653</v>
      </c>
      <c r="G1250" s="374" t="s">
        <v>28</v>
      </c>
      <c r="H1250" s="374" t="s">
        <v>654</v>
      </c>
      <c r="I1250" s="374" t="s">
        <v>616</v>
      </c>
      <c r="J1250" s="374" t="s">
        <v>350</v>
      </c>
      <c r="K1250" s="375" t="e">
        <f>'7. Vehicles and transport'!$S$24*'7. Vehicles and transport'!$S$33*YF_share</f>
        <v>#VALUE!</v>
      </c>
      <c r="L1250" s="375" t="e">
        <f>K1250/'0a. Country information'!$R$11</f>
        <v>#VALUE!</v>
      </c>
      <c r="M1250" s="376" t="str">
        <f>'0e. Support language'!$A$67</f>
        <v>District/MOH</v>
      </c>
      <c r="N1250" s="374" t="s">
        <v>28</v>
      </c>
    </row>
    <row r="1251" spans="1:14" x14ac:dyDescent="0.2">
      <c r="A1251" s="374">
        <f>'1. General information'!$O$8</f>
        <v>0</v>
      </c>
      <c r="B1251" s="374">
        <f>'1. General information'!$O$10</f>
        <v>0</v>
      </c>
      <c r="C1251" s="374">
        <f>'1. General information'!$O$11</f>
        <v>0</v>
      </c>
      <c r="D1251" s="374" t="s">
        <v>736</v>
      </c>
      <c r="E1251" s="374" t="s">
        <v>652</v>
      </c>
      <c r="F1251" s="374" t="s">
        <v>653</v>
      </c>
      <c r="G1251" s="374" t="s">
        <v>28</v>
      </c>
      <c r="H1251" s="374" t="s">
        <v>654</v>
      </c>
      <c r="I1251" s="374" t="s">
        <v>616</v>
      </c>
      <c r="J1251" s="374" t="s">
        <v>546</v>
      </c>
      <c r="K1251" s="375" t="e">
        <f>'7. Vehicles and transport'!$S$24*'7. Vehicles and transport'!$S$33*MenA_share</f>
        <v>#VALUE!</v>
      </c>
      <c r="L1251" s="375" t="e">
        <f>K1251/'0a. Country information'!$R$11</f>
        <v>#VALUE!</v>
      </c>
      <c r="M1251" s="376" t="str">
        <f>'0e. Support language'!$A$67</f>
        <v>District/MOH</v>
      </c>
      <c r="N1251" s="374" t="s">
        <v>28</v>
      </c>
    </row>
    <row r="1252" spans="1:14" x14ac:dyDescent="0.2">
      <c r="A1252" s="374">
        <f>'1. General information'!$O$8</f>
        <v>0</v>
      </c>
      <c r="B1252" s="374">
        <f>'1. General information'!$O$10</f>
        <v>0</v>
      </c>
      <c r="C1252" s="374">
        <f>'1. General information'!$O$11</f>
        <v>0</v>
      </c>
      <c r="D1252" s="374" t="s">
        <v>736</v>
      </c>
      <c r="E1252" s="374" t="s">
        <v>652</v>
      </c>
      <c r="F1252" s="374" t="s">
        <v>653</v>
      </c>
      <c r="G1252" s="374" t="s">
        <v>129</v>
      </c>
      <c r="H1252" s="374" t="s">
        <v>654</v>
      </c>
      <c r="I1252" s="374" t="s">
        <v>616</v>
      </c>
      <c r="J1252" s="374" t="s">
        <v>350</v>
      </c>
      <c r="K1252" s="375" t="e">
        <f>'7. Vehicles and transport'!$S$24*'7. Vehicles and transport'!$S$34*YF_share</f>
        <v>#VALUE!</v>
      </c>
      <c r="L1252" s="375" t="e">
        <f>K1252/'0a. Country information'!$R$11</f>
        <v>#VALUE!</v>
      </c>
      <c r="M1252" s="376" t="str">
        <f>'0e. Support language'!$A$67</f>
        <v>District/MOH</v>
      </c>
      <c r="N1252" s="374" t="s">
        <v>619</v>
      </c>
    </row>
    <row r="1253" spans="1:14" x14ac:dyDescent="0.2">
      <c r="A1253" s="374">
        <f>'1. General information'!$O$8</f>
        <v>0</v>
      </c>
      <c r="B1253" s="374">
        <f>'1. General information'!$O$10</f>
        <v>0</v>
      </c>
      <c r="C1253" s="374">
        <f>'1. General information'!$O$11</f>
        <v>0</v>
      </c>
      <c r="D1253" s="374" t="s">
        <v>736</v>
      </c>
      <c r="E1253" s="374" t="s">
        <v>652</v>
      </c>
      <c r="F1253" s="374" t="s">
        <v>653</v>
      </c>
      <c r="G1253" s="374" t="s">
        <v>129</v>
      </c>
      <c r="H1253" s="374" t="s">
        <v>654</v>
      </c>
      <c r="I1253" s="374" t="s">
        <v>616</v>
      </c>
      <c r="J1253" s="374" t="s">
        <v>546</v>
      </c>
      <c r="K1253" s="375" t="e">
        <f>'7. Vehicles and transport'!$S$24*'7. Vehicles and transport'!$S$34*MenA_share</f>
        <v>#VALUE!</v>
      </c>
      <c r="L1253" s="375" t="e">
        <f>K1253/'0a. Country information'!$R$11</f>
        <v>#VALUE!</v>
      </c>
      <c r="M1253" s="376" t="str">
        <f>'0e. Support language'!$A$67</f>
        <v>District/MOH</v>
      </c>
      <c r="N1253" s="374" t="s">
        <v>619</v>
      </c>
    </row>
    <row r="1254" spans="1:14" x14ac:dyDescent="0.2">
      <c r="A1254" s="343">
        <f>'1. General information'!$O$8</f>
        <v>0</v>
      </c>
      <c r="B1254" s="343">
        <f>'1. General information'!$O$10</f>
        <v>0</v>
      </c>
      <c r="C1254" s="343">
        <f>'1. General information'!$O$11</f>
        <v>0</v>
      </c>
      <c r="D1254" s="343" t="s">
        <v>769</v>
      </c>
      <c r="E1254" s="343" t="s">
        <v>611</v>
      </c>
      <c r="F1254" s="343" t="s">
        <v>612</v>
      </c>
      <c r="G1254" s="343" t="s">
        <v>33</v>
      </c>
      <c r="H1254" s="343" t="s">
        <v>671</v>
      </c>
      <c r="I1254" s="343" t="s">
        <v>627</v>
      </c>
      <c r="J1254" s="343" t="s">
        <v>350</v>
      </c>
      <c r="K1254" s="378">
        <f>IF('7. Vehicles and transport'!J25&lt;&gt;"",IFERROR(((-PMT('0c. Unit costs'!$G$17,'0c. Unit costs'!$G$45,'0c. Unit costs'!$G$44)*(SUM('B. Intermediate calculations'!$C$80:$L$80)/'B. Intermediate calculations'!$D$6)))*YF_share,0),0)</f>
        <v>0</v>
      </c>
      <c r="L1254" s="345" t="e">
        <f>K1254/'0a. Country information'!$R$11</f>
        <v>#DIV/0!</v>
      </c>
      <c r="M1254" s="346" t="str">
        <f>IF(AND('7. Vehicles and transport'!$J$11='0e. Support language'!$C$45,'7. Vehicles and transport'!$J$14='0e. Support language'!$D$52),'0e. Support language'!$A$82,'0e. Support language'!$A$67)</f>
        <v>District/MOH</v>
      </c>
      <c r="N1254" s="379" t="s">
        <v>770</v>
      </c>
    </row>
    <row r="1255" spans="1:14" x14ac:dyDescent="0.2">
      <c r="A1255" s="343">
        <f>'1. General information'!$O$8</f>
        <v>0</v>
      </c>
      <c r="B1255" s="343">
        <f>'1. General information'!$O$10</f>
        <v>0</v>
      </c>
      <c r="C1255" s="343">
        <f>'1. General information'!$O$11</f>
        <v>0</v>
      </c>
      <c r="D1255" s="343" t="s">
        <v>769</v>
      </c>
      <c r="E1255" s="343" t="s">
        <v>611</v>
      </c>
      <c r="F1255" s="343" t="s">
        <v>612</v>
      </c>
      <c r="G1255" s="343" t="s">
        <v>33</v>
      </c>
      <c r="H1255" s="343" t="s">
        <v>671</v>
      </c>
      <c r="I1255" s="343" t="s">
        <v>627</v>
      </c>
      <c r="J1255" s="343" t="s">
        <v>546</v>
      </c>
      <c r="K1255" s="378">
        <f>IF('7. Vehicles and transport'!J25&lt;&gt;"",IFERROR(((-PMT('0c. Unit costs'!$G$17,'0c. Unit costs'!$G$45,'0c. Unit costs'!$G$44)*(SUM('B. Intermediate calculations'!$C$80:$L$80)/'B. Intermediate calculations'!$D$6)))*MenA_share,0),0)</f>
        <v>0</v>
      </c>
      <c r="L1255" s="345" t="e">
        <f>K1255/'0a. Country information'!$R$11</f>
        <v>#DIV/0!</v>
      </c>
      <c r="M1255" s="346" t="str">
        <f>IF(AND('7. Vehicles and transport'!$J$11='0e. Support language'!$C$45,'7. Vehicles and transport'!$J$14='0e. Support language'!$D$52),'0e. Support language'!$A$82,'0e. Support language'!$A$67)</f>
        <v>District/MOH</v>
      </c>
      <c r="N1255" s="379" t="s">
        <v>770</v>
      </c>
    </row>
    <row r="1256" spans="1:14" x14ac:dyDescent="0.2">
      <c r="A1256" s="343">
        <f>'1. General information'!$O$8</f>
        <v>0</v>
      </c>
      <c r="B1256" s="343">
        <f>'1. General information'!$O$10</f>
        <v>0</v>
      </c>
      <c r="C1256" s="343">
        <f>'1. General information'!$O$11</f>
        <v>0</v>
      </c>
      <c r="D1256" s="343" t="s">
        <v>769</v>
      </c>
      <c r="E1256" s="343" t="s">
        <v>611</v>
      </c>
      <c r="F1256" s="343" t="s">
        <v>612</v>
      </c>
      <c r="G1256" s="343" t="s">
        <v>356</v>
      </c>
      <c r="H1256" s="343" t="s">
        <v>671</v>
      </c>
      <c r="I1256" s="343" t="s">
        <v>627</v>
      </c>
      <c r="J1256" s="343" t="s">
        <v>350</v>
      </c>
      <c r="K1256" s="378">
        <f>IFERROR(((-PMT('0c. Unit costs'!$G$17,'0c. Unit costs'!$G$45,'0c. Unit costs'!$G$44)*(('3. Campaign information'!$T$19*'B. Intermediate calculations'!$C$64)/'B. Intermediate calculations'!$D$6)))*YF_share,0)</f>
        <v>0</v>
      </c>
      <c r="L1256" s="345" t="e">
        <f>K1256/'0a. Country information'!$R$11</f>
        <v>#DIV/0!</v>
      </c>
      <c r="M1256" s="346" t="str">
        <f>IF(AND('7. Vehicles and transport'!$J$11='0e. Support language'!$C$45,'7. Vehicles and transport'!$J$14='0e. Support language'!$D$52),'0e. Support language'!$A$82,'0e. Support language'!$A$67)</f>
        <v>District/MOH</v>
      </c>
      <c r="N1256" s="380" t="s">
        <v>356</v>
      </c>
    </row>
    <row r="1257" spans="1:14" x14ac:dyDescent="0.2">
      <c r="A1257" s="343">
        <f>'1. General information'!$O$8</f>
        <v>0</v>
      </c>
      <c r="B1257" s="343">
        <f>'1. General information'!$O$10</f>
        <v>0</v>
      </c>
      <c r="C1257" s="343">
        <f>'1. General information'!$O$11</f>
        <v>0</v>
      </c>
      <c r="D1257" s="343" t="s">
        <v>769</v>
      </c>
      <c r="E1257" s="343" t="s">
        <v>611</v>
      </c>
      <c r="F1257" s="343" t="s">
        <v>612</v>
      </c>
      <c r="G1257" s="343" t="s">
        <v>356</v>
      </c>
      <c r="H1257" s="343" t="s">
        <v>671</v>
      </c>
      <c r="I1257" s="343" t="s">
        <v>627</v>
      </c>
      <c r="J1257" s="343" t="s">
        <v>546</v>
      </c>
      <c r="K1257" s="378">
        <f>IFERROR(((-PMT('0c. Unit costs'!$G$17,'0c. Unit costs'!$G$45,'0c. Unit costs'!$G$44)*(('3. Campaign information'!$T$19*'B. Intermediate calculations'!$C$64)/'B. Intermediate calculations'!$D$6)))*MenA_share,0)</f>
        <v>0</v>
      </c>
      <c r="L1257" s="345" t="e">
        <f>K1257/'0a. Country information'!$R$11</f>
        <v>#DIV/0!</v>
      </c>
      <c r="M1257" s="346" t="str">
        <f>IF(AND('7. Vehicles and transport'!$J$11='0e. Support language'!$C$45,'7. Vehicles and transport'!$J$14='0e. Support language'!$D$52),'0e. Support language'!$A$82,'0e. Support language'!$A$67)</f>
        <v>District/MOH</v>
      </c>
      <c r="N1257" s="380" t="s">
        <v>356</v>
      </c>
    </row>
    <row r="1258" spans="1:14" x14ac:dyDescent="0.2">
      <c r="A1258" s="343">
        <f>'1. General information'!$O$8</f>
        <v>0</v>
      </c>
      <c r="B1258" s="343">
        <f>'1. General information'!$O$10</f>
        <v>0</v>
      </c>
      <c r="C1258" s="343">
        <f>'1. General information'!$O$11</f>
        <v>0</v>
      </c>
      <c r="D1258" s="343" t="s">
        <v>769</v>
      </c>
      <c r="E1258" s="343" t="s">
        <v>611</v>
      </c>
      <c r="F1258" s="343" t="s">
        <v>612</v>
      </c>
      <c r="G1258" s="343" t="s">
        <v>29</v>
      </c>
      <c r="H1258" s="343" t="s">
        <v>671</v>
      </c>
      <c r="I1258" s="343" t="s">
        <v>627</v>
      </c>
      <c r="J1258" s="343" t="s">
        <v>350</v>
      </c>
      <c r="K1258" s="378">
        <f>IFERROR(((-PMT('0c. Unit costs'!$G$17,'0c. Unit costs'!$G$45,'0c. Unit costs'!$G$44)*(('3. Campaign information'!$T$19*'B. Intermediate calculations'!$C$65)/'B. Intermediate calculations'!$D$6)))*YF_share,0)</f>
        <v>0</v>
      </c>
      <c r="L1258" s="345" t="e">
        <f>K1258/'0a. Country information'!$R$11</f>
        <v>#DIV/0!</v>
      </c>
      <c r="M1258" s="346" t="str">
        <f>IF(AND('7. Vehicles and transport'!$J$11='0e. Support language'!$C$45,'7. Vehicles and transport'!$J$14='0e. Support language'!$D$52),'0e. Support language'!$A$82,'0e. Support language'!$A$67)</f>
        <v>District/MOH</v>
      </c>
      <c r="N1258" s="380" t="s">
        <v>29</v>
      </c>
    </row>
    <row r="1259" spans="1:14" x14ac:dyDescent="0.2">
      <c r="A1259" s="343">
        <f>'1. General information'!$O$8</f>
        <v>0</v>
      </c>
      <c r="B1259" s="343">
        <f>'1. General information'!$O$10</f>
        <v>0</v>
      </c>
      <c r="C1259" s="343">
        <f>'1. General information'!$O$11</f>
        <v>0</v>
      </c>
      <c r="D1259" s="343" t="s">
        <v>769</v>
      </c>
      <c r="E1259" s="343" t="s">
        <v>611</v>
      </c>
      <c r="F1259" s="343" t="s">
        <v>612</v>
      </c>
      <c r="G1259" s="343" t="s">
        <v>29</v>
      </c>
      <c r="H1259" s="343" t="s">
        <v>671</v>
      </c>
      <c r="I1259" s="343" t="s">
        <v>627</v>
      </c>
      <c r="J1259" s="343" t="s">
        <v>546</v>
      </c>
      <c r="K1259" s="378">
        <f>IFERROR(((-PMT('0c. Unit costs'!$G$17,'0c. Unit costs'!$G$45,'0c. Unit costs'!$G$44)*(('3. Campaign information'!$T$19*'B. Intermediate calculations'!$C$65)/'B. Intermediate calculations'!$D$6)))*MenA_share,0)</f>
        <v>0</v>
      </c>
      <c r="L1259" s="345" t="e">
        <f>K1259/'0a. Country information'!$R$11</f>
        <v>#DIV/0!</v>
      </c>
      <c r="M1259" s="346" t="str">
        <f>IF(AND('7. Vehicles and transport'!$J$11='0e. Support language'!$C$45,'7. Vehicles and transport'!$J$14='0e. Support language'!$D$52),'0e. Support language'!$A$82,'0e. Support language'!$A$67)</f>
        <v>District/MOH</v>
      </c>
      <c r="N1259" s="380" t="s">
        <v>29</v>
      </c>
    </row>
    <row r="1260" spans="1:14" x14ac:dyDescent="0.2">
      <c r="A1260" s="343">
        <f>'1. General information'!$O$8</f>
        <v>0</v>
      </c>
      <c r="B1260" s="343">
        <f>'1. General information'!$O$10</f>
        <v>0</v>
      </c>
      <c r="C1260" s="343">
        <f>'1. General information'!$O$11</f>
        <v>0</v>
      </c>
      <c r="D1260" s="343" t="s">
        <v>769</v>
      </c>
      <c r="E1260" s="343" t="s">
        <v>611</v>
      </c>
      <c r="F1260" s="343" t="s">
        <v>612</v>
      </c>
      <c r="G1260" s="343" t="s">
        <v>96</v>
      </c>
      <c r="H1260" s="343" t="s">
        <v>671</v>
      </c>
      <c r="I1260" s="343" t="s">
        <v>627</v>
      </c>
      <c r="J1260" s="343" t="s">
        <v>350</v>
      </c>
      <c r="K1260" s="378">
        <f>IFERROR(((-PMT('0c. Unit costs'!$G$17,'0c. Unit costs'!$G$45,'0c. Unit costs'!$G$44)*(('3. Campaign information'!$T$19*'B. Intermediate calculations'!$C$66)/'B. Intermediate calculations'!$D$6)))*YF_share,0)</f>
        <v>0</v>
      </c>
      <c r="L1260" s="345" t="e">
        <f>K1260/'0a. Country information'!$R$11</f>
        <v>#DIV/0!</v>
      </c>
      <c r="M1260" s="346" t="str">
        <f>IF(AND('7. Vehicles and transport'!$J$11='0e. Support language'!$C$45,'7. Vehicles and transport'!$J$14='0e. Support language'!$D$52),'0e. Support language'!$A$82,'0e. Support language'!$A$67)</f>
        <v>District/MOH</v>
      </c>
      <c r="N1260" s="380" t="s">
        <v>96</v>
      </c>
    </row>
    <row r="1261" spans="1:14" x14ac:dyDescent="0.2">
      <c r="A1261" s="343">
        <f>'1. General information'!$O$8</f>
        <v>0</v>
      </c>
      <c r="B1261" s="343">
        <f>'1. General information'!$O$10</f>
        <v>0</v>
      </c>
      <c r="C1261" s="343">
        <f>'1. General information'!$O$11</f>
        <v>0</v>
      </c>
      <c r="D1261" s="343" t="s">
        <v>769</v>
      </c>
      <c r="E1261" s="343" t="s">
        <v>611</v>
      </c>
      <c r="F1261" s="343" t="s">
        <v>612</v>
      </c>
      <c r="G1261" s="343" t="s">
        <v>96</v>
      </c>
      <c r="H1261" s="343" t="s">
        <v>671</v>
      </c>
      <c r="I1261" s="343" t="s">
        <v>627</v>
      </c>
      <c r="J1261" s="343" t="s">
        <v>546</v>
      </c>
      <c r="K1261" s="378">
        <f>IFERROR(((-PMT('0c. Unit costs'!$G$17,'0c. Unit costs'!$G$45,'0c. Unit costs'!$G$44)*(('3. Campaign information'!$T$19*'B. Intermediate calculations'!$C$66)/'B. Intermediate calculations'!$D$6)))*MenA_share,0)</f>
        <v>0</v>
      </c>
      <c r="L1261" s="345" t="e">
        <f>K1261/'0a. Country information'!$R$11</f>
        <v>#DIV/0!</v>
      </c>
      <c r="M1261" s="346" t="str">
        <f>IF(AND('7. Vehicles and transport'!$J$11='0e. Support language'!$C$45,'7. Vehicles and transport'!$J$14='0e. Support language'!$D$52),'0e. Support language'!$A$82,'0e. Support language'!$A$67)</f>
        <v>District/MOH</v>
      </c>
      <c r="N1261" s="380" t="s">
        <v>96</v>
      </c>
    </row>
    <row r="1262" spans="1:14" x14ac:dyDescent="0.2">
      <c r="A1262" s="343">
        <f>'1. General information'!$O$8</f>
        <v>0</v>
      </c>
      <c r="B1262" s="343">
        <f>'1. General information'!$O$10</f>
        <v>0</v>
      </c>
      <c r="C1262" s="343">
        <f>'1. General information'!$O$11</f>
        <v>0</v>
      </c>
      <c r="D1262" s="343" t="s">
        <v>769</v>
      </c>
      <c r="E1262" s="343" t="s">
        <v>611</v>
      </c>
      <c r="F1262" s="343" t="s">
        <v>612</v>
      </c>
      <c r="G1262" s="343" t="s">
        <v>5</v>
      </c>
      <c r="H1262" s="343" t="s">
        <v>671</v>
      </c>
      <c r="I1262" s="343" t="s">
        <v>627</v>
      </c>
      <c r="J1262" s="343" t="s">
        <v>350</v>
      </c>
      <c r="K1262" s="378">
        <f>IFERROR(((-PMT('0c. Unit costs'!$G$17,'0c. Unit costs'!$G$45,'0c. Unit costs'!$G$44)*(('3. Campaign information'!$T$19*'B. Intermediate calculations'!$C$67)/'B. Intermediate calculations'!$D$6)))*YF_share,0)</f>
        <v>0</v>
      </c>
      <c r="L1262" s="345" t="e">
        <f>K1262/'0a. Country information'!$R$11</f>
        <v>#DIV/0!</v>
      </c>
      <c r="M1262" s="346" t="str">
        <f>IF(AND('7. Vehicles and transport'!$J$11='0e. Support language'!$C$45,'7. Vehicles and transport'!$J$14='0e. Support language'!$D$52),'0e. Support language'!$A$82,'0e. Support language'!$A$67)</f>
        <v>District/MOH</v>
      </c>
      <c r="N1262" s="380" t="s">
        <v>5</v>
      </c>
    </row>
    <row r="1263" spans="1:14" x14ac:dyDescent="0.2">
      <c r="A1263" s="343">
        <f>'1. General information'!$O$8</f>
        <v>0</v>
      </c>
      <c r="B1263" s="343">
        <f>'1. General information'!$O$10</f>
        <v>0</v>
      </c>
      <c r="C1263" s="343">
        <f>'1. General information'!$O$11</f>
        <v>0</v>
      </c>
      <c r="D1263" s="343" t="s">
        <v>769</v>
      </c>
      <c r="E1263" s="343" t="s">
        <v>611</v>
      </c>
      <c r="F1263" s="343" t="s">
        <v>612</v>
      </c>
      <c r="G1263" s="343" t="s">
        <v>5</v>
      </c>
      <c r="H1263" s="343" t="s">
        <v>671</v>
      </c>
      <c r="I1263" s="343" t="s">
        <v>627</v>
      </c>
      <c r="J1263" s="343" t="s">
        <v>546</v>
      </c>
      <c r="K1263" s="378">
        <f>IFERROR(((-PMT('0c. Unit costs'!$G$17,'0c. Unit costs'!$G$45,'0c. Unit costs'!$G$44)*(('3. Campaign information'!$T$19*'B. Intermediate calculations'!$C$67)/'B. Intermediate calculations'!$D$6)))*MenA_share,0)</f>
        <v>0</v>
      </c>
      <c r="L1263" s="345" t="e">
        <f>K1263/'0a. Country information'!$R$11</f>
        <v>#DIV/0!</v>
      </c>
      <c r="M1263" s="346" t="str">
        <f>IF(AND('7. Vehicles and transport'!$J$11='0e. Support language'!$C$45,'7. Vehicles and transport'!$J$14='0e. Support language'!$D$52),'0e. Support language'!$A$82,'0e. Support language'!$A$67)</f>
        <v>District/MOH</v>
      </c>
      <c r="N1263" s="380" t="s">
        <v>5</v>
      </c>
    </row>
    <row r="1264" spans="1:14" x14ac:dyDescent="0.2">
      <c r="A1264" s="343">
        <f>'1. General information'!$O$8</f>
        <v>0</v>
      </c>
      <c r="B1264" s="343">
        <f>'1. General information'!$O$10</f>
        <v>0</v>
      </c>
      <c r="C1264" s="343">
        <f>'1. General information'!$O$11</f>
        <v>0</v>
      </c>
      <c r="D1264" s="343" t="s">
        <v>769</v>
      </c>
      <c r="E1264" s="343" t="s">
        <v>611</v>
      </c>
      <c r="F1264" s="343" t="s">
        <v>612</v>
      </c>
      <c r="G1264" s="343" t="s">
        <v>22</v>
      </c>
      <c r="H1264" s="343" t="s">
        <v>671</v>
      </c>
      <c r="I1264" s="343" t="s">
        <v>627</v>
      </c>
      <c r="J1264" s="343" t="s">
        <v>350</v>
      </c>
      <c r="K1264" s="378">
        <f>IFERROR(((-PMT('0c. Unit costs'!$G$17,'0c. Unit costs'!$G$45,'0c. Unit costs'!$G$44)*(('3. Campaign information'!$T$19*'B. Intermediate calculations'!$C$68)/'B. Intermediate calculations'!$D$6)))*YF_share,0)</f>
        <v>0</v>
      </c>
      <c r="L1264" s="345" t="e">
        <f>K1264/'0a. Country information'!$R$11</f>
        <v>#DIV/0!</v>
      </c>
      <c r="M1264" s="346" t="str">
        <f>IF(AND('7. Vehicles and transport'!$J$11='0e. Support language'!$C$45,'7. Vehicles and transport'!$J$14='0e. Support language'!$D$52),'0e. Support language'!$A$82,'0e. Support language'!$A$67)</f>
        <v>District/MOH</v>
      </c>
      <c r="N1264" s="380" t="s">
        <v>22</v>
      </c>
    </row>
    <row r="1265" spans="1:14" x14ac:dyDescent="0.2">
      <c r="A1265" s="343">
        <f>'1. General information'!$O$8</f>
        <v>0</v>
      </c>
      <c r="B1265" s="343">
        <f>'1. General information'!$O$10</f>
        <v>0</v>
      </c>
      <c r="C1265" s="343">
        <f>'1. General information'!$O$11</f>
        <v>0</v>
      </c>
      <c r="D1265" s="343" t="s">
        <v>769</v>
      </c>
      <c r="E1265" s="343" t="s">
        <v>611</v>
      </c>
      <c r="F1265" s="343" t="s">
        <v>612</v>
      </c>
      <c r="G1265" s="343" t="s">
        <v>22</v>
      </c>
      <c r="H1265" s="343" t="s">
        <v>671</v>
      </c>
      <c r="I1265" s="343" t="s">
        <v>627</v>
      </c>
      <c r="J1265" s="343" t="s">
        <v>546</v>
      </c>
      <c r="K1265" s="378">
        <f>IFERROR(((-PMT('0c. Unit costs'!$G$17,'0c. Unit costs'!$G$45,'0c. Unit costs'!$G$44)*(('3. Campaign information'!$T$19*'B. Intermediate calculations'!$C$68)/'B. Intermediate calculations'!$D$6)))*MenA_share,0)</f>
        <v>0</v>
      </c>
      <c r="L1265" s="345" t="e">
        <f>K1265/'0a. Country information'!$R$11</f>
        <v>#DIV/0!</v>
      </c>
      <c r="M1265" s="346" t="str">
        <f>IF(AND('7. Vehicles and transport'!$J$11='0e. Support language'!$C$45,'7. Vehicles and transport'!$J$14='0e. Support language'!$D$52),'0e. Support language'!$A$82,'0e. Support language'!$A$67)</f>
        <v>District/MOH</v>
      </c>
      <c r="N1265" s="380" t="s">
        <v>22</v>
      </c>
    </row>
    <row r="1266" spans="1:14" x14ac:dyDescent="0.2">
      <c r="A1266" s="343">
        <f>'1. General information'!$O$8</f>
        <v>0</v>
      </c>
      <c r="B1266" s="343">
        <f>'1. General information'!$O$10</f>
        <v>0</v>
      </c>
      <c r="C1266" s="343">
        <f>'1. General information'!$O$11</f>
        <v>0</v>
      </c>
      <c r="D1266" s="343" t="s">
        <v>769</v>
      </c>
      <c r="E1266" s="343" t="s">
        <v>611</v>
      </c>
      <c r="F1266" s="343" t="s">
        <v>612</v>
      </c>
      <c r="G1266" s="343" t="s">
        <v>30</v>
      </c>
      <c r="H1266" s="343" t="s">
        <v>671</v>
      </c>
      <c r="I1266" s="343" t="s">
        <v>627</v>
      </c>
      <c r="J1266" s="343" t="s">
        <v>350</v>
      </c>
      <c r="K1266" s="378">
        <f>IFERROR(((-PMT('0c. Unit costs'!$G$17,'0c. Unit costs'!$G$45,'0c. Unit costs'!$G$44)*(('3. Campaign information'!$T$19*'B. Intermediate calculations'!$C$69)/'B. Intermediate calculations'!$D$6)))*YF_share,0)</f>
        <v>0</v>
      </c>
      <c r="L1266" s="345" t="e">
        <f>K1266/'0a. Country information'!$R$11</f>
        <v>#DIV/0!</v>
      </c>
      <c r="M1266" s="346" t="str">
        <f>IF(AND('7. Vehicles and transport'!$J$11='0e. Support language'!$C$45,'7. Vehicles and transport'!$J$14='0e. Support language'!$D$52),'0e. Support language'!$A$82,'0e. Support language'!$A$67)</f>
        <v>District/MOH</v>
      </c>
      <c r="N1266" s="380" t="s">
        <v>30</v>
      </c>
    </row>
    <row r="1267" spans="1:14" x14ac:dyDescent="0.2">
      <c r="A1267" s="343">
        <f>'1. General information'!$O$8</f>
        <v>0</v>
      </c>
      <c r="B1267" s="343">
        <f>'1. General information'!$O$10</f>
        <v>0</v>
      </c>
      <c r="C1267" s="343">
        <f>'1. General information'!$O$11</f>
        <v>0</v>
      </c>
      <c r="D1267" s="343" t="s">
        <v>769</v>
      </c>
      <c r="E1267" s="343" t="s">
        <v>611</v>
      </c>
      <c r="F1267" s="343" t="s">
        <v>612</v>
      </c>
      <c r="G1267" s="343" t="s">
        <v>30</v>
      </c>
      <c r="H1267" s="343" t="s">
        <v>671</v>
      </c>
      <c r="I1267" s="343" t="s">
        <v>627</v>
      </c>
      <c r="J1267" s="343" t="s">
        <v>546</v>
      </c>
      <c r="K1267" s="378">
        <f>IFERROR(((-PMT('0c. Unit costs'!$G$17,'0c. Unit costs'!$G$45,'0c. Unit costs'!$G$44)*(('3. Campaign information'!$T$19*'B. Intermediate calculations'!$C$69)/'B. Intermediate calculations'!$D$6)))*MenA_share,0)</f>
        <v>0</v>
      </c>
      <c r="L1267" s="345" t="e">
        <f>K1267/'0a. Country information'!$R$11</f>
        <v>#DIV/0!</v>
      </c>
      <c r="M1267" s="346" t="str">
        <f>IF(AND('7. Vehicles and transport'!$J$11='0e. Support language'!$C$45,'7. Vehicles and transport'!$J$14='0e. Support language'!$D$52),'0e. Support language'!$A$82,'0e. Support language'!$A$67)</f>
        <v>District/MOH</v>
      </c>
      <c r="N1267" s="380" t="s">
        <v>30</v>
      </c>
    </row>
    <row r="1268" spans="1:14" x14ac:dyDescent="0.2">
      <c r="A1268" s="343">
        <f>'1. General information'!$O$8</f>
        <v>0</v>
      </c>
      <c r="B1268" s="343">
        <f>'1. General information'!$O$10</f>
        <v>0</v>
      </c>
      <c r="C1268" s="343">
        <f>'1. General information'!$O$11</f>
        <v>0</v>
      </c>
      <c r="D1268" s="343" t="s">
        <v>769</v>
      </c>
      <c r="E1268" s="343" t="s">
        <v>611</v>
      </c>
      <c r="F1268" s="343" t="s">
        <v>612</v>
      </c>
      <c r="G1268" s="343" t="s">
        <v>97</v>
      </c>
      <c r="H1268" s="343" t="s">
        <v>671</v>
      </c>
      <c r="I1268" s="343" t="s">
        <v>627</v>
      </c>
      <c r="J1268" s="343" t="s">
        <v>350</v>
      </c>
      <c r="K1268" s="378">
        <f>IFERROR(((-PMT('0c. Unit costs'!$G$17,'0c. Unit costs'!$G$45,'0c. Unit costs'!$G$44)*(('3. Campaign information'!$T$19*'B. Intermediate calculations'!$C$70)/'B. Intermediate calculations'!$D$6)))*YF_share,0)</f>
        <v>0</v>
      </c>
      <c r="L1268" s="345" t="e">
        <f>K1268/'0a. Country information'!$R$11</f>
        <v>#DIV/0!</v>
      </c>
      <c r="M1268" s="346" t="str">
        <f>IF(AND('7. Vehicles and transport'!$J$11='0e. Support language'!$C$45,'7. Vehicles and transport'!$J$14='0e. Support language'!$D$52),'0e. Support language'!$A$82,'0e. Support language'!$A$67)</f>
        <v>District/MOH</v>
      </c>
      <c r="N1268" s="380" t="s">
        <v>97</v>
      </c>
    </row>
    <row r="1269" spans="1:14" x14ac:dyDescent="0.2">
      <c r="A1269" s="343">
        <f>'1. General information'!$O$8</f>
        <v>0</v>
      </c>
      <c r="B1269" s="343">
        <f>'1. General information'!$O$10</f>
        <v>0</v>
      </c>
      <c r="C1269" s="343">
        <f>'1. General information'!$O$11</f>
        <v>0</v>
      </c>
      <c r="D1269" s="343" t="s">
        <v>769</v>
      </c>
      <c r="E1269" s="343" t="s">
        <v>611</v>
      </c>
      <c r="F1269" s="343" t="s">
        <v>612</v>
      </c>
      <c r="G1269" s="343" t="s">
        <v>97</v>
      </c>
      <c r="H1269" s="343" t="s">
        <v>671</v>
      </c>
      <c r="I1269" s="343" t="s">
        <v>627</v>
      </c>
      <c r="J1269" s="343" t="s">
        <v>546</v>
      </c>
      <c r="K1269" s="378">
        <f>IFERROR(((-PMT('0c. Unit costs'!$G$17,'0c. Unit costs'!$G$45,'0c. Unit costs'!$G$44)*(('3. Campaign information'!$T$19*'B. Intermediate calculations'!$C$70)/'B. Intermediate calculations'!$D$6)))*MenA_share,0)</f>
        <v>0</v>
      </c>
      <c r="L1269" s="345" t="e">
        <f>K1269/'0a. Country information'!$R$11</f>
        <v>#DIV/0!</v>
      </c>
      <c r="M1269" s="346" t="str">
        <f>IF(AND('7. Vehicles and transport'!$J$11='0e. Support language'!$C$45,'7. Vehicles and transport'!$J$14='0e. Support language'!$D$52),'0e. Support language'!$A$82,'0e. Support language'!$A$67)</f>
        <v>District/MOH</v>
      </c>
      <c r="N1269" s="380" t="s">
        <v>97</v>
      </c>
    </row>
    <row r="1270" spans="1:14" x14ac:dyDescent="0.2">
      <c r="A1270" s="343">
        <f>'1. General information'!$O$8</f>
        <v>0</v>
      </c>
      <c r="B1270" s="343">
        <f>'1. General information'!$O$10</f>
        <v>0</v>
      </c>
      <c r="C1270" s="343">
        <f>'1. General information'!$O$11</f>
        <v>0</v>
      </c>
      <c r="D1270" s="343" t="s">
        <v>769</v>
      </c>
      <c r="E1270" s="343" t="s">
        <v>611</v>
      </c>
      <c r="F1270" s="343" t="s">
        <v>612</v>
      </c>
      <c r="G1270" s="343" t="s">
        <v>28</v>
      </c>
      <c r="H1270" s="343" t="s">
        <v>671</v>
      </c>
      <c r="I1270" s="343" t="s">
        <v>627</v>
      </c>
      <c r="J1270" s="343" t="s">
        <v>350</v>
      </c>
      <c r="K1270" s="378">
        <f>IFERROR(((-PMT('0c. Unit costs'!$G$17,'0c. Unit costs'!$G$45,'0c. Unit costs'!$G$44)*(('3. Campaign information'!$T$19*'B. Intermediate calculations'!$C$71)/'B. Intermediate calculations'!$D$6)))*YF_share,0)</f>
        <v>0</v>
      </c>
      <c r="L1270" s="345" t="e">
        <f>K1270/'0a. Country information'!$R$11</f>
        <v>#DIV/0!</v>
      </c>
      <c r="M1270" s="346" t="str">
        <f>IF(AND('7. Vehicles and transport'!$J$11='0e. Support language'!$C$45,'7. Vehicles and transport'!$J$14='0e. Support language'!$D$52),'0e. Support language'!$A$82,'0e. Support language'!$A$67)</f>
        <v>District/MOH</v>
      </c>
      <c r="N1270" s="380" t="s">
        <v>28</v>
      </c>
    </row>
    <row r="1271" spans="1:14" x14ac:dyDescent="0.2">
      <c r="A1271" s="343">
        <f>'1. General information'!$O$8</f>
        <v>0</v>
      </c>
      <c r="B1271" s="343">
        <f>'1. General information'!$O$10</f>
        <v>0</v>
      </c>
      <c r="C1271" s="343">
        <f>'1. General information'!$O$11</f>
        <v>0</v>
      </c>
      <c r="D1271" s="343" t="s">
        <v>769</v>
      </c>
      <c r="E1271" s="343" t="s">
        <v>611</v>
      </c>
      <c r="F1271" s="343" t="s">
        <v>612</v>
      </c>
      <c r="G1271" s="343" t="s">
        <v>28</v>
      </c>
      <c r="H1271" s="343" t="s">
        <v>671</v>
      </c>
      <c r="I1271" s="343" t="s">
        <v>627</v>
      </c>
      <c r="J1271" s="343" t="s">
        <v>546</v>
      </c>
      <c r="K1271" s="378">
        <f>IFERROR(((-PMT('0c. Unit costs'!$G$17,'0c. Unit costs'!$G$45,'0c. Unit costs'!$G$44)*(('3. Campaign information'!$T$19*'B. Intermediate calculations'!$C$71)/'B. Intermediate calculations'!$D$6)))*MenA_share,0)</f>
        <v>0</v>
      </c>
      <c r="L1271" s="345" t="e">
        <f>K1271/'0a. Country information'!$R$11</f>
        <v>#DIV/0!</v>
      </c>
      <c r="M1271" s="346" t="str">
        <f>IF(AND('7. Vehicles and transport'!$J$11='0e. Support language'!$C$45,'7. Vehicles and transport'!$J$14='0e. Support language'!$D$52),'0e. Support language'!$A$82,'0e. Support language'!$A$67)</f>
        <v>District/MOH</v>
      </c>
      <c r="N1271" s="380" t="s">
        <v>28</v>
      </c>
    </row>
    <row r="1272" spans="1:14" x14ac:dyDescent="0.2">
      <c r="A1272" s="343">
        <f>'1. General information'!$O$8</f>
        <v>0</v>
      </c>
      <c r="B1272" s="343">
        <f>'1. General information'!$O$10</f>
        <v>0</v>
      </c>
      <c r="C1272" s="343">
        <f>'1. General information'!$O$11</f>
        <v>0</v>
      </c>
      <c r="D1272" s="343" t="s">
        <v>769</v>
      </c>
      <c r="E1272" s="343" t="s">
        <v>611</v>
      </c>
      <c r="F1272" s="343" t="s">
        <v>612</v>
      </c>
      <c r="G1272" s="343" t="s">
        <v>129</v>
      </c>
      <c r="H1272" s="343" t="s">
        <v>671</v>
      </c>
      <c r="I1272" s="343" t="s">
        <v>627</v>
      </c>
      <c r="J1272" s="343" t="s">
        <v>350</v>
      </c>
      <c r="K1272" s="378">
        <f>IFERROR(((-PMT('0c. Unit costs'!$G$17,'0c. Unit costs'!$G$45,'0c. Unit costs'!$G$44)*(('3. Campaign information'!$T$19*'B. Intermediate calculations'!$C$72)/'B. Intermediate calculations'!$D$6)))*YF_share,0)</f>
        <v>0</v>
      </c>
      <c r="L1272" s="345" t="e">
        <f>K1272/'0a. Country information'!$R$11</f>
        <v>#DIV/0!</v>
      </c>
      <c r="M1272" s="346" t="str">
        <f>IF(AND('7. Vehicles and transport'!$J$11='0e. Support language'!$C$45,'7. Vehicles and transport'!$J$14='0e. Support language'!$D$52),'0e. Support language'!$A$82,'0e. Support language'!$A$67)</f>
        <v>District/MOH</v>
      </c>
      <c r="N1272" s="380" t="s">
        <v>619</v>
      </c>
    </row>
    <row r="1273" spans="1:14" x14ac:dyDescent="0.2">
      <c r="A1273" s="343">
        <f>'1. General information'!$O$8</f>
        <v>0</v>
      </c>
      <c r="B1273" s="343">
        <f>'1. General information'!$O$10</f>
        <v>0</v>
      </c>
      <c r="C1273" s="343">
        <f>'1. General information'!$O$11</f>
        <v>0</v>
      </c>
      <c r="D1273" s="343" t="s">
        <v>769</v>
      </c>
      <c r="E1273" s="343" t="s">
        <v>611</v>
      </c>
      <c r="F1273" s="343" t="s">
        <v>612</v>
      </c>
      <c r="G1273" s="343" t="s">
        <v>129</v>
      </c>
      <c r="H1273" s="343" t="s">
        <v>671</v>
      </c>
      <c r="I1273" s="343" t="s">
        <v>627</v>
      </c>
      <c r="J1273" s="343" t="s">
        <v>546</v>
      </c>
      <c r="K1273" s="378">
        <f>IFERROR(((-PMT('0c. Unit costs'!$G$17,'0c. Unit costs'!$G$45,'0c. Unit costs'!$G$44)*(('3. Campaign information'!$T$19*'B. Intermediate calculations'!$C$72)/'B. Intermediate calculations'!$D$6)))*MenA_share,0)</f>
        <v>0</v>
      </c>
      <c r="L1273" s="345" t="e">
        <f>K1273/'0a. Country information'!$R$11</f>
        <v>#DIV/0!</v>
      </c>
      <c r="M1273" s="346" t="str">
        <f>IF(AND('7. Vehicles and transport'!$J$11='0e. Support language'!$C$45,'7. Vehicles and transport'!$J$14='0e. Support language'!$D$52),'0e. Support language'!$A$82,'0e. Support language'!$A$67)</f>
        <v>District/MOH</v>
      </c>
      <c r="N1273" s="380" t="s">
        <v>619</v>
      </c>
    </row>
    <row r="1274" spans="1:14" x14ac:dyDescent="0.2">
      <c r="A1274" s="343">
        <f>'1. General information'!$O$8</f>
        <v>0</v>
      </c>
      <c r="B1274" s="343">
        <f>'1. General information'!$O$10</f>
        <v>0</v>
      </c>
      <c r="C1274" s="343">
        <f>'1. General information'!$O$11</f>
        <v>0</v>
      </c>
      <c r="D1274" s="343" t="s">
        <v>771</v>
      </c>
      <c r="E1274" s="343" t="s">
        <v>611</v>
      </c>
      <c r="F1274" s="343" t="s">
        <v>612</v>
      </c>
      <c r="G1274" s="343" t="s">
        <v>33</v>
      </c>
      <c r="H1274" s="343" t="s">
        <v>671</v>
      </c>
      <c r="I1274" s="343" t="s">
        <v>627</v>
      </c>
      <c r="J1274" s="343" t="s">
        <v>350</v>
      </c>
      <c r="K1274" s="378">
        <f>IF('7. Vehicles and transport'!K25&lt;&gt;"",IFERROR(((-PMT('0c. Unit costs'!$G$17,'0c. Unit costs'!$H$45,'0c. Unit costs'!$H$44)*(SUM('B. Intermediate calculations'!$C$80:$L$80)/'B. Intermediate calculations'!$D$6)))*YF_share,0),0)</f>
        <v>0</v>
      </c>
      <c r="L1274" s="345" t="e">
        <f>K1274/'0a. Country information'!$R$11</f>
        <v>#DIV/0!</v>
      </c>
      <c r="M1274" s="346" t="str">
        <f>IF(AND('7. Vehicles and transport'!$K$11='0e. Support language'!$C$45,'7. Vehicles and transport'!$K$14='0e. Support language'!$D$52),'0e. Support language'!$A$82,'0e. Support language'!$A$67)</f>
        <v>District/MOH</v>
      </c>
      <c r="N1274" s="379" t="s">
        <v>772</v>
      </c>
    </row>
    <row r="1275" spans="1:14" x14ac:dyDescent="0.2">
      <c r="A1275" s="343">
        <f>'1. General information'!$O$8</f>
        <v>0</v>
      </c>
      <c r="B1275" s="343">
        <f>'1. General information'!$O$10</f>
        <v>0</v>
      </c>
      <c r="C1275" s="343">
        <f>'1. General information'!$O$11</f>
        <v>0</v>
      </c>
      <c r="D1275" s="343" t="s">
        <v>771</v>
      </c>
      <c r="E1275" s="343" t="s">
        <v>611</v>
      </c>
      <c r="F1275" s="343" t="s">
        <v>612</v>
      </c>
      <c r="G1275" s="343" t="s">
        <v>33</v>
      </c>
      <c r="H1275" s="343" t="s">
        <v>671</v>
      </c>
      <c r="I1275" s="343" t="s">
        <v>627</v>
      </c>
      <c r="J1275" s="343" t="s">
        <v>546</v>
      </c>
      <c r="K1275" s="378">
        <f>IF('7. Vehicles and transport'!K25&lt;&gt;"",IFERROR(((-PMT('0c. Unit costs'!$G$17,'0c. Unit costs'!$H$45,'0c. Unit costs'!$H$44)*(SUM('B. Intermediate calculations'!$C$80:$L$80)/'B. Intermediate calculations'!$D$6)))*MenA_share,0),0)</f>
        <v>0</v>
      </c>
      <c r="L1275" s="345" t="e">
        <f>K1275/'0a. Country information'!$R$11</f>
        <v>#DIV/0!</v>
      </c>
      <c r="M1275" s="346" t="str">
        <f>IF(AND('7. Vehicles and transport'!$K$11='0e. Support language'!$C$45,'7. Vehicles and transport'!$K$14='0e. Support language'!$D$52),'0e. Support language'!$A$82,'0e. Support language'!$A$67)</f>
        <v>District/MOH</v>
      </c>
      <c r="N1275" s="379" t="s">
        <v>772</v>
      </c>
    </row>
    <row r="1276" spans="1:14" x14ac:dyDescent="0.2">
      <c r="A1276" s="343">
        <f>'1. General information'!$O$8</f>
        <v>0</v>
      </c>
      <c r="B1276" s="343">
        <f>'1. General information'!$O$10</f>
        <v>0</v>
      </c>
      <c r="C1276" s="343">
        <f>'1. General information'!$O$11</f>
        <v>0</v>
      </c>
      <c r="D1276" s="343" t="s">
        <v>771</v>
      </c>
      <c r="E1276" s="343" t="s">
        <v>611</v>
      </c>
      <c r="F1276" s="343" t="s">
        <v>612</v>
      </c>
      <c r="G1276" s="343" t="s">
        <v>356</v>
      </c>
      <c r="H1276" s="343" t="s">
        <v>671</v>
      </c>
      <c r="I1276" s="343" t="s">
        <v>627</v>
      </c>
      <c r="J1276" s="343" t="s">
        <v>350</v>
      </c>
      <c r="K1276" s="378">
        <f>IFERROR(((-PMT('0c. Unit costs'!$G$17,'0c. Unit costs'!$H$45,'0c. Unit costs'!$H$44)*(('3. Campaign information'!$T$19*'B. Intermediate calculations'!$D$64)/'B. Intermediate calculations'!$D$6)))*YF_share,0)</f>
        <v>0</v>
      </c>
      <c r="L1276" s="345" t="e">
        <f>K1276/'0a. Country information'!$R$11</f>
        <v>#DIV/0!</v>
      </c>
      <c r="M1276" s="346" t="str">
        <f>IF(AND('7. Vehicles and transport'!$K$11='0e. Support language'!$C$45,'7. Vehicles and transport'!$K$14='0e. Support language'!$D$52),'0e. Support language'!$A$82,'0e. Support language'!$A$67)</f>
        <v>District/MOH</v>
      </c>
      <c r="N1276" s="380" t="s">
        <v>356</v>
      </c>
    </row>
    <row r="1277" spans="1:14" x14ac:dyDescent="0.2">
      <c r="A1277" s="343">
        <f>'1. General information'!$O$8</f>
        <v>0</v>
      </c>
      <c r="B1277" s="343">
        <f>'1. General information'!$O$10</f>
        <v>0</v>
      </c>
      <c r="C1277" s="343">
        <f>'1. General information'!$O$11</f>
        <v>0</v>
      </c>
      <c r="D1277" s="343" t="s">
        <v>771</v>
      </c>
      <c r="E1277" s="343" t="s">
        <v>611</v>
      </c>
      <c r="F1277" s="343" t="s">
        <v>612</v>
      </c>
      <c r="G1277" s="343" t="s">
        <v>356</v>
      </c>
      <c r="H1277" s="343" t="s">
        <v>671</v>
      </c>
      <c r="I1277" s="343" t="s">
        <v>627</v>
      </c>
      <c r="J1277" s="343" t="s">
        <v>546</v>
      </c>
      <c r="K1277" s="378">
        <f>IFERROR(((-PMT('0c. Unit costs'!$G$17,'0c. Unit costs'!$H$45,'0c. Unit costs'!$H$44)*(('3. Campaign information'!$T$19*'B. Intermediate calculations'!$D$64)/'B. Intermediate calculations'!$D$6)))*MenA_share,0)</f>
        <v>0</v>
      </c>
      <c r="L1277" s="345" t="e">
        <f>K1277/'0a. Country information'!$R$11</f>
        <v>#DIV/0!</v>
      </c>
      <c r="M1277" s="346" t="str">
        <f>IF(AND('7. Vehicles and transport'!$K$11='0e. Support language'!$C$45,'7. Vehicles and transport'!$K$14='0e. Support language'!$D$52),'0e. Support language'!$A$82,'0e. Support language'!$A$67)</f>
        <v>District/MOH</v>
      </c>
      <c r="N1277" s="380" t="s">
        <v>356</v>
      </c>
    </row>
    <row r="1278" spans="1:14" x14ac:dyDescent="0.2">
      <c r="A1278" s="343">
        <f>'1. General information'!$O$8</f>
        <v>0</v>
      </c>
      <c r="B1278" s="343">
        <f>'1. General information'!$O$10</f>
        <v>0</v>
      </c>
      <c r="C1278" s="343">
        <f>'1. General information'!$O$11</f>
        <v>0</v>
      </c>
      <c r="D1278" s="343" t="s">
        <v>771</v>
      </c>
      <c r="E1278" s="343" t="s">
        <v>611</v>
      </c>
      <c r="F1278" s="343" t="s">
        <v>612</v>
      </c>
      <c r="G1278" s="343" t="s">
        <v>29</v>
      </c>
      <c r="H1278" s="343" t="s">
        <v>671</v>
      </c>
      <c r="I1278" s="343" t="s">
        <v>627</v>
      </c>
      <c r="J1278" s="343" t="s">
        <v>350</v>
      </c>
      <c r="K1278" s="378">
        <f>IFERROR(((-PMT('0c. Unit costs'!$G$17,'0c. Unit costs'!$H$45,'0c. Unit costs'!$H$44)*(('3. Campaign information'!$T$19*'B. Intermediate calculations'!$D$65)/'B. Intermediate calculations'!$D$6)))*YF_share,0)</f>
        <v>0</v>
      </c>
      <c r="L1278" s="345" t="e">
        <f>K1278/'0a. Country information'!$R$11</f>
        <v>#DIV/0!</v>
      </c>
      <c r="M1278" s="346" t="str">
        <f>IF(AND('7. Vehicles and transport'!$K$11='0e. Support language'!$C$45,'7. Vehicles and transport'!$K$14='0e. Support language'!$D$52),'0e. Support language'!$A$82,'0e. Support language'!$A$67)</f>
        <v>District/MOH</v>
      </c>
      <c r="N1278" s="380" t="s">
        <v>29</v>
      </c>
    </row>
    <row r="1279" spans="1:14" x14ac:dyDescent="0.2">
      <c r="A1279" s="343">
        <f>'1. General information'!$O$8</f>
        <v>0</v>
      </c>
      <c r="B1279" s="343">
        <f>'1. General information'!$O$10</f>
        <v>0</v>
      </c>
      <c r="C1279" s="343">
        <f>'1. General information'!$O$11</f>
        <v>0</v>
      </c>
      <c r="D1279" s="343" t="s">
        <v>771</v>
      </c>
      <c r="E1279" s="343" t="s">
        <v>611</v>
      </c>
      <c r="F1279" s="343" t="s">
        <v>612</v>
      </c>
      <c r="G1279" s="343" t="s">
        <v>29</v>
      </c>
      <c r="H1279" s="343" t="s">
        <v>671</v>
      </c>
      <c r="I1279" s="343" t="s">
        <v>627</v>
      </c>
      <c r="J1279" s="343" t="s">
        <v>546</v>
      </c>
      <c r="K1279" s="378">
        <f>IFERROR(((-PMT('0c. Unit costs'!$G$17,'0c. Unit costs'!$H$45,'0c. Unit costs'!$H$44)*(('3. Campaign information'!$T$19*'B. Intermediate calculations'!$D$65)/'B. Intermediate calculations'!$D$6)))*MenA_share,0)</f>
        <v>0</v>
      </c>
      <c r="L1279" s="345" t="e">
        <f>K1279/'0a. Country information'!$R$11</f>
        <v>#DIV/0!</v>
      </c>
      <c r="M1279" s="346" t="str">
        <f>IF(AND('7. Vehicles and transport'!$K$11='0e. Support language'!$C$45,'7. Vehicles and transport'!$K$14='0e. Support language'!$D$52),'0e. Support language'!$A$82,'0e. Support language'!$A$67)</f>
        <v>District/MOH</v>
      </c>
      <c r="N1279" s="380" t="s">
        <v>29</v>
      </c>
    </row>
    <row r="1280" spans="1:14" x14ac:dyDescent="0.2">
      <c r="A1280" s="343">
        <f>'1. General information'!$O$8</f>
        <v>0</v>
      </c>
      <c r="B1280" s="343">
        <f>'1. General information'!$O$10</f>
        <v>0</v>
      </c>
      <c r="C1280" s="343">
        <f>'1. General information'!$O$11</f>
        <v>0</v>
      </c>
      <c r="D1280" s="343" t="s">
        <v>771</v>
      </c>
      <c r="E1280" s="343" t="s">
        <v>611</v>
      </c>
      <c r="F1280" s="343" t="s">
        <v>612</v>
      </c>
      <c r="G1280" s="343" t="s">
        <v>96</v>
      </c>
      <c r="H1280" s="343" t="s">
        <v>671</v>
      </c>
      <c r="I1280" s="343" t="s">
        <v>627</v>
      </c>
      <c r="J1280" s="343" t="s">
        <v>350</v>
      </c>
      <c r="K1280" s="378">
        <f>IFERROR(((-PMT('0c. Unit costs'!$G$17,'0c. Unit costs'!$H$45,'0c. Unit costs'!$H$44)*(('3. Campaign information'!$T$19*'B. Intermediate calculations'!$D$66)/'B. Intermediate calculations'!$D$6)))*YF_share,0)</f>
        <v>0</v>
      </c>
      <c r="L1280" s="345" t="e">
        <f>K1280/'0a. Country information'!$R$11</f>
        <v>#DIV/0!</v>
      </c>
      <c r="M1280" s="346" t="str">
        <f>IF(AND('7. Vehicles and transport'!$K$11='0e. Support language'!$C$45,'7. Vehicles and transport'!$K$14='0e. Support language'!$D$52),'0e. Support language'!$A$82,'0e. Support language'!$A$67)</f>
        <v>District/MOH</v>
      </c>
      <c r="N1280" s="380" t="s">
        <v>96</v>
      </c>
    </row>
    <row r="1281" spans="1:14" x14ac:dyDescent="0.2">
      <c r="A1281" s="343">
        <f>'1. General information'!$O$8</f>
        <v>0</v>
      </c>
      <c r="B1281" s="343">
        <f>'1. General information'!$O$10</f>
        <v>0</v>
      </c>
      <c r="C1281" s="343">
        <f>'1. General information'!$O$11</f>
        <v>0</v>
      </c>
      <c r="D1281" s="343" t="s">
        <v>771</v>
      </c>
      <c r="E1281" s="343" t="s">
        <v>611</v>
      </c>
      <c r="F1281" s="343" t="s">
        <v>612</v>
      </c>
      <c r="G1281" s="343" t="s">
        <v>96</v>
      </c>
      <c r="H1281" s="343" t="s">
        <v>671</v>
      </c>
      <c r="I1281" s="343" t="s">
        <v>627</v>
      </c>
      <c r="J1281" s="343" t="s">
        <v>546</v>
      </c>
      <c r="K1281" s="378">
        <f>IFERROR(((-PMT('0c. Unit costs'!$G$17,'0c. Unit costs'!$H$45,'0c. Unit costs'!$H$44)*(('3. Campaign information'!$T$19*'B. Intermediate calculations'!$D$66)/'B. Intermediate calculations'!$D$6)))*MenA_share,0)</f>
        <v>0</v>
      </c>
      <c r="L1281" s="345" t="e">
        <f>K1281/'0a. Country information'!$R$11</f>
        <v>#DIV/0!</v>
      </c>
      <c r="M1281" s="346" t="str">
        <f>IF(AND('7. Vehicles and transport'!$K$11='0e. Support language'!$C$45,'7. Vehicles and transport'!$K$14='0e. Support language'!$D$52),'0e. Support language'!$A$82,'0e. Support language'!$A$67)</f>
        <v>District/MOH</v>
      </c>
      <c r="N1281" s="380" t="s">
        <v>96</v>
      </c>
    </row>
    <row r="1282" spans="1:14" x14ac:dyDescent="0.2">
      <c r="A1282" s="343">
        <f>'1. General information'!$O$8</f>
        <v>0</v>
      </c>
      <c r="B1282" s="343">
        <f>'1. General information'!$O$10</f>
        <v>0</v>
      </c>
      <c r="C1282" s="343">
        <f>'1. General information'!$O$11</f>
        <v>0</v>
      </c>
      <c r="D1282" s="343" t="s">
        <v>771</v>
      </c>
      <c r="E1282" s="343" t="s">
        <v>611</v>
      </c>
      <c r="F1282" s="343" t="s">
        <v>612</v>
      </c>
      <c r="G1282" s="343" t="s">
        <v>5</v>
      </c>
      <c r="H1282" s="343" t="s">
        <v>671</v>
      </c>
      <c r="I1282" s="343" t="s">
        <v>627</v>
      </c>
      <c r="J1282" s="343" t="s">
        <v>350</v>
      </c>
      <c r="K1282" s="378">
        <f>IFERROR(((-PMT('0c. Unit costs'!$G$17,'0c. Unit costs'!$H$45,'0c. Unit costs'!$H$44)*(('3. Campaign information'!$T$19*'B. Intermediate calculations'!$D$67)/'B. Intermediate calculations'!$D$6)))*YF_share,0)</f>
        <v>0</v>
      </c>
      <c r="L1282" s="345" t="e">
        <f>K1282/'0a. Country information'!$R$11</f>
        <v>#DIV/0!</v>
      </c>
      <c r="M1282" s="346" t="str">
        <f>IF(AND('7. Vehicles and transport'!$K$11='0e. Support language'!$C$45,'7. Vehicles and transport'!$K$14='0e. Support language'!$D$52),'0e. Support language'!$A$82,'0e. Support language'!$A$67)</f>
        <v>District/MOH</v>
      </c>
      <c r="N1282" s="380" t="s">
        <v>5</v>
      </c>
    </row>
    <row r="1283" spans="1:14" x14ac:dyDescent="0.2">
      <c r="A1283" s="343">
        <f>'1. General information'!$O$8</f>
        <v>0</v>
      </c>
      <c r="B1283" s="343">
        <f>'1. General information'!$O$10</f>
        <v>0</v>
      </c>
      <c r="C1283" s="343">
        <f>'1. General information'!$O$11</f>
        <v>0</v>
      </c>
      <c r="D1283" s="343" t="s">
        <v>771</v>
      </c>
      <c r="E1283" s="343" t="s">
        <v>611</v>
      </c>
      <c r="F1283" s="343" t="s">
        <v>612</v>
      </c>
      <c r="G1283" s="343" t="s">
        <v>5</v>
      </c>
      <c r="H1283" s="343" t="s">
        <v>671</v>
      </c>
      <c r="I1283" s="343" t="s">
        <v>627</v>
      </c>
      <c r="J1283" s="343" t="s">
        <v>546</v>
      </c>
      <c r="K1283" s="378">
        <f>IFERROR(((-PMT('0c. Unit costs'!$G$17,'0c. Unit costs'!$H$45,'0c. Unit costs'!$H$44)*(('3. Campaign information'!$T$19*'B. Intermediate calculations'!$D$67)/'B. Intermediate calculations'!$D$6)))*MenA_share,0)</f>
        <v>0</v>
      </c>
      <c r="L1283" s="345" t="e">
        <f>K1283/'0a. Country information'!$R$11</f>
        <v>#DIV/0!</v>
      </c>
      <c r="M1283" s="346" t="str">
        <f>IF(AND('7. Vehicles and transport'!$K$11='0e. Support language'!$C$45,'7. Vehicles and transport'!$K$14='0e. Support language'!$D$52),'0e. Support language'!$A$82,'0e. Support language'!$A$67)</f>
        <v>District/MOH</v>
      </c>
      <c r="N1283" s="380" t="s">
        <v>5</v>
      </c>
    </row>
    <row r="1284" spans="1:14" x14ac:dyDescent="0.2">
      <c r="A1284" s="343">
        <f>'1. General information'!$O$8</f>
        <v>0</v>
      </c>
      <c r="B1284" s="343">
        <f>'1. General information'!$O$10</f>
        <v>0</v>
      </c>
      <c r="C1284" s="343">
        <f>'1. General information'!$O$11</f>
        <v>0</v>
      </c>
      <c r="D1284" s="343" t="s">
        <v>771</v>
      </c>
      <c r="E1284" s="343" t="s">
        <v>611</v>
      </c>
      <c r="F1284" s="343" t="s">
        <v>612</v>
      </c>
      <c r="G1284" s="343" t="s">
        <v>22</v>
      </c>
      <c r="H1284" s="343" t="s">
        <v>671</v>
      </c>
      <c r="I1284" s="343" t="s">
        <v>627</v>
      </c>
      <c r="J1284" s="343" t="s">
        <v>350</v>
      </c>
      <c r="K1284" s="378">
        <f>IFERROR(((-PMT('0c. Unit costs'!$G$17,'0c. Unit costs'!$H$45,'0c. Unit costs'!$H$44)*(('3. Campaign information'!$T$19*'B. Intermediate calculations'!$D$68)/'B. Intermediate calculations'!$D$6)))*YF_share,0)</f>
        <v>0</v>
      </c>
      <c r="L1284" s="345" t="e">
        <f>K1284/'0a. Country information'!$R$11</f>
        <v>#DIV/0!</v>
      </c>
      <c r="M1284" s="346" t="str">
        <f>IF(AND('7. Vehicles and transport'!$K$11='0e. Support language'!$C$45,'7. Vehicles and transport'!$K$14='0e. Support language'!$D$52),'0e. Support language'!$A$82,'0e. Support language'!$A$67)</f>
        <v>District/MOH</v>
      </c>
      <c r="N1284" s="380" t="s">
        <v>22</v>
      </c>
    </row>
    <row r="1285" spans="1:14" x14ac:dyDescent="0.2">
      <c r="A1285" s="343">
        <f>'1. General information'!$O$8</f>
        <v>0</v>
      </c>
      <c r="B1285" s="343">
        <f>'1. General information'!$O$10</f>
        <v>0</v>
      </c>
      <c r="C1285" s="343">
        <f>'1. General information'!$O$11</f>
        <v>0</v>
      </c>
      <c r="D1285" s="343" t="s">
        <v>771</v>
      </c>
      <c r="E1285" s="343" t="s">
        <v>611</v>
      </c>
      <c r="F1285" s="343" t="s">
        <v>612</v>
      </c>
      <c r="G1285" s="343" t="s">
        <v>22</v>
      </c>
      <c r="H1285" s="343" t="s">
        <v>671</v>
      </c>
      <c r="I1285" s="343" t="s">
        <v>627</v>
      </c>
      <c r="J1285" s="343" t="s">
        <v>546</v>
      </c>
      <c r="K1285" s="378">
        <f>IFERROR(((-PMT('0c. Unit costs'!$G$17,'0c. Unit costs'!$H$45,'0c. Unit costs'!$H$44)*(('3. Campaign information'!$T$19*'B. Intermediate calculations'!$D$68)/'B. Intermediate calculations'!$D$6)))*MenA_share,0)</f>
        <v>0</v>
      </c>
      <c r="L1285" s="345" t="e">
        <f>K1285/'0a. Country information'!$R$11</f>
        <v>#DIV/0!</v>
      </c>
      <c r="M1285" s="346" t="str">
        <f>IF(AND('7. Vehicles and transport'!$K$11='0e. Support language'!$C$45,'7. Vehicles and transport'!$K$14='0e. Support language'!$D$52),'0e. Support language'!$A$82,'0e. Support language'!$A$67)</f>
        <v>District/MOH</v>
      </c>
      <c r="N1285" s="380" t="s">
        <v>22</v>
      </c>
    </row>
    <row r="1286" spans="1:14" x14ac:dyDescent="0.2">
      <c r="A1286" s="343">
        <f>'1. General information'!$O$8</f>
        <v>0</v>
      </c>
      <c r="B1286" s="343">
        <f>'1. General information'!$O$10</f>
        <v>0</v>
      </c>
      <c r="C1286" s="343">
        <f>'1. General information'!$O$11</f>
        <v>0</v>
      </c>
      <c r="D1286" s="343" t="s">
        <v>771</v>
      </c>
      <c r="E1286" s="343" t="s">
        <v>611</v>
      </c>
      <c r="F1286" s="343" t="s">
        <v>612</v>
      </c>
      <c r="G1286" s="343" t="s">
        <v>30</v>
      </c>
      <c r="H1286" s="343" t="s">
        <v>671</v>
      </c>
      <c r="I1286" s="343" t="s">
        <v>627</v>
      </c>
      <c r="J1286" s="343" t="s">
        <v>350</v>
      </c>
      <c r="K1286" s="378">
        <f>IFERROR(((-PMT('0c. Unit costs'!$G$17,'0c. Unit costs'!$H$45,'0c. Unit costs'!$H$44)*(('3. Campaign information'!$T$19*'B. Intermediate calculations'!$D$69)/'B. Intermediate calculations'!$D$6)))*YF_share,0)</f>
        <v>0</v>
      </c>
      <c r="L1286" s="345" t="e">
        <f>K1286/'0a. Country information'!$R$11</f>
        <v>#DIV/0!</v>
      </c>
      <c r="M1286" s="346" t="str">
        <f>IF(AND('7. Vehicles and transport'!$K$11='0e. Support language'!$C$45,'7. Vehicles and transport'!$K$14='0e. Support language'!$D$52),'0e. Support language'!$A$82,'0e. Support language'!$A$67)</f>
        <v>District/MOH</v>
      </c>
      <c r="N1286" s="380" t="s">
        <v>30</v>
      </c>
    </row>
    <row r="1287" spans="1:14" x14ac:dyDescent="0.2">
      <c r="A1287" s="343">
        <f>'1. General information'!$O$8</f>
        <v>0</v>
      </c>
      <c r="B1287" s="343">
        <f>'1. General information'!$O$10</f>
        <v>0</v>
      </c>
      <c r="C1287" s="343">
        <f>'1. General information'!$O$11</f>
        <v>0</v>
      </c>
      <c r="D1287" s="343" t="s">
        <v>771</v>
      </c>
      <c r="E1287" s="343" t="s">
        <v>611</v>
      </c>
      <c r="F1287" s="343" t="s">
        <v>612</v>
      </c>
      <c r="G1287" s="343" t="s">
        <v>30</v>
      </c>
      <c r="H1287" s="343" t="s">
        <v>671</v>
      </c>
      <c r="I1287" s="343" t="s">
        <v>627</v>
      </c>
      <c r="J1287" s="343" t="s">
        <v>546</v>
      </c>
      <c r="K1287" s="378">
        <f>IFERROR(((-PMT('0c. Unit costs'!$G$17,'0c. Unit costs'!$H$45,'0c. Unit costs'!$H$44)*(('3. Campaign information'!$T$19*'B. Intermediate calculations'!$D$69)/'B. Intermediate calculations'!$D$6)))*MenA_share,0)</f>
        <v>0</v>
      </c>
      <c r="L1287" s="345" t="e">
        <f>K1287/'0a. Country information'!$R$11</f>
        <v>#DIV/0!</v>
      </c>
      <c r="M1287" s="346" t="str">
        <f>IF(AND('7. Vehicles and transport'!$K$11='0e. Support language'!$C$45,'7. Vehicles and transport'!$K$14='0e. Support language'!$D$52),'0e. Support language'!$A$82,'0e. Support language'!$A$67)</f>
        <v>District/MOH</v>
      </c>
      <c r="N1287" s="380" t="s">
        <v>30</v>
      </c>
    </row>
    <row r="1288" spans="1:14" x14ac:dyDescent="0.2">
      <c r="A1288" s="343">
        <f>'1. General information'!$O$8</f>
        <v>0</v>
      </c>
      <c r="B1288" s="343">
        <f>'1. General information'!$O$10</f>
        <v>0</v>
      </c>
      <c r="C1288" s="343">
        <f>'1. General information'!$O$11</f>
        <v>0</v>
      </c>
      <c r="D1288" s="343" t="s">
        <v>771</v>
      </c>
      <c r="E1288" s="343" t="s">
        <v>611</v>
      </c>
      <c r="F1288" s="343" t="s">
        <v>612</v>
      </c>
      <c r="G1288" s="343" t="s">
        <v>97</v>
      </c>
      <c r="H1288" s="343" t="s">
        <v>671</v>
      </c>
      <c r="I1288" s="343" t="s">
        <v>627</v>
      </c>
      <c r="J1288" s="343" t="s">
        <v>350</v>
      </c>
      <c r="K1288" s="378">
        <f>IFERROR(((-PMT('0c. Unit costs'!$G$17,'0c. Unit costs'!$H$45,'0c. Unit costs'!$H$44)*(('3. Campaign information'!$T$19*'B. Intermediate calculations'!$D$70)/'B. Intermediate calculations'!$D$6)))*YF_share,0)</f>
        <v>0</v>
      </c>
      <c r="L1288" s="345" t="e">
        <f>K1288/'0a. Country information'!$R$11</f>
        <v>#DIV/0!</v>
      </c>
      <c r="M1288" s="346" t="str">
        <f>IF(AND('7. Vehicles and transport'!$K$11='0e. Support language'!$C$45,'7. Vehicles and transport'!$K$14='0e. Support language'!$D$52),'0e. Support language'!$A$82,'0e. Support language'!$A$67)</f>
        <v>District/MOH</v>
      </c>
      <c r="N1288" s="380" t="s">
        <v>97</v>
      </c>
    </row>
    <row r="1289" spans="1:14" x14ac:dyDescent="0.2">
      <c r="A1289" s="343">
        <f>'1. General information'!$O$8</f>
        <v>0</v>
      </c>
      <c r="B1289" s="343">
        <f>'1. General information'!$O$10</f>
        <v>0</v>
      </c>
      <c r="C1289" s="343">
        <f>'1. General information'!$O$11</f>
        <v>0</v>
      </c>
      <c r="D1289" s="343" t="s">
        <v>771</v>
      </c>
      <c r="E1289" s="343" t="s">
        <v>611</v>
      </c>
      <c r="F1289" s="343" t="s">
        <v>612</v>
      </c>
      <c r="G1289" s="343" t="s">
        <v>97</v>
      </c>
      <c r="H1289" s="343" t="s">
        <v>671</v>
      </c>
      <c r="I1289" s="343" t="s">
        <v>627</v>
      </c>
      <c r="J1289" s="343" t="s">
        <v>546</v>
      </c>
      <c r="K1289" s="378">
        <f>IFERROR(((-PMT('0c. Unit costs'!$G$17,'0c. Unit costs'!$H$45,'0c. Unit costs'!$H$44)*(('3. Campaign information'!$T$19*'B. Intermediate calculations'!$D$70)/'B. Intermediate calculations'!$D$6)))*MenA_share,0)</f>
        <v>0</v>
      </c>
      <c r="L1289" s="345" t="e">
        <f>K1289/'0a. Country information'!$R$11</f>
        <v>#DIV/0!</v>
      </c>
      <c r="M1289" s="346" t="str">
        <f>IF(AND('7. Vehicles and transport'!$K$11='0e. Support language'!$C$45,'7. Vehicles and transport'!$K$14='0e. Support language'!$D$52),'0e. Support language'!$A$82,'0e. Support language'!$A$67)</f>
        <v>District/MOH</v>
      </c>
      <c r="N1289" s="380" t="s">
        <v>97</v>
      </c>
    </row>
    <row r="1290" spans="1:14" x14ac:dyDescent="0.2">
      <c r="A1290" s="343">
        <f>'1. General information'!$O$8</f>
        <v>0</v>
      </c>
      <c r="B1290" s="343">
        <f>'1. General information'!$O$10</f>
        <v>0</v>
      </c>
      <c r="C1290" s="343">
        <f>'1. General information'!$O$11</f>
        <v>0</v>
      </c>
      <c r="D1290" s="343" t="s">
        <v>771</v>
      </c>
      <c r="E1290" s="343" t="s">
        <v>611</v>
      </c>
      <c r="F1290" s="343" t="s">
        <v>612</v>
      </c>
      <c r="G1290" s="343" t="s">
        <v>28</v>
      </c>
      <c r="H1290" s="343" t="s">
        <v>671</v>
      </c>
      <c r="I1290" s="343" t="s">
        <v>627</v>
      </c>
      <c r="J1290" s="343" t="s">
        <v>350</v>
      </c>
      <c r="K1290" s="378">
        <f>IFERROR(((-PMT('0c. Unit costs'!$G$17,'0c. Unit costs'!$H$45,'0c. Unit costs'!$H$44)*(('3. Campaign information'!$T$19*'B. Intermediate calculations'!$D$71)/'B. Intermediate calculations'!$D$6)))*YF_share,0)</f>
        <v>0</v>
      </c>
      <c r="L1290" s="345" t="e">
        <f>K1290/'0a. Country information'!$R$11</f>
        <v>#DIV/0!</v>
      </c>
      <c r="M1290" s="346" t="str">
        <f>IF(AND('7. Vehicles and transport'!$K$11='0e. Support language'!$C$45,'7. Vehicles and transport'!$K$14='0e. Support language'!$D$52),'0e. Support language'!$A$82,'0e. Support language'!$A$67)</f>
        <v>District/MOH</v>
      </c>
      <c r="N1290" s="380" t="s">
        <v>28</v>
      </c>
    </row>
    <row r="1291" spans="1:14" x14ac:dyDescent="0.2">
      <c r="A1291" s="343">
        <f>'1. General information'!$O$8</f>
        <v>0</v>
      </c>
      <c r="B1291" s="343">
        <f>'1. General information'!$O$10</f>
        <v>0</v>
      </c>
      <c r="C1291" s="343">
        <f>'1. General information'!$O$11</f>
        <v>0</v>
      </c>
      <c r="D1291" s="343" t="s">
        <v>771</v>
      </c>
      <c r="E1291" s="343" t="s">
        <v>611</v>
      </c>
      <c r="F1291" s="343" t="s">
        <v>612</v>
      </c>
      <c r="G1291" s="343" t="s">
        <v>28</v>
      </c>
      <c r="H1291" s="343" t="s">
        <v>671</v>
      </c>
      <c r="I1291" s="343" t="s">
        <v>627</v>
      </c>
      <c r="J1291" s="343" t="s">
        <v>546</v>
      </c>
      <c r="K1291" s="378">
        <f>IFERROR(((-PMT('0c. Unit costs'!$G$17,'0c. Unit costs'!$H$45,'0c. Unit costs'!$H$44)*(('3. Campaign information'!$T$19*'B. Intermediate calculations'!$D$71)/'B. Intermediate calculations'!$D$6)))*MenA_share,0)</f>
        <v>0</v>
      </c>
      <c r="L1291" s="345" t="e">
        <f>K1291/'0a. Country information'!$R$11</f>
        <v>#DIV/0!</v>
      </c>
      <c r="M1291" s="346" t="str">
        <f>IF(AND('7. Vehicles and transport'!$K$11='0e. Support language'!$C$45,'7. Vehicles and transport'!$K$14='0e. Support language'!$D$52),'0e. Support language'!$A$82,'0e. Support language'!$A$67)</f>
        <v>District/MOH</v>
      </c>
      <c r="N1291" s="380" t="s">
        <v>28</v>
      </c>
    </row>
    <row r="1292" spans="1:14" x14ac:dyDescent="0.2">
      <c r="A1292" s="343">
        <f>'1. General information'!$O$8</f>
        <v>0</v>
      </c>
      <c r="B1292" s="343">
        <f>'1. General information'!$O$10</f>
        <v>0</v>
      </c>
      <c r="C1292" s="343">
        <f>'1. General information'!$O$11</f>
        <v>0</v>
      </c>
      <c r="D1292" s="343" t="s">
        <v>771</v>
      </c>
      <c r="E1292" s="343" t="s">
        <v>611</v>
      </c>
      <c r="F1292" s="343" t="s">
        <v>612</v>
      </c>
      <c r="G1292" s="343" t="s">
        <v>129</v>
      </c>
      <c r="H1292" s="343" t="s">
        <v>671</v>
      </c>
      <c r="I1292" s="343" t="s">
        <v>627</v>
      </c>
      <c r="J1292" s="343" t="s">
        <v>350</v>
      </c>
      <c r="K1292" s="378">
        <f>IFERROR(((-PMT('0c. Unit costs'!$G$17,'0c. Unit costs'!$H$45,'0c. Unit costs'!$H$44)*(('3. Campaign information'!$T$19*'B. Intermediate calculations'!$D$72)/'B. Intermediate calculations'!$D$6)))*YF_share,0)</f>
        <v>0</v>
      </c>
      <c r="L1292" s="345" t="e">
        <f>K1292/'0a. Country information'!$R$11</f>
        <v>#DIV/0!</v>
      </c>
      <c r="M1292" s="346" t="str">
        <f>IF(AND('7. Vehicles and transport'!$K$11='0e. Support language'!$C$45,'7. Vehicles and transport'!$K$14='0e. Support language'!$D$52),'0e. Support language'!$A$82,'0e. Support language'!$A$67)</f>
        <v>District/MOH</v>
      </c>
      <c r="N1292" s="380" t="s">
        <v>619</v>
      </c>
    </row>
    <row r="1293" spans="1:14" x14ac:dyDescent="0.2">
      <c r="A1293" s="343">
        <f>'1. General information'!$O$8</f>
        <v>0</v>
      </c>
      <c r="B1293" s="343">
        <f>'1. General information'!$O$10</f>
        <v>0</v>
      </c>
      <c r="C1293" s="343">
        <f>'1. General information'!$O$11</f>
        <v>0</v>
      </c>
      <c r="D1293" s="343" t="s">
        <v>771</v>
      </c>
      <c r="E1293" s="343" t="s">
        <v>611</v>
      </c>
      <c r="F1293" s="343" t="s">
        <v>612</v>
      </c>
      <c r="G1293" s="343" t="s">
        <v>129</v>
      </c>
      <c r="H1293" s="343" t="s">
        <v>671</v>
      </c>
      <c r="I1293" s="343" t="s">
        <v>627</v>
      </c>
      <c r="J1293" s="343" t="s">
        <v>546</v>
      </c>
      <c r="K1293" s="378">
        <f>IFERROR(((-PMT('0c. Unit costs'!$G$17,'0c. Unit costs'!$H$45,'0c. Unit costs'!$H$44)*(('3. Campaign information'!$T$19*'B. Intermediate calculations'!$D$72)/'B. Intermediate calculations'!$D$6)))*MenA_share,0)</f>
        <v>0</v>
      </c>
      <c r="L1293" s="345" t="e">
        <f>K1293/'0a. Country information'!$R$11</f>
        <v>#DIV/0!</v>
      </c>
      <c r="M1293" s="346" t="str">
        <f>IF(AND('7. Vehicles and transport'!$K$11='0e. Support language'!$C$45,'7. Vehicles and transport'!$K$14='0e. Support language'!$D$52),'0e. Support language'!$A$82,'0e. Support language'!$A$67)</f>
        <v>District/MOH</v>
      </c>
      <c r="N1293" s="380" t="s">
        <v>619</v>
      </c>
    </row>
    <row r="1294" spans="1:14" x14ac:dyDescent="0.2">
      <c r="A1294" s="343">
        <f>'1. General information'!$O$8</f>
        <v>0</v>
      </c>
      <c r="B1294" s="343">
        <f>'1. General information'!$O$10</f>
        <v>0</v>
      </c>
      <c r="C1294" s="343">
        <f>'1. General information'!$O$11</f>
        <v>0</v>
      </c>
      <c r="D1294" s="343" t="s">
        <v>773</v>
      </c>
      <c r="E1294" s="343" t="s">
        <v>611</v>
      </c>
      <c r="F1294" s="343" t="s">
        <v>612</v>
      </c>
      <c r="G1294" s="343" t="s">
        <v>33</v>
      </c>
      <c r="H1294" s="343" t="s">
        <v>671</v>
      </c>
      <c r="I1294" s="343" t="s">
        <v>627</v>
      </c>
      <c r="J1294" s="343" t="s">
        <v>350</v>
      </c>
      <c r="K1294" s="378">
        <f>IF('7. Vehicles and transport'!L25&lt;&gt;"",IFERROR(((-PMT('0c. Unit costs'!$G$17,'0c. Unit costs'!$I$45,'0c. Unit costs'!$I$44)*(SUM('B. Intermediate calculations'!$C$80:$L$80)/'B. Intermediate calculations'!$D$6)))*YF_share,0),0)</f>
        <v>0</v>
      </c>
      <c r="L1294" s="345" t="e">
        <f>K1294/'0a. Country information'!$R$11</f>
        <v>#DIV/0!</v>
      </c>
      <c r="M1294" s="346" t="str">
        <f>IF(AND('7. Vehicles and transport'!$L$11='0e. Support language'!$C$45,'7. Vehicles and transport'!$L$14='0e. Support language'!$D$52),'0e. Support language'!$A$82,'0e. Support language'!$A$67)</f>
        <v>District/MOH</v>
      </c>
      <c r="N1294" s="379" t="s">
        <v>774</v>
      </c>
    </row>
    <row r="1295" spans="1:14" x14ac:dyDescent="0.2">
      <c r="A1295" s="343">
        <f>'1. General information'!$O$8</f>
        <v>0</v>
      </c>
      <c r="B1295" s="343">
        <f>'1. General information'!$O$10</f>
        <v>0</v>
      </c>
      <c r="C1295" s="343">
        <f>'1. General information'!$O$11</f>
        <v>0</v>
      </c>
      <c r="D1295" s="343" t="s">
        <v>773</v>
      </c>
      <c r="E1295" s="343" t="s">
        <v>611</v>
      </c>
      <c r="F1295" s="343" t="s">
        <v>612</v>
      </c>
      <c r="G1295" s="343" t="s">
        <v>33</v>
      </c>
      <c r="H1295" s="343" t="s">
        <v>671</v>
      </c>
      <c r="I1295" s="343" t="s">
        <v>627</v>
      </c>
      <c r="J1295" s="343" t="s">
        <v>546</v>
      </c>
      <c r="K1295" s="378">
        <f>IF('7. Vehicles and transport'!L25&lt;&gt;"",IFERROR(((-PMT('0c. Unit costs'!$G$17,'0c. Unit costs'!$I$45,'0c. Unit costs'!$I$44)*(SUM('B. Intermediate calculations'!$C$80:$L$80)/'B. Intermediate calculations'!$D$6)))*MenA_share,0),0)</f>
        <v>0</v>
      </c>
      <c r="L1295" s="345" t="e">
        <f>K1295/'0a. Country information'!$R$11</f>
        <v>#DIV/0!</v>
      </c>
      <c r="M1295" s="346" t="str">
        <f>IF(AND('7. Vehicles and transport'!$L$11='0e. Support language'!$C$45,'7. Vehicles and transport'!$L$14='0e. Support language'!$D$52),'0e. Support language'!$A$82,'0e. Support language'!$A$67)</f>
        <v>District/MOH</v>
      </c>
      <c r="N1295" s="379" t="s">
        <v>774</v>
      </c>
    </row>
    <row r="1296" spans="1:14" x14ac:dyDescent="0.2">
      <c r="A1296" s="343">
        <f>'1. General information'!$O$8</f>
        <v>0</v>
      </c>
      <c r="B1296" s="343">
        <f>'1. General information'!$O$10</f>
        <v>0</v>
      </c>
      <c r="C1296" s="343">
        <f>'1. General information'!$O$11</f>
        <v>0</v>
      </c>
      <c r="D1296" s="343" t="s">
        <v>773</v>
      </c>
      <c r="E1296" s="343" t="s">
        <v>611</v>
      </c>
      <c r="F1296" s="343" t="s">
        <v>612</v>
      </c>
      <c r="G1296" s="343" t="s">
        <v>356</v>
      </c>
      <c r="H1296" s="343" t="s">
        <v>671</v>
      </c>
      <c r="I1296" s="343" t="s">
        <v>627</v>
      </c>
      <c r="J1296" s="343" t="s">
        <v>350</v>
      </c>
      <c r="K1296" s="378">
        <f>IFERROR(((-PMT('0c. Unit costs'!$G$17,'0c. Unit costs'!$I$45,'0c. Unit costs'!$I$44)*(('3. Campaign information'!$T$19*'B. Intermediate calculations'!$E$64)/'B. Intermediate calculations'!$D$6)))*YF_share,0)</f>
        <v>0</v>
      </c>
      <c r="L1296" s="345" t="e">
        <f>K1296/'0a. Country information'!$R$11</f>
        <v>#DIV/0!</v>
      </c>
      <c r="M1296" s="346" t="str">
        <f>IF(AND('7. Vehicles and transport'!$L$11='0e. Support language'!$C$45,'7. Vehicles and transport'!$L$14='0e. Support language'!$D$52),'0e. Support language'!$A$82,'0e. Support language'!$A$67)</f>
        <v>District/MOH</v>
      </c>
      <c r="N1296" s="380" t="s">
        <v>356</v>
      </c>
    </row>
    <row r="1297" spans="1:14" x14ac:dyDescent="0.2">
      <c r="A1297" s="343">
        <f>'1. General information'!$O$8</f>
        <v>0</v>
      </c>
      <c r="B1297" s="343">
        <f>'1. General information'!$O$10</f>
        <v>0</v>
      </c>
      <c r="C1297" s="343">
        <f>'1. General information'!$O$11</f>
        <v>0</v>
      </c>
      <c r="D1297" s="343" t="s">
        <v>773</v>
      </c>
      <c r="E1297" s="343" t="s">
        <v>611</v>
      </c>
      <c r="F1297" s="343" t="s">
        <v>612</v>
      </c>
      <c r="G1297" s="343" t="s">
        <v>356</v>
      </c>
      <c r="H1297" s="343" t="s">
        <v>671</v>
      </c>
      <c r="I1297" s="343" t="s">
        <v>627</v>
      </c>
      <c r="J1297" s="343" t="s">
        <v>546</v>
      </c>
      <c r="K1297" s="378">
        <f>IFERROR(((-PMT('0c. Unit costs'!$G$17,'0c. Unit costs'!$I$45,'0c. Unit costs'!$I$44)*(('3. Campaign information'!$T$19*'B. Intermediate calculations'!$E$64)/'B. Intermediate calculations'!$D$6)))*MenA_share,0)</f>
        <v>0</v>
      </c>
      <c r="L1297" s="345" t="e">
        <f>K1297/'0a. Country information'!$R$11</f>
        <v>#DIV/0!</v>
      </c>
      <c r="M1297" s="346" t="str">
        <f>IF(AND('7. Vehicles and transport'!$L$11='0e. Support language'!$C$45,'7. Vehicles and transport'!$L$14='0e. Support language'!$D$52),'0e. Support language'!$A$82,'0e. Support language'!$A$67)</f>
        <v>District/MOH</v>
      </c>
      <c r="N1297" s="380" t="s">
        <v>356</v>
      </c>
    </row>
    <row r="1298" spans="1:14" x14ac:dyDescent="0.2">
      <c r="A1298" s="343">
        <f>'1. General information'!$O$8</f>
        <v>0</v>
      </c>
      <c r="B1298" s="343">
        <f>'1. General information'!$O$10</f>
        <v>0</v>
      </c>
      <c r="C1298" s="343">
        <f>'1. General information'!$O$11</f>
        <v>0</v>
      </c>
      <c r="D1298" s="343" t="s">
        <v>773</v>
      </c>
      <c r="E1298" s="343" t="s">
        <v>611</v>
      </c>
      <c r="F1298" s="343" t="s">
        <v>612</v>
      </c>
      <c r="G1298" s="343" t="s">
        <v>29</v>
      </c>
      <c r="H1298" s="343" t="s">
        <v>671</v>
      </c>
      <c r="I1298" s="343" t="s">
        <v>627</v>
      </c>
      <c r="J1298" s="343" t="s">
        <v>350</v>
      </c>
      <c r="K1298" s="378">
        <f>IFERROR(((-PMT('0c. Unit costs'!$G$17,'0c. Unit costs'!$I$45,'0c. Unit costs'!$I$44)*(('3. Campaign information'!$T$19*'B. Intermediate calculations'!$E$65)/'B. Intermediate calculations'!$D$6)))*YF_share,0)</f>
        <v>0</v>
      </c>
      <c r="L1298" s="345" t="e">
        <f>K1298/'0a. Country information'!$R$11</f>
        <v>#DIV/0!</v>
      </c>
      <c r="M1298" s="346" t="str">
        <f>IF(AND('7. Vehicles and transport'!$L$11='0e. Support language'!$C$45,'7. Vehicles and transport'!$L$14='0e. Support language'!$D$52),'0e. Support language'!$A$82,'0e. Support language'!$A$67)</f>
        <v>District/MOH</v>
      </c>
      <c r="N1298" s="380" t="s">
        <v>29</v>
      </c>
    </row>
    <row r="1299" spans="1:14" x14ac:dyDescent="0.2">
      <c r="A1299" s="343">
        <f>'1. General information'!$O$8</f>
        <v>0</v>
      </c>
      <c r="B1299" s="343">
        <f>'1. General information'!$O$10</f>
        <v>0</v>
      </c>
      <c r="C1299" s="343">
        <f>'1. General information'!$O$11</f>
        <v>0</v>
      </c>
      <c r="D1299" s="343" t="s">
        <v>773</v>
      </c>
      <c r="E1299" s="343" t="s">
        <v>611</v>
      </c>
      <c r="F1299" s="343" t="s">
        <v>612</v>
      </c>
      <c r="G1299" s="343" t="s">
        <v>29</v>
      </c>
      <c r="H1299" s="343" t="s">
        <v>671</v>
      </c>
      <c r="I1299" s="343" t="s">
        <v>627</v>
      </c>
      <c r="J1299" s="343" t="s">
        <v>546</v>
      </c>
      <c r="K1299" s="378">
        <f>IFERROR(((-PMT('0c. Unit costs'!$G$17,'0c. Unit costs'!$I$45,'0c. Unit costs'!$I$44)*(('3. Campaign information'!$T$19*'B. Intermediate calculations'!$E$65)/'B. Intermediate calculations'!$D$6)))*MenA_share,0)</f>
        <v>0</v>
      </c>
      <c r="L1299" s="345" t="e">
        <f>K1299/'0a. Country information'!$R$11</f>
        <v>#DIV/0!</v>
      </c>
      <c r="M1299" s="346" t="str">
        <f>IF(AND('7. Vehicles and transport'!$L$11='0e. Support language'!$C$45,'7. Vehicles and transport'!$L$14='0e. Support language'!$D$52),'0e. Support language'!$A$82,'0e. Support language'!$A$67)</f>
        <v>District/MOH</v>
      </c>
      <c r="N1299" s="380" t="s">
        <v>29</v>
      </c>
    </row>
    <row r="1300" spans="1:14" x14ac:dyDescent="0.2">
      <c r="A1300" s="343">
        <f>'1. General information'!$O$8</f>
        <v>0</v>
      </c>
      <c r="B1300" s="343">
        <f>'1. General information'!$O$10</f>
        <v>0</v>
      </c>
      <c r="C1300" s="343">
        <f>'1. General information'!$O$11</f>
        <v>0</v>
      </c>
      <c r="D1300" s="343" t="s">
        <v>773</v>
      </c>
      <c r="E1300" s="343" t="s">
        <v>611</v>
      </c>
      <c r="F1300" s="343" t="s">
        <v>612</v>
      </c>
      <c r="G1300" s="343" t="s">
        <v>96</v>
      </c>
      <c r="H1300" s="343" t="s">
        <v>671</v>
      </c>
      <c r="I1300" s="343" t="s">
        <v>627</v>
      </c>
      <c r="J1300" s="343" t="s">
        <v>350</v>
      </c>
      <c r="K1300" s="378">
        <f>IFERROR(((-PMT('0c. Unit costs'!$G$17,'0c. Unit costs'!$I$45,'0c. Unit costs'!$I$44)*(('3. Campaign information'!$T$19*'B. Intermediate calculations'!$E$66)/'B. Intermediate calculations'!$D$6)))*YF_share,0)</f>
        <v>0</v>
      </c>
      <c r="L1300" s="345" t="e">
        <f>K1300/'0a. Country information'!$R$11</f>
        <v>#DIV/0!</v>
      </c>
      <c r="M1300" s="346" t="str">
        <f>IF(AND('7. Vehicles and transport'!$L$11='0e. Support language'!$C$45,'7. Vehicles and transport'!$L$14='0e. Support language'!$D$52),'0e. Support language'!$A$82,'0e. Support language'!$A$67)</f>
        <v>District/MOH</v>
      </c>
      <c r="N1300" s="380" t="s">
        <v>96</v>
      </c>
    </row>
    <row r="1301" spans="1:14" x14ac:dyDescent="0.2">
      <c r="A1301" s="343">
        <f>'1. General information'!$O$8</f>
        <v>0</v>
      </c>
      <c r="B1301" s="343">
        <f>'1. General information'!$O$10</f>
        <v>0</v>
      </c>
      <c r="C1301" s="343">
        <f>'1. General information'!$O$11</f>
        <v>0</v>
      </c>
      <c r="D1301" s="343" t="s">
        <v>773</v>
      </c>
      <c r="E1301" s="343" t="s">
        <v>611</v>
      </c>
      <c r="F1301" s="343" t="s">
        <v>612</v>
      </c>
      <c r="G1301" s="343" t="s">
        <v>96</v>
      </c>
      <c r="H1301" s="343" t="s">
        <v>671</v>
      </c>
      <c r="I1301" s="343" t="s">
        <v>627</v>
      </c>
      <c r="J1301" s="343" t="s">
        <v>546</v>
      </c>
      <c r="K1301" s="378">
        <f>IFERROR(((-PMT('0c. Unit costs'!$G$17,'0c. Unit costs'!$I$45,'0c. Unit costs'!$I$44)*(('3. Campaign information'!$T$19*'B. Intermediate calculations'!$E$66)/'B. Intermediate calculations'!$D$6)))*MenA_share,0)</f>
        <v>0</v>
      </c>
      <c r="L1301" s="345" t="e">
        <f>K1301/'0a. Country information'!$R$11</f>
        <v>#DIV/0!</v>
      </c>
      <c r="M1301" s="346" t="str">
        <f>IF(AND('7. Vehicles and transport'!$L$11='0e. Support language'!$C$45,'7. Vehicles and transport'!$L$14='0e. Support language'!$D$52),'0e. Support language'!$A$82,'0e. Support language'!$A$67)</f>
        <v>District/MOH</v>
      </c>
      <c r="N1301" s="380" t="s">
        <v>96</v>
      </c>
    </row>
    <row r="1302" spans="1:14" x14ac:dyDescent="0.2">
      <c r="A1302" s="343">
        <f>'1. General information'!$O$8</f>
        <v>0</v>
      </c>
      <c r="B1302" s="343">
        <f>'1. General information'!$O$10</f>
        <v>0</v>
      </c>
      <c r="C1302" s="343">
        <f>'1. General information'!$O$11</f>
        <v>0</v>
      </c>
      <c r="D1302" s="343" t="s">
        <v>773</v>
      </c>
      <c r="E1302" s="343" t="s">
        <v>611</v>
      </c>
      <c r="F1302" s="343" t="s">
        <v>612</v>
      </c>
      <c r="G1302" s="343" t="s">
        <v>5</v>
      </c>
      <c r="H1302" s="343" t="s">
        <v>671</v>
      </c>
      <c r="I1302" s="343" t="s">
        <v>627</v>
      </c>
      <c r="J1302" s="343" t="s">
        <v>350</v>
      </c>
      <c r="K1302" s="378">
        <f>IFERROR(((-PMT('0c. Unit costs'!$G$17,'0c. Unit costs'!$I$45,'0c. Unit costs'!$I$44)*(('3. Campaign information'!$T$19*'B. Intermediate calculations'!$E$67)/'B. Intermediate calculations'!$D$6)))*YF_share,0)</f>
        <v>0</v>
      </c>
      <c r="L1302" s="345" t="e">
        <f>K1302/'0a. Country information'!$R$11</f>
        <v>#DIV/0!</v>
      </c>
      <c r="M1302" s="346" t="str">
        <f>IF(AND('7. Vehicles and transport'!$L$11='0e. Support language'!$C$45,'7. Vehicles and transport'!$L$14='0e. Support language'!$D$52),'0e. Support language'!$A$82,'0e. Support language'!$A$67)</f>
        <v>District/MOH</v>
      </c>
      <c r="N1302" s="380" t="s">
        <v>5</v>
      </c>
    </row>
    <row r="1303" spans="1:14" x14ac:dyDescent="0.2">
      <c r="A1303" s="343">
        <f>'1. General information'!$O$8</f>
        <v>0</v>
      </c>
      <c r="B1303" s="343">
        <f>'1. General information'!$O$10</f>
        <v>0</v>
      </c>
      <c r="C1303" s="343">
        <f>'1. General information'!$O$11</f>
        <v>0</v>
      </c>
      <c r="D1303" s="343" t="s">
        <v>773</v>
      </c>
      <c r="E1303" s="343" t="s">
        <v>611</v>
      </c>
      <c r="F1303" s="343" t="s">
        <v>612</v>
      </c>
      <c r="G1303" s="343" t="s">
        <v>5</v>
      </c>
      <c r="H1303" s="343" t="s">
        <v>671</v>
      </c>
      <c r="I1303" s="343" t="s">
        <v>627</v>
      </c>
      <c r="J1303" s="343" t="s">
        <v>546</v>
      </c>
      <c r="K1303" s="378">
        <f>IFERROR(((-PMT('0c. Unit costs'!$G$17,'0c. Unit costs'!$I$45,'0c. Unit costs'!$I$44)*(('3. Campaign information'!$T$19*'B. Intermediate calculations'!$E$67)/'B. Intermediate calculations'!$D$6)))*MenA_share,0)</f>
        <v>0</v>
      </c>
      <c r="L1303" s="345" t="e">
        <f>K1303/'0a. Country information'!$R$11</f>
        <v>#DIV/0!</v>
      </c>
      <c r="M1303" s="346" t="str">
        <f>IF(AND('7. Vehicles and transport'!$L$11='0e. Support language'!$C$45,'7. Vehicles and transport'!$L$14='0e. Support language'!$D$52),'0e. Support language'!$A$82,'0e. Support language'!$A$67)</f>
        <v>District/MOH</v>
      </c>
      <c r="N1303" s="380" t="s">
        <v>5</v>
      </c>
    </row>
    <row r="1304" spans="1:14" x14ac:dyDescent="0.2">
      <c r="A1304" s="343">
        <f>'1. General information'!$O$8</f>
        <v>0</v>
      </c>
      <c r="B1304" s="343">
        <f>'1. General information'!$O$10</f>
        <v>0</v>
      </c>
      <c r="C1304" s="343">
        <f>'1. General information'!$O$11</f>
        <v>0</v>
      </c>
      <c r="D1304" s="343" t="s">
        <v>773</v>
      </c>
      <c r="E1304" s="343" t="s">
        <v>611</v>
      </c>
      <c r="F1304" s="343" t="s">
        <v>612</v>
      </c>
      <c r="G1304" s="343" t="s">
        <v>22</v>
      </c>
      <c r="H1304" s="343" t="s">
        <v>671</v>
      </c>
      <c r="I1304" s="343" t="s">
        <v>627</v>
      </c>
      <c r="J1304" s="343" t="s">
        <v>350</v>
      </c>
      <c r="K1304" s="378">
        <f>IFERROR(((-PMT('0c. Unit costs'!$G$17,'0c. Unit costs'!$I$45,'0c. Unit costs'!$I$44)*(('3. Campaign information'!$T$19*'B. Intermediate calculations'!$E$68)/'B. Intermediate calculations'!$D$6)))*YF_share,0)</f>
        <v>0</v>
      </c>
      <c r="L1304" s="345" t="e">
        <f>K1304/'0a. Country information'!$R$11</f>
        <v>#DIV/0!</v>
      </c>
      <c r="M1304" s="346" t="str">
        <f>IF(AND('7. Vehicles and transport'!$L$11='0e. Support language'!$C$45,'7. Vehicles and transport'!$L$14='0e. Support language'!$D$52),'0e. Support language'!$A$82,'0e. Support language'!$A$67)</f>
        <v>District/MOH</v>
      </c>
      <c r="N1304" s="380" t="s">
        <v>22</v>
      </c>
    </row>
    <row r="1305" spans="1:14" x14ac:dyDescent="0.2">
      <c r="A1305" s="343">
        <f>'1. General information'!$O$8</f>
        <v>0</v>
      </c>
      <c r="B1305" s="343">
        <f>'1. General information'!$O$10</f>
        <v>0</v>
      </c>
      <c r="C1305" s="343">
        <f>'1. General information'!$O$11</f>
        <v>0</v>
      </c>
      <c r="D1305" s="343" t="s">
        <v>773</v>
      </c>
      <c r="E1305" s="343" t="s">
        <v>611</v>
      </c>
      <c r="F1305" s="343" t="s">
        <v>612</v>
      </c>
      <c r="G1305" s="343" t="s">
        <v>22</v>
      </c>
      <c r="H1305" s="343" t="s">
        <v>671</v>
      </c>
      <c r="I1305" s="343" t="s">
        <v>627</v>
      </c>
      <c r="J1305" s="343" t="s">
        <v>546</v>
      </c>
      <c r="K1305" s="378">
        <f>IFERROR(((-PMT('0c. Unit costs'!$G$17,'0c. Unit costs'!$I$45,'0c. Unit costs'!$I$44)*(('3. Campaign information'!$T$19*'B. Intermediate calculations'!$E$68)/'B. Intermediate calculations'!$D$6)))*MenA_share,0)</f>
        <v>0</v>
      </c>
      <c r="L1305" s="345" t="e">
        <f>K1305/'0a. Country information'!$R$11</f>
        <v>#DIV/0!</v>
      </c>
      <c r="M1305" s="346" t="str">
        <f>IF(AND('7. Vehicles and transport'!$L$11='0e. Support language'!$C$45,'7. Vehicles and transport'!$L$14='0e. Support language'!$D$52),'0e. Support language'!$A$82,'0e. Support language'!$A$67)</f>
        <v>District/MOH</v>
      </c>
      <c r="N1305" s="380" t="s">
        <v>22</v>
      </c>
    </row>
    <row r="1306" spans="1:14" x14ac:dyDescent="0.2">
      <c r="A1306" s="343">
        <f>'1. General information'!$O$8</f>
        <v>0</v>
      </c>
      <c r="B1306" s="343">
        <f>'1. General information'!$O$10</f>
        <v>0</v>
      </c>
      <c r="C1306" s="343">
        <f>'1. General information'!$O$11</f>
        <v>0</v>
      </c>
      <c r="D1306" s="343" t="s">
        <v>773</v>
      </c>
      <c r="E1306" s="343" t="s">
        <v>611</v>
      </c>
      <c r="F1306" s="343" t="s">
        <v>612</v>
      </c>
      <c r="G1306" s="343" t="s">
        <v>30</v>
      </c>
      <c r="H1306" s="343" t="s">
        <v>671</v>
      </c>
      <c r="I1306" s="343" t="s">
        <v>627</v>
      </c>
      <c r="J1306" s="343" t="s">
        <v>350</v>
      </c>
      <c r="K1306" s="378">
        <f>IFERROR(((-PMT('0c. Unit costs'!$G$17,'0c. Unit costs'!$I$45,'0c. Unit costs'!$I$44)*(('3. Campaign information'!$T$19*'B. Intermediate calculations'!$E$69)/'B. Intermediate calculations'!$D$6)))*YF_share,0)</f>
        <v>0</v>
      </c>
      <c r="L1306" s="345" t="e">
        <f>K1306/'0a. Country information'!$R$11</f>
        <v>#DIV/0!</v>
      </c>
      <c r="M1306" s="346" t="str">
        <f>IF(AND('7. Vehicles and transport'!$L$11='0e. Support language'!$C$45,'7. Vehicles and transport'!$L$14='0e. Support language'!$D$52),'0e. Support language'!$A$82,'0e. Support language'!$A$67)</f>
        <v>District/MOH</v>
      </c>
      <c r="N1306" s="380" t="s">
        <v>30</v>
      </c>
    </row>
    <row r="1307" spans="1:14" x14ac:dyDescent="0.2">
      <c r="A1307" s="343">
        <f>'1. General information'!$O$8</f>
        <v>0</v>
      </c>
      <c r="B1307" s="343">
        <f>'1. General information'!$O$10</f>
        <v>0</v>
      </c>
      <c r="C1307" s="343">
        <f>'1. General information'!$O$11</f>
        <v>0</v>
      </c>
      <c r="D1307" s="343" t="s">
        <v>773</v>
      </c>
      <c r="E1307" s="343" t="s">
        <v>611</v>
      </c>
      <c r="F1307" s="343" t="s">
        <v>612</v>
      </c>
      <c r="G1307" s="343" t="s">
        <v>30</v>
      </c>
      <c r="H1307" s="343" t="s">
        <v>671</v>
      </c>
      <c r="I1307" s="343" t="s">
        <v>627</v>
      </c>
      <c r="J1307" s="343" t="s">
        <v>546</v>
      </c>
      <c r="K1307" s="378">
        <f>IFERROR(((-PMT('0c. Unit costs'!$G$17,'0c. Unit costs'!$I$45,'0c. Unit costs'!$I$44)*(('3. Campaign information'!$T$19*'B. Intermediate calculations'!$E$69)/'B. Intermediate calculations'!$D$6)))*MenA_share,0)</f>
        <v>0</v>
      </c>
      <c r="L1307" s="345" t="e">
        <f>K1307/'0a. Country information'!$R$11</f>
        <v>#DIV/0!</v>
      </c>
      <c r="M1307" s="346" t="str">
        <f>IF(AND('7. Vehicles and transport'!$L$11='0e. Support language'!$C$45,'7. Vehicles and transport'!$L$14='0e. Support language'!$D$52),'0e. Support language'!$A$82,'0e. Support language'!$A$67)</f>
        <v>District/MOH</v>
      </c>
      <c r="N1307" s="380" t="s">
        <v>30</v>
      </c>
    </row>
    <row r="1308" spans="1:14" x14ac:dyDescent="0.2">
      <c r="A1308" s="343">
        <f>'1. General information'!$O$8</f>
        <v>0</v>
      </c>
      <c r="B1308" s="343">
        <f>'1. General information'!$O$10</f>
        <v>0</v>
      </c>
      <c r="C1308" s="343">
        <f>'1. General information'!$O$11</f>
        <v>0</v>
      </c>
      <c r="D1308" s="343" t="s">
        <v>773</v>
      </c>
      <c r="E1308" s="343" t="s">
        <v>611</v>
      </c>
      <c r="F1308" s="343" t="s">
        <v>612</v>
      </c>
      <c r="G1308" s="343" t="s">
        <v>97</v>
      </c>
      <c r="H1308" s="343" t="s">
        <v>671</v>
      </c>
      <c r="I1308" s="343" t="s">
        <v>627</v>
      </c>
      <c r="J1308" s="343" t="s">
        <v>350</v>
      </c>
      <c r="K1308" s="378">
        <f>IFERROR(((-PMT('0c. Unit costs'!$G$17,'0c. Unit costs'!$I$45,'0c. Unit costs'!$I$44)*(('3. Campaign information'!$T$19*'B. Intermediate calculations'!$E$70)/'B. Intermediate calculations'!$D$6)))*YF_share,0)</f>
        <v>0</v>
      </c>
      <c r="L1308" s="345" t="e">
        <f>K1308/'0a. Country information'!$R$11</f>
        <v>#DIV/0!</v>
      </c>
      <c r="M1308" s="346" t="str">
        <f>IF(AND('7. Vehicles and transport'!$L$11='0e. Support language'!$C$45,'7. Vehicles and transport'!$L$14='0e. Support language'!$D$52),'0e. Support language'!$A$82,'0e. Support language'!$A$67)</f>
        <v>District/MOH</v>
      </c>
      <c r="N1308" s="380" t="s">
        <v>97</v>
      </c>
    </row>
    <row r="1309" spans="1:14" x14ac:dyDescent="0.2">
      <c r="A1309" s="343">
        <f>'1. General information'!$O$8</f>
        <v>0</v>
      </c>
      <c r="B1309" s="343">
        <f>'1. General information'!$O$10</f>
        <v>0</v>
      </c>
      <c r="C1309" s="343">
        <f>'1. General information'!$O$11</f>
        <v>0</v>
      </c>
      <c r="D1309" s="343" t="s">
        <v>773</v>
      </c>
      <c r="E1309" s="343" t="s">
        <v>611</v>
      </c>
      <c r="F1309" s="343" t="s">
        <v>612</v>
      </c>
      <c r="G1309" s="343" t="s">
        <v>97</v>
      </c>
      <c r="H1309" s="343" t="s">
        <v>671</v>
      </c>
      <c r="I1309" s="343" t="s">
        <v>627</v>
      </c>
      <c r="J1309" s="343" t="s">
        <v>546</v>
      </c>
      <c r="K1309" s="378">
        <f>IFERROR(((-PMT('0c. Unit costs'!$G$17,'0c. Unit costs'!$I$45,'0c. Unit costs'!$I$44)*(('3. Campaign information'!$T$19*'B. Intermediate calculations'!$E$70)/'B. Intermediate calculations'!$D$6)))*MenA_share,0)</f>
        <v>0</v>
      </c>
      <c r="L1309" s="345" t="e">
        <f>K1309/'0a. Country information'!$R$11</f>
        <v>#DIV/0!</v>
      </c>
      <c r="M1309" s="346" t="str">
        <f>IF(AND('7. Vehicles and transport'!$L$11='0e. Support language'!$C$45,'7. Vehicles and transport'!$L$14='0e. Support language'!$D$52),'0e. Support language'!$A$82,'0e. Support language'!$A$67)</f>
        <v>District/MOH</v>
      </c>
      <c r="N1309" s="380" t="s">
        <v>97</v>
      </c>
    </row>
    <row r="1310" spans="1:14" x14ac:dyDescent="0.2">
      <c r="A1310" s="343">
        <f>'1. General information'!$O$8</f>
        <v>0</v>
      </c>
      <c r="B1310" s="343">
        <f>'1. General information'!$O$10</f>
        <v>0</v>
      </c>
      <c r="C1310" s="343">
        <f>'1. General information'!$O$11</f>
        <v>0</v>
      </c>
      <c r="D1310" s="343" t="s">
        <v>773</v>
      </c>
      <c r="E1310" s="343" t="s">
        <v>611</v>
      </c>
      <c r="F1310" s="343" t="s">
        <v>612</v>
      </c>
      <c r="G1310" s="343" t="s">
        <v>28</v>
      </c>
      <c r="H1310" s="343" t="s">
        <v>671</v>
      </c>
      <c r="I1310" s="343" t="s">
        <v>627</v>
      </c>
      <c r="J1310" s="343" t="s">
        <v>350</v>
      </c>
      <c r="K1310" s="378">
        <f>IFERROR(((-PMT('0c. Unit costs'!$G$17,'0c. Unit costs'!$I$45,'0c. Unit costs'!$I$44)*(('3. Campaign information'!$T$19*'B. Intermediate calculations'!$E$71)/'B. Intermediate calculations'!$D$6)))*YF_share,0)</f>
        <v>0</v>
      </c>
      <c r="L1310" s="345" t="e">
        <f>K1310/'0a. Country information'!$R$11</f>
        <v>#DIV/0!</v>
      </c>
      <c r="M1310" s="346" t="str">
        <f>IF(AND('7. Vehicles and transport'!$L$11='0e. Support language'!$C$45,'7. Vehicles and transport'!$L$14='0e. Support language'!$D$52),'0e. Support language'!$A$82,'0e. Support language'!$A$67)</f>
        <v>District/MOH</v>
      </c>
      <c r="N1310" s="380" t="s">
        <v>28</v>
      </c>
    </row>
    <row r="1311" spans="1:14" x14ac:dyDescent="0.2">
      <c r="A1311" s="343">
        <f>'1. General information'!$O$8</f>
        <v>0</v>
      </c>
      <c r="B1311" s="343">
        <f>'1. General information'!$O$10</f>
        <v>0</v>
      </c>
      <c r="C1311" s="343">
        <f>'1. General information'!$O$11</f>
        <v>0</v>
      </c>
      <c r="D1311" s="343" t="s">
        <v>773</v>
      </c>
      <c r="E1311" s="343" t="s">
        <v>611</v>
      </c>
      <c r="F1311" s="343" t="s">
        <v>612</v>
      </c>
      <c r="G1311" s="343" t="s">
        <v>28</v>
      </c>
      <c r="H1311" s="343" t="s">
        <v>671</v>
      </c>
      <c r="I1311" s="343" t="s">
        <v>627</v>
      </c>
      <c r="J1311" s="343" t="s">
        <v>546</v>
      </c>
      <c r="K1311" s="378">
        <f>IFERROR(((-PMT('0c. Unit costs'!$G$17,'0c. Unit costs'!$I$45,'0c. Unit costs'!$I$44)*(('3. Campaign information'!$T$19*'B. Intermediate calculations'!$E$71)/'B. Intermediate calculations'!$D$6)))*MenA_share,0)</f>
        <v>0</v>
      </c>
      <c r="L1311" s="345" t="e">
        <f>K1311/'0a. Country information'!$R$11</f>
        <v>#DIV/0!</v>
      </c>
      <c r="M1311" s="346" t="str">
        <f>IF(AND('7. Vehicles and transport'!$L$11='0e. Support language'!$C$45,'7. Vehicles and transport'!$L$14='0e. Support language'!$D$52),'0e. Support language'!$A$82,'0e. Support language'!$A$67)</f>
        <v>District/MOH</v>
      </c>
      <c r="N1311" s="380" t="s">
        <v>28</v>
      </c>
    </row>
    <row r="1312" spans="1:14" x14ac:dyDescent="0.2">
      <c r="A1312" s="343">
        <f>'1. General information'!$O$8</f>
        <v>0</v>
      </c>
      <c r="B1312" s="343">
        <f>'1. General information'!$O$10</f>
        <v>0</v>
      </c>
      <c r="C1312" s="343">
        <f>'1. General information'!$O$11</f>
        <v>0</v>
      </c>
      <c r="D1312" s="343" t="s">
        <v>773</v>
      </c>
      <c r="E1312" s="343" t="s">
        <v>611</v>
      </c>
      <c r="F1312" s="343" t="s">
        <v>612</v>
      </c>
      <c r="G1312" s="343" t="s">
        <v>129</v>
      </c>
      <c r="H1312" s="343" t="s">
        <v>671</v>
      </c>
      <c r="I1312" s="343" t="s">
        <v>627</v>
      </c>
      <c r="J1312" s="343" t="s">
        <v>350</v>
      </c>
      <c r="K1312" s="378">
        <f>IFERROR(((-PMT('0c. Unit costs'!$G$17,'0c. Unit costs'!$I$45,'0c. Unit costs'!$I$44)*(('3. Campaign information'!$T$19*'B. Intermediate calculations'!$E$72)/'B. Intermediate calculations'!$D$6)))*YF_share,0)</f>
        <v>0</v>
      </c>
      <c r="L1312" s="345" t="e">
        <f>K1312/'0a. Country information'!$R$11</f>
        <v>#DIV/0!</v>
      </c>
      <c r="M1312" s="346" t="str">
        <f>IF(AND('7. Vehicles and transport'!$L$11='0e. Support language'!$C$45,'7. Vehicles and transport'!$L$14='0e. Support language'!$D$52),'0e. Support language'!$A$82,'0e. Support language'!$A$67)</f>
        <v>District/MOH</v>
      </c>
      <c r="N1312" s="380" t="s">
        <v>619</v>
      </c>
    </row>
    <row r="1313" spans="1:14" x14ac:dyDescent="0.2">
      <c r="A1313" s="343">
        <f>'1. General information'!$O$8</f>
        <v>0</v>
      </c>
      <c r="B1313" s="343">
        <f>'1. General information'!$O$10</f>
        <v>0</v>
      </c>
      <c r="C1313" s="343">
        <f>'1. General information'!$O$11</f>
        <v>0</v>
      </c>
      <c r="D1313" s="343" t="s">
        <v>773</v>
      </c>
      <c r="E1313" s="343" t="s">
        <v>611</v>
      </c>
      <c r="F1313" s="343" t="s">
        <v>612</v>
      </c>
      <c r="G1313" s="343" t="s">
        <v>129</v>
      </c>
      <c r="H1313" s="343" t="s">
        <v>671</v>
      </c>
      <c r="I1313" s="343" t="s">
        <v>627</v>
      </c>
      <c r="J1313" s="343" t="s">
        <v>546</v>
      </c>
      <c r="K1313" s="378">
        <f>IFERROR(((-PMT('0c. Unit costs'!$G$17,'0c. Unit costs'!$I$45,'0c. Unit costs'!$I$44)*(('3. Campaign information'!$T$19*'B. Intermediate calculations'!$E$72)/'B. Intermediate calculations'!$D$6)))*MenA_share,0)</f>
        <v>0</v>
      </c>
      <c r="L1313" s="345" t="e">
        <f>K1313/'0a. Country information'!$R$11</f>
        <v>#DIV/0!</v>
      </c>
      <c r="M1313" s="346" t="str">
        <f>IF(AND('7. Vehicles and transport'!$L$11='0e. Support language'!$C$45,'7. Vehicles and transport'!$L$14='0e. Support language'!$D$52),'0e. Support language'!$A$82,'0e. Support language'!$A$67)</f>
        <v>District/MOH</v>
      </c>
      <c r="N1313" s="380" t="s">
        <v>619</v>
      </c>
    </row>
    <row r="1314" spans="1:14" x14ac:dyDescent="0.2">
      <c r="A1314" s="343">
        <f>'1. General information'!$O$8</f>
        <v>0</v>
      </c>
      <c r="B1314" s="343">
        <f>'1. General information'!$O$10</f>
        <v>0</v>
      </c>
      <c r="C1314" s="343">
        <f>'1. General information'!$O$11</f>
        <v>0</v>
      </c>
      <c r="D1314" s="343" t="s">
        <v>775</v>
      </c>
      <c r="E1314" s="343" t="s">
        <v>611</v>
      </c>
      <c r="F1314" s="343" t="s">
        <v>612</v>
      </c>
      <c r="G1314" s="343" t="s">
        <v>33</v>
      </c>
      <c r="H1314" s="343" t="s">
        <v>671</v>
      </c>
      <c r="I1314" s="343" t="s">
        <v>627</v>
      </c>
      <c r="J1314" s="343" t="s">
        <v>350</v>
      </c>
      <c r="K1314" s="378">
        <f>IF('7. Vehicles and transport'!M25&lt;&gt;"",IFERROR(((-PMT('0c. Unit costs'!$G$17,'0c. Unit costs'!$J$45,'0c. Unit costs'!$J$44)*(SUM('B. Intermediate calculations'!$C$80:$L$80)/'B. Intermediate calculations'!$D$6)))*YF_share,0),0)</f>
        <v>0</v>
      </c>
      <c r="L1314" s="345" t="e">
        <f>K1314/'0a. Country information'!$R$11</f>
        <v>#DIV/0!</v>
      </c>
      <c r="M1314" s="346" t="str">
        <f>IF(AND('7. Vehicles and transport'!$M$11='0e. Support language'!$C$45,'7. Vehicles and transport'!$M$14='0e. Support language'!$D$52),'0e. Support language'!$A$82,'0e. Support language'!$A$67)</f>
        <v>District/MOH</v>
      </c>
      <c r="N1314" s="379" t="s">
        <v>776</v>
      </c>
    </row>
    <row r="1315" spans="1:14" x14ac:dyDescent="0.2">
      <c r="A1315" s="343">
        <f>'1. General information'!$O$8</f>
        <v>0</v>
      </c>
      <c r="B1315" s="343">
        <f>'1. General information'!$O$10</f>
        <v>0</v>
      </c>
      <c r="C1315" s="343">
        <f>'1. General information'!$O$11</f>
        <v>0</v>
      </c>
      <c r="D1315" s="343" t="s">
        <v>775</v>
      </c>
      <c r="E1315" s="343" t="s">
        <v>611</v>
      </c>
      <c r="F1315" s="343" t="s">
        <v>612</v>
      </c>
      <c r="G1315" s="343" t="s">
        <v>33</v>
      </c>
      <c r="H1315" s="343" t="s">
        <v>671</v>
      </c>
      <c r="I1315" s="343" t="s">
        <v>627</v>
      </c>
      <c r="J1315" s="343" t="s">
        <v>546</v>
      </c>
      <c r="K1315" s="378">
        <f>IF('7. Vehicles and transport'!M25&lt;&gt;"",IFERROR(((-PMT('0c. Unit costs'!$G$17,'0c. Unit costs'!$J$45,'0c. Unit costs'!$J$44)*(SUM('B. Intermediate calculations'!$C$80:$L$80)/'B. Intermediate calculations'!$D$6)))*MenA_share,0),0)</f>
        <v>0</v>
      </c>
      <c r="L1315" s="345" t="e">
        <f>K1315/'0a. Country information'!$R$11</f>
        <v>#DIV/0!</v>
      </c>
      <c r="M1315" s="346" t="str">
        <f>IF(AND('7. Vehicles and transport'!$M$11='0e. Support language'!$C$45,'7. Vehicles and transport'!$M$14='0e. Support language'!$D$52),'0e. Support language'!$A$82,'0e. Support language'!$A$67)</f>
        <v>District/MOH</v>
      </c>
      <c r="N1315" s="379" t="s">
        <v>776</v>
      </c>
    </row>
    <row r="1316" spans="1:14" x14ac:dyDescent="0.2">
      <c r="A1316" s="343">
        <f>'1. General information'!$O$8</f>
        <v>0</v>
      </c>
      <c r="B1316" s="343">
        <f>'1. General information'!$O$10</f>
        <v>0</v>
      </c>
      <c r="C1316" s="343">
        <f>'1. General information'!$O$11</f>
        <v>0</v>
      </c>
      <c r="D1316" s="343" t="s">
        <v>775</v>
      </c>
      <c r="E1316" s="343" t="s">
        <v>611</v>
      </c>
      <c r="F1316" s="343" t="s">
        <v>612</v>
      </c>
      <c r="G1316" s="343" t="s">
        <v>356</v>
      </c>
      <c r="H1316" s="343" t="s">
        <v>671</v>
      </c>
      <c r="I1316" s="343" t="s">
        <v>627</v>
      </c>
      <c r="J1316" s="343" t="s">
        <v>350</v>
      </c>
      <c r="K1316" s="378">
        <f>IFERROR(((-PMT('0c. Unit costs'!$G$17,'0c. Unit costs'!$J$45,'0c. Unit costs'!$J$44)*(('3. Campaign information'!$T$19*'B. Intermediate calculations'!$F$64)/'B. Intermediate calculations'!$D$6)))*YF_share,0)</f>
        <v>0</v>
      </c>
      <c r="L1316" s="345" t="e">
        <f>K1316/'0a. Country information'!$R$11</f>
        <v>#DIV/0!</v>
      </c>
      <c r="M1316" s="346" t="str">
        <f>IF(AND('7. Vehicles and transport'!$M$11='0e. Support language'!$C$45,'7. Vehicles and transport'!$M$14='0e. Support language'!$D$52),'0e. Support language'!$A$82,'0e. Support language'!$A$67)</f>
        <v>District/MOH</v>
      </c>
      <c r="N1316" s="380" t="s">
        <v>356</v>
      </c>
    </row>
    <row r="1317" spans="1:14" x14ac:dyDescent="0.2">
      <c r="A1317" s="343">
        <f>'1. General information'!$O$8</f>
        <v>0</v>
      </c>
      <c r="B1317" s="343">
        <f>'1. General information'!$O$10</f>
        <v>0</v>
      </c>
      <c r="C1317" s="343">
        <f>'1. General information'!$O$11</f>
        <v>0</v>
      </c>
      <c r="D1317" s="343" t="s">
        <v>775</v>
      </c>
      <c r="E1317" s="343" t="s">
        <v>611</v>
      </c>
      <c r="F1317" s="343" t="s">
        <v>612</v>
      </c>
      <c r="G1317" s="343" t="s">
        <v>356</v>
      </c>
      <c r="H1317" s="343" t="s">
        <v>671</v>
      </c>
      <c r="I1317" s="343" t="s">
        <v>627</v>
      </c>
      <c r="J1317" s="343" t="s">
        <v>546</v>
      </c>
      <c r="K1317" s="378">
        <f>IFERROR(((-PMT('0c. Unit costs'!$G$17,'0c. Unit costs'!$J$45,'0c. Unit costs'!$J$44)*(('3. Campaign information'!$T$19*'B. Intermediate calculations'!$F$64)/'B. Intermediate calculations'!$D$6)))*MenA_share,0)</f>
        <v>0</v>
      </c>
      <c r="L1317" s="345" t="e">
        <f>K1317/'0a. Country information'!$R$11</f>
        <v>#DIV/0!</v>
      </c>
      <c r="M1317" s="346" t="str">
        <f>IF(AND('7. Vehicles and transport'!$M$11='0e. Support language'!$C$45,'7. Vehicles and transport'!$M$14='0e. Support language'!$D$52),'0e. Support language'!$A$82,'0e. Support language'!$A$67)</f>
        <v>District/MOH</v>
      </c>
      <c r="N1317" s="380" t="s">
        <v>356</v>
      </c>
    </row>
    <row r="1318" spans="1:14" x14ac:dyDescent="0.2">
      <c r="A1318" s="343">
        <f>'1. General information'!$O$8</f>
        <v>0</v>
      </c>
      <c r="B1318" s="343">
        <f>'1. General information'!$O$10</f>
        <v>0</v>
      </c>
      <c r="C1318" s="343">
        <f>'1. General information'!$O$11</f>
        <v>0</v>
      </c>
      <c r="D1318" s="343" t="s">
        <v>775</v>
      </c>
      <c r="E1318" s="343" t="s">
        <v>611</v>
      </c>
      <c r="F1318" s="343" t="s">
        <v>612</v>
      </c>
      <c r="G1318" s="343" t="s">
        <v>29</v>
      </c>
      <c r="H1318" s="343" t="s">
        <v>671</v>
      </c>
      <c r="I1318" s="343" t="s">
        <v>627</v>
      </c>
      <c r="J1318" s="343" t="s">
        <v>350</v>
      </c>
      <c r="K1318" s="378">
        <f>IFERROR(((-PMT('0c. Unit costs'!$G$17,'0c. Unit costs'!$J$45,'0c. Unit costs'!$J$44)*(('3. Campaign information'!$T$19*'B. Intermediate calculations'!$F$65)/'B. Intermediate calculations'!$D$6)))*YF_share,0)</f>
        <v>0</v>
      </c>
      <c r="L1318" s="345" t="e">
        <f>K1318/'0a. Country information'!$R$11</f>
        <v>#DIV/0!</v>
      </c>
      <c r="M1318" s="346" t="str">
        <f>IF(AND('7. Vehicles and transport'!$M$11='0e. Support language'!$C$45,'7. Vehicles and transport'!$M$14='0e. Support language'!$D$52),'0e. Support language'!$A$82,'0e. Support language'!$A$67)</f>
        <v>District/MOH</v>
      </c>
      <c r="N1318" s="380" t="s">
        <v>29</v>
      </c>
    </row>
    <row r="1319" spans="1:14" x14ac:dyDescent="0.2">
      <c r="A1319" s="343">
        <f>'1. General information'!$O$8</f>
        <v>0</v>
      </c>
      <c r="B1319" s="343">
        <f>'1. General information'!$O$10</f>
        <v>0</v>
      </c>
      <c r="C1319" s="343">
        <f>'1. General information'!$O$11</f>
        <v>0</v>
      </c>
      <c r="D1319" s="343" t="s">
        <v>775</v>
      </c>
      <c r="E1319" s="343" t="s">
        <v>611</v>
      </c>
      <c r="F1319" s="343" t="s">
        <v>612</v>
      </c>
      <c r="G1319" s="343" t="s">
        <v>29</v>
      </c>
      <c r="H1319" s="343" t="s">
        <v>671</v>
      </c>
      <c r="I1319" s="343" t="s">
        <v>627</v>
      </c>
      <c r="J1319" s="343" t="s">
        <v>546</v>
      </c>
      <c r="K1319" s="378">
        <f>IFERROR(((-PMT('0c. Unit costs'!$G$17,'0c. Unit costs'!$J$45,'0c. Unit costs'!$J$44)*(('3. Campaign information'!$T$19*'B. Intermediate calculations'!$F$65)/'B. Intermediate calculations'!$D$6)))*MenA_share,0)</f>
        <v>0</v>
      </c>
      <c r="L1319" s="345" t="e">
        <f>K1319/'0a. Country information'!$R$11</f>
        <v>#DIV/0!</v>
      </c>
      <c r="M1319" s="346" t="str">
        <f>IF(AND('7. Vehicles and transport'!$M$11='0e. Support language'!$C$45,'7. Vehicles and transport'!$M$14='0e. Support language'!$D$52),'0e. Support language'!$A$82,'0e. Support language'!$A$67)</f>
        <v>District/MOH</v>
      </c>
      <c r="N1319" s="380" t="s">
        <v>29</v>
      </c>
    </row>
    <row r="1320" spans="1:14" x14ac:dyDescent="0.2">
      <c r="A1320" s="343">
        <f>'1. General information'!$O$8</f>
        <v>0</v>
      </c>
      <c r="B1320" s="343">
        <f>'1. General information'!$O$10</f>
        <v>0</v>
      </c>
      <c r="C1320" s="343">
        <f>'1. General information'!$O$11</f>
        <v>0</v>
      </c>
      <c r="D1320" s="343" t="s">
        <v>775</v>
      </c>
      <c r="E1320" s="343" t="s">
        <v>611</v>
      </c>
      <c r="F1320" s="343" t="s">
        <v>612</v>
      </c>
      <c r="G1320" s="343" t="s">
        <v>96</v>
      </c>
      <c r="H1320" s="343" t="s">
        <v>671</v>
      </c>
      <c r="I1320" s="343" t="s">
        <v>627</v>
      </c>
      <c r="J1320" s="343" t="s">
        <v>350</v>
      </c>
      <c r="K1320" s="378">
        <f>IFERROR(((-PMT('0c. Unit costs'!$G$17,'0c. Unit costs'!$J$45,'0c. Unit costs'!$J$44)*(('3. Campaign information'!$T$19*'B. Intermediate calculations'!$F$66)/'B. Intermediate calculations'!$D$6)))*YF_share,0)</f>
        <v>0</v>
      </c>
      <c r="L1320" s="345" t="e">
        <f>K1320/'0a. Country information'!$R$11</f>
        <v>#DIV/0!</v>
      </c>
      <c r="M1320" s="346" t="str">
        <f>IF(AND('7. Vehicles and transport'!$M$11='0e. Support language'!$C$45,'7. Vehicles and transport'!$M$14='0e. Support language'!$D$52),'0e. Support language'!$A$82,'0e. Support language'!$A$67)</f>
        <v>District/MOH</v>
      </c>
      <c r="N1320" s="380" t="s">
        <v>96</v>
      </c>
    </row>
    <row r="1321" spans="1:14" x14ac:dyDescent="0.2">
      <c r="A1321" s="343">
        <f>'1. General information'!$O$8</f>
        <v>0</v>
      </c>
      <c r="B1321" s="343">
        <f>'1. General information'!$O$10</f>
        <v>0</v>
      </c>
      <c r="C1321" s="343">
        <f>'1. General information'!$O$11</f>
        <v>0</v>
      </c>
      <c r="D1321" s="343" t="s">
        <v>775</v>
      </c>
      <c r="E1321" s="343" t="s">
        <v>611</v>
      </c>
      <c r="F1321" s="343" t="s">
        <v>612</v>
      </c>
      <c r="G1321" s="343" t="s">
        <v>96</v>
      </c>
      <c r="H1321" s="343" t="s">
        <v>671</v>
      </c>
      <c r="I1321" s="343" t="s">
        <v>627</v>
      </c>
      <c r="J1321" s="343" t="s">
        <v>546</v>
      </c>
      <c r="K1321" s="378">
        <f>IFERROR(((-PMT('0c. Unit costs'!$G$17,'0c. Unit costs'!$J$45,'0c. Unit costs'!$J$44)*(('3. Campaign information'!$T$19*'B. Intermediate calculations'!$F$66)/'B. Intermediate calculations'!$D$6)))*MenA_share,0)</f>
        <v>0</v>
      </c>
      <c r="L1321" s="345" t="e">
        <f>K1321/'0a. Country information'!$R$11</f>
        <v>#DIV/0!</v>
      </c>
      <c r="M1321" s="346" t="str">
        <f>IF(AND('7. Vehicles and transport'!$M$11='0e. Support language'!$C$45,'7. Vehicles and transport'!$M$14='0e. Support language'!$D$52),'0e. Support language'!$A$82,'0e. Support language'!$A$67)</f>
        <v>District/MOH</v>
      </c>
      <c r="N1321" s="380" t="s">
        <v>96</v>
      </c>
    </row>
    <row r="1322" spans="1:14" x14ac:dyDescent="0.2">
      <c r="A1322" s="343">
        <f>'1. General information'!$O$8</f>
        <v>0</v>
      </c>
      <c r="B1322" s="343">
        <f>'1. General information'!$O$10</f>
        <v>0</v>
      </c>
      <c r="C1322" s="343">
        <f>'1. General information'!$O$11</f>
        <v>0</v>
      </c>
      <c r="D1322" s="343" t="s">
        <v>775</v>
      </c>
      <c r="E1322" s="343" t="s">
        <v>611</v>
      </c>
      <c r="F1322" s="343" t="s">
        <v>612</v>
      </c>
      <c r="G1322" s="343" t="s">
        <v>5</v>
      </c>
      <c r="H1322" s="343" t="s">
        <v>671</v>
      </c>
      <c r="I1322" s="343" t="s">
        <v>627</v>
      </c>
      <c r="J1322" s="343" t="s">
        <v>350</v>
      </c>
      <c r="K1322" s="378">
        <f>IFERROR(((-PMT('0c. Unit costs'!$G$17,'0c. Unit costs'!$J$45,'0c. Unit costs'!$J$44)*(('3. Campaign information'!$T$19*'B. Intermediate calculations'!$F$67)/'B. Intermediate calculations'!$D$6)))*YF_share,0)</f>
        <v>0</v>
      </c>
      <c r="L1322" s="345" t="e">
        <f>K1322/'0a. Country information'!$R$11</f>
        <v>#DIV/0!</v>
      </c>
      <c r="M1322" s="346" t="str">
        <f>IF(AND('7. Vehicles and transport'!$M$11='0e. Support language'!$C$45,'7. Vehicles and transport'!$M$14='0e. Support language'!$D$52),'0e. Support language'!$A$82,'0e. Support language'!$A$67)</f>
        <v>District/MOH</v>
      </c>
      <c r="N1322" s="380" t="s">
        <v>5</v>
      </c>
    </row>
    <row r="1323" spans="1:14" x14ac:dyDescent="0.2">
      <c r="A1323" s="343">
        <f>'1. General information'!$O$8</f>
        <v>0</v>
      </c>
      <c r="B1323" s="343">
        <f>'1. General information'!$O$10</f>
        <v>0</v>
      </c>
      <c r="C1323" s="343">
        <f>'1. General information'!$O$11</f>
        <v>0</v>
      </c>
      <c r="D1323" s="343" t="s">
        <v>775</v>
      </c>
      <c r="E1323" s="343" t="s">
        <v>611</v>
      </c>
      <c r="F1323" s="343" t="s">
        <v>612</v>
      </c>
      <c r="G1323" s="343" t="s">
        <v>5</v>
      </c>
      <c r="H1323" s="343" t="s">
        <v>671</v>
      </c>
      <c r="I1323" s="343" t="s">
        <v>627</v>
      </c>
      <c r="J1323" s="343" t="s">
        <v>546</v>
      </c>
      <c r="K1323" s="378">
        <f>IFERROR(((-PMT('0c. Unit costs'!$G$17,'0c. Unit costs'!$J$45,'0c. Unit costs'!$J$44)*(('3. Campaign information'!$T$19*'B. Intermediate calculations'!$F$67)/'B. Intermediate calculations'!$D$6)))*MenA_share,0)</f>
        <v>0</v>
      </c>
      <c r="L1323" s="345" t="e">
        <f>K1323/'0a. Country information'!$R$11</f>
        <v>#DIV/0!</v>
      </c>
      <c r="M1323" s="346" t="str">
        <f>IF(AND('7. Vehicles and transport'!$M$11='0e. Support language'!$C$45,'7. Vehicles and transport'!$M$14='0e. Support language'!$D$52),'0e. Support language'!$A$82,'0e. Support language'!$A$67)</f>
        <v>District/MOH</v>
      </c>
      <c r="N1323" s="380" t="s">
        <v>5</v>
      </c>
    </row>
    <row r="1324" spans="1:14" x14ac:dyDescent="0.2">
      <c r="A1324" s="343">
        <f>'1. General information'!$O$8</f>
        <v>0</v>
      </c>
      <c r="B1324" s="343">
        <f>'1. General information'!$O$10</f>
        <v>0</v>
      </c>
      <c r="C1324" s="343">
        <f>'1. General information'!$O$11</f>
        <v>0</v>
      </c>
      <c r="D1324" s="343" t="s">
        <v>775</v>
      </c>
      <c r="E1324" s="343" t="s">
        <v>611</v>
      </c>
      <c r="F1324" s="343" t="s">
        <v>612</v>
      </c>
      <c r="G1324" s="343" t="s">
        <v>22</v>
      </c>
      <c r="H1324" s="343" t="s">
        <v>671</v>
      </c>
      <c r="I1324" s="343" t="s">
        <v>627</v>
      </c>
      <c r="J1324" s="343" t="s">
        <v>350</v>
      </c>
      <c r="K1324" s="378">
        <f>IFERROR(((-PMT('0c. Unit costs'!$G$17,'0c. Unit costs'!$J$45,'0c. Unit costs'!$J$44)*(('3. Campaign information'!$T$19*'B. Intermediate calculations'!$F$68)/'B. Intermediate calculations'!$D$6)))*YF_share,0)</f>
        <v>0</v>
      </c>
      <c r="L1324" s="345" t="e">
        <f>K1324/'0a. Country information'!$R$11</f>
        <v>#DIV/0!</v>
      </c>
      <c r="M1324" s="346" t="str">
        <f>IF(AND('7. Vehicles and transport'!$M$11='0e. Support language'!$C$45,'7. Vehicles and transport'!$M$14='0e. Support language'!$D$52),'0e. Support language'!$A$82,'0e. Support language'!$A$67)</f>
        <v>District/MOH</v>
      </c>
      <c r="N1324" s="380" t="s">
        <v>22</v>
      </c>
    </row>
    <row r="1325" spans="1:14" x14ac:dyDescent="0.2">
      <c r="A1325" s="343">
        <f>'1. General information'!$O$8</f>
        <v>0</v>
      </c>
      <c r="B1325" s="343">
        <f>'1. General information'!$O$10</f>
        <v>0</v>
      </c>
      <c r="C1325" s="343">
        <f>'1. General information'!$O$11</f>
        <v>0</v>
      </c>
      <c r="D1325" s="343" t="s">
        <v>775</v>
      </c>
      <c r="E1325" s="343" t="s">
        <v>611</v>
      </c>
      <c r="F1325" s="343" t="s">
        <v>612</v>
      </c>
      <c r="G1325" s="343" t="s">
        <v>22</v>
      </c>
      <c r="H1325" s="343" t="s">
        <v>671</v>
      </c>
      <c r="I1325" s="343" t="s">
        <v>627</v>
      </c>
      <c r="J1325" s="343" t="s">
        <v>546</v>
      </c>
      <c r="K1325" s="378">
        <f>IFERROR(((-PMT('0c. Unit costs'!$G$17,'0c. Unit costs'!$J$45,'0c. Unit costs'!$J$44)*(('3. Campaign information'!$T$19*'B. Intermediate calculations'!$F$68)/'B. Intermediate calculations'!$D$6)))*MenA_share,0)</f>
        <v>0</v>
      </c>
      <c r="L1325" s="345" t="e">
        <f>K1325/'0a. Country information'!$R$11</f>
        <v>#DIV/0!</v>
      </c>
      <c r="M1325" s="346" t="str">
        <f>IF(AND('7. Vehicles and transport'!$M$11='0e. Support language'!$C$45,'7. Vehicles and transport'!$M$14='0e. Support language'!$D$52),'0e. Support language'!$A$82,'0e. Support language'!$A$67)</f>
        <v>District/MOH</v>
      </c>
      <c r="N1325" s="380" t="s">
        <v>22</v>
      </c>
    </row>
    <row r="1326" spans="1:14" x14ac:dyDescent="0.2">
      <c r="A1326" s="343">
        <f>'1. General information'!$O$8</f>
        <v>0</v>
      </c>
      <c r="B1326" s="343">
        <f>'1. General information'!$O$10</f>
        <v>0</v>
      </c>
      <c r="C1326" s="343">
        <f>'1. General information'!$O$11</f>
        <v>0</v>
      </c>
      <c r="D1326" s="343" t="s">
        <v>775</v>
      </c>
      <c r="E1326" s="343" t="s">
        <v>611</v>
      </c>
      <c r="F1326" s="343" t="s">
        <v>612</v>
      </c>
      <c r="G1326" s="343" t="s">
        <v>30</v>
      </c>
      <c r="H1326" s="343" t="s">
        <v>671</v>
      </c>
      <c r="I1326" s="343" t="s">
        <v>627</v>
      </c>
      <c r="J1326" s="343" t="s">
        <v>350</v>
      </c>
      <c r="K1326" s="378">
        <f>IFERROR(((-PMT('0c. Unit costs'!$G$17,'0c. Unit costs'!$J$45,'0c. Unit costs'!$J$44)*(('3. Campaign information'!$T$19*'B. Intermediate calculations'!$F$69)/'B. Intermediate calculations'!$D$6)))*YF_share,0)</f>
        <v>0</v>
      </c>
      <c r="L1326" s="345" t="e">
        <f>K1326/'0a. Country information'!$R$11</f>
        <v>#DIV/0!</v>
      </c>
      <c r="M1326" s="346" t="str">
        <f>IF(AND('7. Vehicles and transport'!$M$11='0e. Support language'!$C$45,'7. Vehicles and transport'!$M$14='0e. Support language'!$D$52),'0e. Support language'!$A$82,'0e. Support language'!$A$67)</f>
        <v>District/MOH</v>
      </c>
      <c r="N1326" s="380" t="s">
        <v>30</v>
      </c>
    </row>
    <row r="1327" spans="1:14" x14ac:dyDescent="0.2">
      <c r="A1327" s="343">
        <f>'1. General information'!$O$8</f>
        <v>0</v>
      </c>
      <c r="B1327" s="343">
        <f>'1. General information'!$O$10</f>
        <v>0</v>
      </c>
      <c r="C1327" s="343">
        <f>'1. General information'!$O$11</f>
        <v>0</v>
      </c>
      <c r="D1327" s="343" t="s">
        <v>775</v>
      </c>
      <c r="E1327" s="343" t="s">
        <v>611</v>
      </c>
      <c r="F1327" s="343" t="s">
        <v>612</v>
      </c>
      <c r="G1327" s="343" t="s">
        <v>30</v>
      </c>
      <c r="H1327" s="343" t="s">
        <v>671</v>
      </c>
      <c r="I1327" s="343" t="s">
        <v>627</v>
      </c>
      <c r="J1327" s="343" t="s">
        <v>546</v>
      </c>
      <c r="K1327" s="378">
        <f>IFERROR(((-PMT('0c. Unit costs'!$G$17,'0c. Unit costs'!$J$45,'0c. Unit costs'!$J$44)*(('3. Campaign information'!$T$19*'B. Intermediate calculations'!$F$69)/'B. Intermediate calculations'!$D$6)))*MenA_share,0)</f>
        <v>0</v>
      </c>
      <c r="L1327" s="345" t="e">
        <f>K1327/'0a. Country information'!$R$11</f>
        <v>#DIV/0!</v>
      </c>
      <c r="M1327" s="346" t="str">
        <f>IF(AND('7. Vehicles and transport'!$M$11='0e. Support language'!$C$45,'7. Vehicles and transport'!$M$14='0e. Support language'!$D$52),'0e. Support language'!$A$82,'0e. Support language'!$A$67)</f>
        <v>District/MOH</v>
      </c>
      <c r="N1327" s="380" t="s">
        <v>30</v>
      </c>
    </row>
    <row r="1328" spans="1:14" x14ac:dyDescent="0.2">
      <c r="A1328" s="343">
        <f>'1. General information'!$O$8</f>
        <v>0</v>
      </c>
      <c r="B1328" s="343">
        <f>'1. General information'!$O$10</f>
        <v>0</v>
      </c>
      <c r="C1328" s="343">
        <f>'1. General information'!$O$11</f>
        <v>0</v>
      </c>
      <c r="D1328" s="343" t="s">
        <v>775</v>
      </c>
      <c r="E1328" s="343" t="s">
        <v>611</v>
      </c>
      <c r="F1328" s="343" t="s">
        <v>612</v>
      </c>
      <c r="G1328" s="343" t="s">
        <v>97</v>
      </c>
      <c r="H1328" s="343" t="s">
        <v>671</v>
      </c>
      <c r="I1328" s="343" t="s">
        <v>627</v>
      </c>
      <c r="J1328" s="343" t="s">
        <v>350</v>
      </c>
      <c r="K1328" s="378">
        <f>IFERROR(((-PMT('0c. Unit costs'!$G$17,'0c. Unit costs'!$J$45,'0c. Unit costs'!$J$44)*(('3. Campaign information'!$T$19*'B. Intermediate calculations'!$F$70)/'B. Intermediate calculations'!$D$6)))*YF_share,0)</f>
        <v>0</v>
      </c>
      <c r="L1328" s="345" t="e">
        <f>K1328/'0a. Country information'!$R$11</f>
        <v>#DIV/0!</v>
      </c>
      <c r="M1328" s="346" t="str">
        <f>IF(AND('7. Vehicles and transport'!$M$11='0e. Support language'!$C$45,'7. Vehicles and transport'!$M$14='0e. Support language'!$D$52),'0e. Support language'!$A$82,'0e. Support language'!$A$67)</f>
        <v>District/MOH</v>
      </c>
      <c r="N1328" s="380" t="s">
        <v>97</v>
      </c>
    </row>
    <row r="1329" spans="1:14" x14ac:dyDescent="0.2">
      <c r="A1329" s="343">
        <f>'1. General information'!$O$8</f>
        <v>0</v>
      </c>
      <c r="B1329" s="343">
        <f>'1. General information'!$O$10</f>
        <v>0</v>
      </c>
      <c r="C1329" s="343">
        <f>'1. General information'!$O$11</f>
        <v>0</v>
      </c>
      <c r="D1329" s="343" t="s">
        <v>775</v>
      </c>
      <c r="E1329" s="343" t="s">
        <v>611</v>
      </c>
      <c r="F1329" s="343" t="s">
        <v>612</v>
      </c>
      <c r="G1329" s="343" t="s">
        <v>97</v>
      </c>
      <c r="H1329" s="343" t="s">
        <v>671</v>
      </c>
      <c r="I1329" s="343" t="s">
        <v>627</v>
      </c>
      <c r="J1329" s="343" t="s">
        <v>546</v>
      </c>
      <c r="K1329" s="378">
        <f>IFERROR(((-PMT('0c. Unit costs'!$G$17,'0c. Unit costs'!$J$45,'0c. Unit costs'!$J$44)*(('3. Campaign information'!$T$19*'B. Intermediate calculations'!$F$70)/'B. Intermediate calculations'!$D$6)))*MenA_share,0)</f>
        <v>0</v>
      </c>
      <c r="L1329" s="345" t="e">
        <f>K1329/'0a. Country information'!$R$11</f>
        <v>#DIV/0!</v>
      </c>
      <c r="M1329" s="346" t="str">
        <f>IF(AND('7. Vehicles and transport'!$M$11='0e. Support language'!$C$45,'7. Vehicles and transport'!$M$14='0e. Support language'!$D$52),'0e. Support language'!$A$82,'0e. Support language'!$A$67)</f>
        <v>District/MOH</v>
      </c>
      <c r="N1329" s="380" t="s">
        <v>97</v>
      </c>
    </row>
    <row r="1330" spans="1:14" x14ac:dyDescent="0.2">
      <c r="A1330" s="343">
        <f>'1. General information'!$O$8</f>
        <v>0</v>
      </c>
      <c r="B1330" s="343">
        <f>'1. General information'!$O$10</f>
        <v>0</v>
      </c>
      <c r="C1330" s="343">
        <f>'1. General information'!$O$11</f>
        <v>0</v>
      </c>
      <c r="D1330" s="343" t="s">
        <v>775</v>
      </c>
      <c r="E1330" s="343" t="s">
        <v>611</v>
      </c>
      <c r="F1330" s="343" t="s">
        <v>612</v>
      </c>
      <c r="G1330" s="343" t="s">
        <v>28</v>
      </c>
      <c r="H1330" s="343" t="s">
        <v>671</v>
      </c>
      <c r="I1330" s="343" t="s">
        <v>627</v>
      </c>
      <c r="J1330" s="343" t="s">
        <v>350</v>
      </c>
      <c r="K1330" s="378">
        <f>IFERROR(((-PMT('0c. Unit costs'!$G$17,'0c. Unit costs'!$J$45,'0c. Unit costs'!$J$44)*(('3. Campaign information'!$T$19*'B. Intermediate calculations'!$F$71)/'B. Intermediate calculations'!$D$6)))*YF_share,0)</f>
        <v>0</v>
      </c>
      <c r="L1330" s="345" t="e">
        <f>K1330/'0a. Country information'!$R$11</f>
        <v>#DIV/0!</v>
      </c>
      <c r="M1330" s="346" t="str">
        <f>IF(AND('7. Vehicles and transport'!$M$11='0e. Support language'!$C$45,'7. Vehicles and transport'!$M$14='0e. Support language'!$D$52),'0e. Support language'!$A$82,'0e. Support language'!$A$67)</f>
        <v>District/MOH</v>
      </c>
      <c r="N1330" s="380" t="s">
        <v>28</v>
      </c>
    </row>
    <row r="1331" spans="1:14" x14ac:dyDescent="0.2">
      <c r="A1331" s="343">
        <f>'1. General information'!$O$8</f>
        <v>0</v>
      </c>
      <c r="B1331" s="343">
        <f>'1. General information'!$O$10</f>
        <v>0</v>
      </c>
      <c r="C1331" s="343">
        <f>'1. General information'!$O$11</f>
        <v>0</v>
      </c>
      <c r="D1331" s="343" t="s">
        <v>775</v>
      </c>
      <c r="E1331" s="343" t="s">
        <v>611</v>
      </c>
      <c r="F1331" s="343" t="s">
        <v>612</v>
      </c>
      <c r="G1331" s="343" t="s">
        <v>28</v>
      </c>
      <c r="H1331" s="343" t="s">
        <v>671</v>
      </c>
      <c r="I1331" s="343" t="s">
        <v>627</v>
      </c>
      <c r="J1331" s="343" t="s">
        <v>546</v>
      </c>
      <c r="K1331" s="378">
        <f>IFERROR(((-PMT('0c. Unit costs'!$G$17,'0c. Unit costs'!$J$45,'0c. Unit costs'!$J$44)*(('3. Campaign information'!$T$19*'B. Intermediate calculations'!$F$71)/'B. Intermediate calculations'!$D$6)))*MenA_share,0)</f>
        <v>0</v>
      </c>
      <c r="L1331" s="345" t="e">
        <f>K1331/'0a. Country information'!$R$11</f>
        <v>#DIV/0!</v>
      </c>
      <c r="M1331" s="346" t="str">
        <f>IF(AND('7. Vehicles and transport'!$M$11='0e. Support language'!$C$45,'7. Vehicles and transport'!$M$14='0e. Support language'!$D$52),'0e. Support language'!$A$82,'0e. Support language'!$A$67)</f>
        <v>District/MOH</v>
      </c>
      <c r="N1331" s="380" t="s">
        <v>28</v>
      </c>
    </row>
    <row r="1332" spans="1:14" x14ac:dyDescent="0.2">
      <c r="A1332" s="343">
        <f>'1. General information'!$O$8</f>
        <v>0</v>
      </c>
      <c r="B1332" s="343">
        <f>'1. General information'!$O$10</f>
        <v>0</v>
      </c>
      <c r="C1332" s="343">
        <f>'1. General information'!$O$11</f>
        <v>0</v>
      </c>
      <c r="D1332" s="343" t="s">
        <v>775</v>
      </c>
      <c r="E1332" s="343" t="s">
        <v>611</v>
      </c>
      <c r="F1332" s="343" t="s">
        <v>612</v>
      </c>
      <c r="G1332" s="343" t="s">
        <v>129</v>
      </c>
      <c r="H1332" s="343" t="s">
        <v>671</v>
      </c>
      <c r="I1332" s="343" t="s">
        <v>627</v>
      </c>
      <c r="J1332" s="343" t="s">
        <v>350</v>
      </c>
      <c r="K1332" s="378">
        <f>IFERROR(((-PMT('0c. Unit costs'!$G$17,'0c. Unit costs'!$J$45,'0c. Unit costs'!$J$44)*(('3. Campaign information'!$T$19*'B. Intermediate calculations'!$F$72)/'B. Intermediate calculations'!$D$6)))*YF_share,0)</f>
        <v>0</v>
      </c>
      <c r="L1332" s="345" t="e">
        <f>K1332/'0a. Country information'!$R$11</f>
        <v>#DIV/0!</v>
      </c>
      <c r="M1332" s="346" t="str">
        <f>IF(AND('7. Vehicles and transport'!$M$11='0e. Support language'!$C$45,'7. Vehicles and transport'!$M$14='0e. Support language'!$D$52),'0e. Support language'!$A$82,'0e. Support language'!$A$67)</f>
        <v>District/MOH</v>
      </c>
      <c r="N1332" s="380" t="s">
        <v>619</v>
      </c>
    </row>
    <row r="1333" spans="1:14" x14ac:dyDescent="0.2">
      <c r="A1333" s="343">
        <f>'1. General information'!$O$8</f>
        <v>0</v>
      </c>
      <c r="B1333" s="343">
        <f>'1. General information'!$O$10</f>
        <v>0</v>
      </c>
      <c r="C1333" s="343">
        <f>'1. General information'!$O$11</f>
        <v>0</v>
      </c>
      <c r="D1333" s="343" t="s">
        <v>775</v>
      </c>
      <c r="E1333" s="343" t="s">
        <v>611</v>
      </c>
      <c r="F1333" s="343" t="s">
        <v>612</v>
      </c>
      <c r="G1333" s="343" t="s">
        <v>129</v>
      </c>
      <c r="H1333" s="343" t="s">
        <v>671</v>
      </c>
      <c r="I1333" s="343" t="s">
        <v>627</v>
      </c>
      <c r="J1333" s="343" t="s">
        <v>546</v>
      </c>
      <c r="K1333" s="378">
        <f>IFERROR(((-PMT('0c. Unit costs'!$G$17,'0c. Unit costs'!$J$45,'0c. Unit costs'!$J$44)*(('3. Campaign information'!$T$19*'B. Intermediate calculations'!$F$72)/'B. Intermediate calculations'!$D$6)))*MenA_share,0)</f>
        <v>0</v>
      </c>
      <c r="L1333" s="345" t="e">
        <f>K1333/'0a. Country information'!$R$11</f>
        <v>#DIV/0!</v>
      </c>
      <c r="M1333" s="346" t="str">
        <f>IF(AND('7. Vehicles and transport'!$M$11='0e. Support language'!$C$45,'7. Vehicles and transport'!$M$14='0e. Support language'!$D$52),'0e. Support language'!$A$82,'0e. Support language'!$A$67)</f>
        <v>District/MOH</v>
      </c>
      <c r="N1333" s="380" t="s">
        <v>619</v>
      </c>
    </row>
    <row r="1334" spans="1:14" x14ac:dyDescent="0.2">
      <c r="A1334" s="343">
        <f>'1. General information'!$O$8</f>
        <v>0</v>
      </c>
      <c r="B1334" s="343">
        <f>'1. General information'!$O$10</f>
        <v>0</v>
      </c>
      <c r="C1334" s="343">
        <f>'1. General information'!$O$11</f>
        <v>0</v>
      </c>
      <c r="D1334" s="343" t="s">
        <v>777</v>
      </c>
      <c r="E1334" s="343" t="s">
        <v>611</v>
      </c>
      <c r="F1334" s="343" t="s">
        <v>612</v>
      </c>
      <c r="G1334" s="343" t="s">
        <v>33</v>
      </c>
      <c r="H1334" s="343" t="s">
        <v>671</v>
      </c>
      <c r="I1334" s="343" t="s">
        <v>627</v>
      </c>
      <c r="J1334" s="343" t="s">
        <v>350</v>
      </c>
      <c r="K1334" s="378">
        <f>IF('7. Vehicles and transport'!N25&lt;&gt;"",IFERROR(((-PMT('0c. Unit costs'!$G$17,'0c. Unit costs'!$K$45,'0c. Unit costs'!$K$44)*(SUM('B. Intermediate calculations'!$C$80:$L$80)/'B. Intermediate calculations'!$D$6)))*YF_share,0),0)</f>
        <v>0</v>
      </c>
      <c r="L1334" s="345" t="e">
        <f>K1334/'0a. Country information'!$R$11</f>
        <v>#DIV/0!</v>
      </c>
      <c r="M1334" s="346" t="str">
        <f>IF(AND('7. Vehicles and transport'!$N$11='0e. Support language'!$C$45,'7. Vehicles and transport'!$N$14='0e. Support language'!$D$52),'0e. Support language'!$A$82,'0e. Support language'!$A$67)</f>
        <v>District/MOH</v>
      </c>
      <c r="N1334" s="379" t="s">
        <v>778</v>
      </c>
    </row>
    <row r="1335" spans="1:14" x14ac:dyDescent="0.2">
      <c r="A1335" s="343">
        <f>'1. General information'!$O$8</f>
        <v>0</v>
      </c>
      <c r="B1335" s="343">
        <f>'1. General information'!$O$10</f>
        <v>0</v>
      </c>
      <c r="C1335" s="343">
        <f>'1. General information'!$O$11</f>
        <v>0</v>
      </c>
      <c r="D1335" s="343" t="s">
        <v>777</v>
      </c>
      <c r="E1335" s="343" t="s">
        <v>611</v>
      </c>
      <c r="F1335" s="343" t="s">
        <v>612</v>
      </c>
      <c r="G1335" s="343" t="s">
        <v>33</v>
      </c>
      <c r="H1335" s="343" t="s">
        <v>671</v>
      </c>
      <c r="I1335" s="343" t="s">
        <v>627</v>
      </c>
      <c r="J1335" s="343" t="s">
        <v>546</v>
      </c>
      <c r="K1335" s="378">
        <f>IF('7. Vehicles and transport'!N25&lt;&gt;"",IFERROR(((-PMT('0c. Unit costs'!$G$17,'0c. Unit costs'!$K$45,'0c. Unit costs'!$K$44)*(SUM('B. Intermediate calculations'!$C$80:$L$80)/'B. Intermediate calculations'!$D$6)))*MenA_share,0),0)</f>
        <v>0</v>
      </c>
      <c r="L1335" s="345" t="e">
        <f>K1335/'0a. Country information'!$R$11</f>
        <v>#DIV/0!</v>
      </c>
      <c r="M1335" s="346" t="str">
        <f>IF(AND('7. Vehicles and transport'!$N$11='0e. Support language'!$C$45,'7. Vehicles and transport'!$N$14='0e. Support language'!$D$52),'0e. Support language'!$A$82,'0e. Support language'!$A$67)</f>
        <v>District/MOH</v>
      </c>
      <c r="N1335" s="379" t="s">
        <v>778</v>
      </c>
    </row>
    <row r="1336" spans="1:14" x14ac:dyDescent="0.2">
      <c r="A1336" s="343">
        <f>'1. General information'!$O$8</f>
        <v>0</v>
      </c>
      <c r="B1336" s="343">
        <f>'1. General information'!$O$10</f>
        <v>0</v>
      </c>
      <c r="C1336" s="343">
        <f>'1. General information'!$O$11</f>
        <v>0</v>
      </c>
      <c r="D1336" s="343" t="s">
        <v>777</v>
      </c>
      <c r="E1336" s="343" t="s">
        <v>611</v>
      </c>
      <c r="F1336" s="343" t="s">
        <v>612</v>
      </c>
      <c r="G1336" s="343" t="s">
        <v>356</v>
      </c>
      <c r="H1336" s="343" t="s">
        <v>671</v>
      </c>
      <c r="I1336" s="343" t="s">
        <v>627</v>
      </c>
      <c r="J1336" s="343" t="s">
        <v>350</v>
      </c>
      <c r="K1336" s="378">
        <f>IFERROR(((-PMT('0c. Unit costs'!$G$17,'0c. Unit costs'!$K$45,'0c. Unit costs'!$K$44)*(('3. Campaign information'!$T$19*'B. Intermediate calculations'!$G$64)/'B. Intermediate calculations'!$D$6)))*YF_share,0)</f>
        <v>0</v>
      </c>
      <c r="L1336" s="345" t="e">
        <f>K1336/'0a. Country information'!$R$11</f>
        <v>#DIV/0!</v>
      </c>
      <c r="M1336" s="346" t="str">
        <f>IF(AND('7. Vehicles and transport'!$N$11='0e. Support language'!$C$45,'7. Vehicles and transport'!$N$14='0e. Support language'!$D$52),'0e. Support language'!$A$82,'0e. Support language'!$A$67)</f>
        <v>District/MOH</v>
      </c>
      <c r="N1336" s="380" t="s">
        <v>356</v>
      </c>
    </row>
    <row r="1337" spans="1:14" x14ac:dyDescent="0.2">
      <c r="A1337" s="343">
        <f>'1. General information'!$O$8</f>
        <v>0</v>
      </c>
      <c r="B1337" s="343">
        <f>'1. General information'!$O$10</f>
        <v>0</v>
      </c>
      <c r="C1337" s="343">
        <f>'1. General information'!$O$11</f>
        <v>0</v>
      </c>
      <c r="D1337" s="343" t="s">
        <v>777</v>
      </c>
      <c r="E1337" s="343" t="s">
        <v>611</v>
      </c>
      <c r="F1337" s="343" t="s">
        <v>612</v>
      </c>
      <c r="G1337" s="343" t="s">
        <v>356</v>
      </c>
      <c r="H1337" s="343" t="s">
        <v>671</v>
      </c>
      <c r="I1337" s="343" t="s">
        <v>627</v>
      </c>
      <c r="J1337" s="343" t="s">
        <v>546</v>
      </c>
      <c r="K1337" s="378">
        <f>IFERROR(((-PMT('0c. Unit costs'!$G$17,'0c. Unit costs'!$K$45,'0c. Unit costs'!$K$44)*(('3. Campaign information'!$T$19*'B. Intermediate calculations'!$G$64)/'B. Intermediate calculations'!$D$6)))*MenA_share,0)</f>
        <v>0</v>
      </c>
      <c r="L1337" s="345" t="e">
        <f>K1337/'0a. Country information'!$R$11</f>
        <v>#DIV/0!</v>
      </c>
      <c r="M1337" s="346" t="str">
        <f>IF(AND('7. Vehicles and transport'!$N$11='0e. Support language'!$C$45,'7. Vehicles and transport'!$N$14='0e. Support language'!$D$52),'0e. Support language'!$A$82,'0e. Support language'!$A$67)</f>
        <v>District/MOH</v>
      </c>
      <c r="N1337" s="380" t="s">
        <v>356</v>
      </c>
    </row>
    <row r="1338" spans="1:14" x14ac:dyDescent="0.2">
      <c r="A1338" s="343">
        <f>'1. General information'!$O$8</f>
        <v>0</v>
      </c>
      <c r="B1338" s="343">
        <f>'1. General information'!$O$10</f>
        <v>0</v>
      </c>
      <c r="C1338" s="343">
        <f>'1. General information'!$O$11</f>
        <v>0</v>
      </c>
      <c r="D1338" s="343" t="s">
        <v>777</v>
      </c>
      <c r="E1338" s="343" t="s">
        <v>611</v>
      </c>
      <c r="F1338" s="343" t="s">
        <v>612</v>
      </c>
      <c r="G1338" s="343" t="s">
        <v>29</v>
      </c>
      <c r="H1338" s="343" t="s">
        <v>671</v>
      </c>
      <c r="I1338" s="343" t="s">
        <v>627</v>
      </c>
      <c r="J1338" s="343" t="s">
        <v>350</v>
      </c>
      <c r="K1338" s="378">
        <f>IFERROR(((-PMT('0c. Unit costs'!$G$17,'0c. Unit costs'!$K$45,'0c. Unit costs'!$K$44)*(('3. Campaign information'!$T$19*'B. Intermediate calculations'!$G$65)/'B. Intermediate calculations'!$D$6)))*YF_share,0)</f>
        <v>0</v>
      </c>
      <c r="L1338" s="345" t="e">
        <f>K1338/'0a. Country information'!$R$11</f>
        <v>#DIV/0!</v>
      </c>
      <c r="M1338" s="346" t="str">
        <f>IF(AND('7. Vehicles and transport'!$N$11='0e. Support language'!$C$45,'7. Vehicles and transport'!$N$14='0e. Support language'!$D$52),'0e. Support language'!$A$82,'0e. Support language'!$A$67)</f>
        <v>District/MOH</v>
      </c>
      <c r="N1338" s="380" t="s">
        <v>29</v>
      </c>
    </row>
    <row r="1339" spans="1:14" x14ac:dyDescent="0.2">
      <c r="A1339" s="343">
        <f>'1. General information'!$O$8</f>
        <v>0</v>
      </c>
      <c r="B1339" s="343">
        <f>'1. General information'!$O$10</f>
        <v>0</v>
      </c>
      <c r="C1339" s="343">
        <f>'1. General information'!$O$11</f>
        <v>0</v>
      </c>
      <c r="D1339" s="343" t="s">
        <v>777</v>
      </c>
      <c r="E1339" s="343" t="s">
        <v>611</v>
      </c>
      <c r="F1339" s="343" t="s">
        <v>612</v>
      </c>
      <c r="G1339" s="343" t="s">
        <v>29</v>
      </c>
      <c r="H1339" s="343" t="s">
        <v>671</v>
      </c>
      <c r="I1339" s="343" t="s">
        <v>627</v>
      </c>
      <c r="J1339" s="343" t="s">
        <v>546</v>
      </c>
      <c r="K1339" s="378">
        <f>IFERROR(((-PMT('0c. Unit costs'!$G$17,'0c. Unit costs'!$K$45,'0c. Unit costs'!$K$44)*(('3. Campaign information'!$T$19*'B. Intermediate calculations'!$G$65)/'B. Intermediate calculations'!$D$6)))*MenA_share,0)</f>
        <v>0</v>
      </c>
      <c r="L1339" s="345" t="e">
        <f>K1339/'0a. Country information'!$R$11</f>
        <v>#DIV/0!</v>
      </c>
      <c r="M1339" s="346" t="str">
        <f>IF(AND('7. Vehicles and transport'!$N$11='0e. Support language'!$C$45,'7. Vehicles and transport'!$N$14='0e. Support language'!$D$52),'0e. Support language'!$A$82,'0e. Support language'!$A$67)</f>
        <v>District/MOH</v>
      </c>
      <c r="N1339" s="380" t="s">
        <v>29</v>
      </c>
    </row>
    <row r="1340" spans="1:14" x14ac:dyDescent="0.2">
      <c r="A1340" s="343">
        <f>'1. General information'!$O$8</f>
        <v>0</v>
      </c>
      <c r="B1340" s="343">
        <f>'1. General information'!$O$10</f>
        <v>0</v>
      </c>
      <c r="C1340" s="343">
        <f>'1. General information'!$O$11</f>
        <v>0</v>
      </c>
      <c r="D1340" s="343" t="s">
        <v>777</v>
      </c>
      <c r="E1340" s="343" t="s">
        <v>611</v>
      </c>
      <c r="F1340" s="343" t="s">
        <v>612</v>
      </c>
      <c r="G1340" s="343" t="s">
        <v>96</v>
      </c>
      <c r="H1340" s="343" t="s">
        <v>671</v>
      </c>
      <c r="I1340" s="343" t="s">
        <v>627</v>
      </c>
      <c r="J1340" s="343" t="s">
        <v>350</v>
      </c>
      <c r="K1340" s="378">
        <f>IFERROR(((-PMT('0c. Unit costs'!$G$17,'0c. Unit costs'!$K$45,'0c. Unit costs'!$K$44)*(('3. Campaign information'!$T$19*'B. Intermediate calculations'!$G$66)/'B. Intermediate calculations'!$D$6)))*YF_share,0)</f>
        <v>0</v>
      </c>
      <c r="L1340" s="345" t="e">
        <f>K1340/'0a. Country information'!$R$11</f>
        <v>#DIV/0!</v>
      </c>
      <c r="M1340" s="346" t="str">
        <f>IF(AND('7. Vehicles and transport'!$N$11='0e. Support language'!$C$45,'7. Vehicles and transport'!$N$14='0e. Support language'!$D$52),'0e. Support language'!$A$82,'0e. Support language'!$A$67)</f>
        <v>District/MOH</v>
      </c>
      <c r="N1340" s="380" t="s">
        <v>96</v>
      </c>
    </row>
    <row r="1341" spans="1:14" x14ac:dyDescent="0.2">
      <c r="A1341" s="343">
        <f>'1. General information'!$O$8</f>
        <v>0</v>
      </c>
      <c r="B1341" s="343">
        <f>'1. General information'!$O$10</f>
        <v>0</v>
      </c>
      <c r="C1341" s="343">
        <f>'1. General information'!$O$11</f>
        <v>0</v>
      </c>
      <c r="D1341" s="343" t="s">
        <v>777</v>
      </c>
      <c r="E1341" s="343" t="s">
        <v>611</v>
      </c>
      <c r="F1341" s="343" t="s">
        <v>612</v>
      </c>
      <c r="G1341" s="343" t="s">
        <v>96</v>
      </c>
      <c r="H1341" s="343" t="s">
        <v>671</v>
      </c>
      <c r="I1341" s="343" t="s">
        <v>627</v>
      </c>
      <c r="J1341" s="343" t="s">
        <v>546</v>
      </c>
      <c r="K1341" s="378">
        <f>IFERROR(((-PMT('0c. Unit costs'!$G$17,'0c. Unit costs'!$K$45,'0c. Unit costs'!$K$44)*(('3. Campaign information'!$T$19*'B. Intermediate calculations'!$G$66)/'B. Intermediate calculations'!$D$6)))*MenA_share,0)</f>
        <v>0</v>
      </c>
      <c r="L1341" s="345" t="e">
        <f>K1341/'0a. Country information'!$R$11</f>
        <v>#DIV/0!</v>
      </c>
      <c r="M1341" s="346" t="str">
        <f>IF(AND('7. Vehicles and transport'!$N$11='0e. Support language'!$C$45,'7. Vehicles and transport'!$N$14='0e. Support language'!$D$52),'0e. Support language'!$A$82,'0e. Support language'!$A$67)</f>
        <v>District/MOH</v>
      </c>
      <c r="N1341" s="380" t="s">
        <v>96</v>
      </c>
    </row>
    <row r="1342" spans="1:14" x14ac:dyDescent="0.2">
      <c r="A1342" s="343">
        <f>'1. General information'!$O$8</f>
        <v>0</v>
      </c>
      <c r="B1342" s="343">
        <f>'1. General information'!$O$10</f>
        <v>0</v>
      </c>
      <c r="C1342" s="343">
        <f>'1. General information'!$O$11</f>
        <v>0</v>
      </c>
      <c r="D1342" s="343" t="s">
        <v>777</v>
      </c>
      <c r="E1342" s="343" t="s">
        <v>611</v>
      </c>
      <c r="F1342" s="343" t="s">
        <v>612</v>
      </c>
      <c r="G1342" s="343" t="s">
        <v>5</v>
      </c>
      <c r="H1342" s="343" t="s">
        <v>671</v>
      </c>
      <c r="I1342" s="343" t="s">
        <v>627</v>
      </c>
      <c r="J1342" s="343" t="s">
        <v>350</v>
      </c>
      <c r="K1342" s="378">
        <f>IFERROR(((-PMT('0c. Unit costs'!$G$17,'0c. Unit costs'!$K$45,'0c. Unit costs'!$K$44)*(('3. Campaign information'!$T$19*'B. Intermediate calculations'!$G$67)/'B. Intermediate calculations'!$D$6)))*YF_share,0)</f>
        <v>0</v>
      </c>
      <c r="L1342" s="345" t="e">
        <f>K1342/'0a. Country information'!$R$11</f>
        <v>#DIV/0!</v>
      </c>
      <c r="M1342" s="346" t="str">
        <f>IF(AND('7. Vehicles and transport'!$N$11='0e. Support language'!$C$45,'7. Vehicles and transport'!$N$14='0e. Support language'!$D$52),'0e. Support language'!$A$82,'0e. Support language'!$A$67)</f>
        <v>District/MOH</v>
      </c>
      <c r="N1342" s="380" t="s">
        <v>5</v>
      </c>
    </row>
    <row r="1343" spans="1:14" x14ac:dyDescent="0.2">
      <c r="A1343" s="343">
        <f>'1. General information'!$O$8</f>
        <v>0</v>
      </c>
      <c r="B1343" s="343">
        <f>'1. General information'!$O$10</f>
        <v>0</v>
      </c>
      <c r="C1343" s="343">
        <f>'1. General information'!$O$11</f>
        <v>0</v>
      </c>
      <c r="D1343" s="343" t="s">
        <v>777</v>
      </c>
      <c r="E1343" s="343" t="s">
        <v>611</v>
      </c>
      <c r="F1343" s="343" t="s">
        <v>612</v>
      </c>
      <c r="G1343" s="343" t="s">
        <v>5</v>
      </c>
      <c r="H1343" s="343" t="s">
        <v>671</v>
      </c>
      <c r="I1343" s="343" t="s">
        <v>627</v>
      </c>
      <c r="J1343" s="343" t="s">
        <v>546</v>
      </c>
      <c r="K1343" s="378">
        <f>IFERROR(((-PMT('0c. Unit costs'!$G$17,'0c. Unit costs'!$K$45,'0c. Unit costs'!$K$44)*(('3. Campaign information'!$T$19*'B. Intermediate calculations'!$G$67)/'B. Intermediate calculations'!$D$6)))*MenA_share,0)</f>
        <v>0</v>
      </c>
      <c r="L1343" s="345" t="e">
        <f>K1343/'0a. Country information'!$R$11</f>
        <v>#DIV/0!</v>
      </c>
      <c r="M1343" s="346" t="str">
        <f>IF(AND('7. Vehicles and transport'!$N$11='0e. Support language'!$C$45,'7. Vehicles and transport'!$N$14='0e. Support language'!$D$52),'0e. Support language'!$A$82,'0e. Support language'!$A$67)</f>
        <v>District/MOH</v>
      </c>
      <c r="N1343" s="380" t="s">
        <v>5</v>
      </c>
    </row>
    <row r="1344" spans="1:14" x14ac:dyDescent="0.2">
      <c r="A1344" s="343">
        <f>'1. General information'!$O$8</f>
        <v>0</v>
      </c>
      <c r="B1344" s="343">
        <f>'1. General information'!$O$10</f>
        <v>0</v>
      </c>
      <c r="C1344" s="343">
        <f>'1. General information'!$O$11</f>
        <v>0</v>
      </c>
      <c r="D1344" s="343" t="s">
        <v>777</v>
      </c>
      <c r="E1344" s="343" t="s">
        <v>611</v>
      </c>
      <c r="F1344" s="343" t="s">
        <v>612</v>
      </c>
      <c r="G1344" s="343" t="s">
        <v>22</v>
      </c>
      <c r="H1344" s="343" t="s">
        <v>671</v>
      </c>
      <c r="I1344" s="343" t="s">
        <v>627</v>
      </c>
      <c r="J1344" s="343" t="s">
        <v>350</v>
      </c>
      <c r="K1344" s="378">
        <f>IFERROR(((-PMT('0c. Unit costs'!$G$17,'0c. Unit costs'!$K$45,'0c. Unit costs'!$K$44)*(('3. Campaign information'!$T$19*'B. Intermediate calculations'!$G$68)/'B. Intermediate calculations'!$D$6)))*YF_share,0)</f>
        <v>0</v>
      </c>
      <c r="L1344" s="345" t="e">
        <f>K1344/'0a. Country information'!$R$11</f>
        <v>#DIV/0!</v>
      </c>
      <c r="M1344" s="346" t="str">
        <f>IF(AND('7. Vehicles and transport'!$N$11='0e. Support language'!$C$45,'7. Vehicles and transport'!$N$14='0e. Support language'!$D$52),'0e. Support language'!$A$82,'0e. Support language'!$A$67)</f>
        <v>District/MOH</v>
      </c>
      <c r="N1344" s="380" t="s">
        <v>22</v>
      </c>
    </row>
    <row r="1345" spans="1:14" x14ac:dyDescent="0.2">
      <c r="A1345" s="343">
        <f>'1. General information'!$O$8</f>
        <v>0</v>
      </c>
      <c r="B1345" s="343">
        <f>'1. General information'!$O$10</f>
        <v>0</v>
      </c>
      <c r="C1345" s="343">
        <f>'1. General information'!$O$11</f>
        <v>0</v>
      </c>
      <c r="D1345" s="343" t="s">
        <v>777</v>
      </c>
      <c r="E1345" s="343" t="s">
        <v>611</v>
      </c>
      <c r="F1345" s="343" t="s">
        <v>612</v>
      </c>
      <c r="G1345" s="343" t="s">
        <v>22</v>
      </c>
      <c r="H1345" s="343" t="s">
        <v>671</v>
      </c>
      <c r="I1345" s="343" t="s">
        <v>627</v>
      </c>
      <c r="J1345" s="343" t="s">
        <v>546</v>
      </c>
      <c r="K1345" s="378">
        <f>IFERROR(((-PMT('0c. Unit costs'!$G$17,'0c. Unit costs'!$K$45,'0c. Unit costs'!$K$44)*(('3. Campaign information'!$T$19*'B. Intermediate calculations'!$G$68)/'B. Intermediate calculations'!$D$6)))*MenA_share,0)</f>
        <v>0</v>
      </c>
      <c r="L1345" s="345" t="e">
        <f>K1345/'0a. Country information'!$R$11</f>
        <v>#DIV/0!</v>
      </c>
      <c r="M1345" s="346" t="str">
        <f>IF(AND('7. Vehicles and transport'!$N$11='0e. Support language'!$C$45,'7. Vehicles and transport'!$N$14='0e. Support language'!$D$52),'0e. Support language'!$A$82,'0e. Support language'!$A$67)</f>
        <v>District/MOH</v>
      </c>
      <c r="N1345" s="380" t="s">
        <v>22</v>
      </c>
    </row>
    <row r="1346" spans="1:14" x14ac:dyDescent="0.2">
      <c r="A1346" s="343">
        <f>'1. General information'!$O$8</f>
        <v>0</v>
      </c>
      <c r="B1346" s="343">
        <f>'1. General information'!$O$10</f>
        <v>0</v>
      </c>
      <c r="C1346" s="343">
        <f>'1. General information'!$O$11</f>
        <v>0</v>
      </c>
      <c r="D1346" s="343" t="s">
        <v>777</v>
      </c>
      <c r="E1346" s="343" t="s">
        <v>611</v>
      </c>
      <c r="F1346" s="343" t="s">
        <v>612</v>
      </c>
      <c r="G1346" s="343" t="s">
        <v>30</v>
      </c>
      <c r="H1346" s="343" t="s">
        <v>671</v>
      </c>
      <c r="I1346" s="343" t="s">
        <v>627</v>
      </c>
      <c r="J1346" s="343" t="s">
        <v>350</v>
      </c>
      <c r="K1346" s="378">
        <f>IFERROR(((-PMT('0c. Unit costs'!$G$17,'0c. Unit costs'!$K$45,'0c. Unit costs'!$K$44)*(('3. Campaign information'!$T$19*'B. Intermediate calculations'!$G$69)/'B. Intermediate calculations'!$D$6)))*YF_share,0)</f>
        <v>0</v>
      </c>
      <c r="L1346" s="345" t="e">
        <f>K1346/'0a. Country information'!$R$11</f>
        <v>#DIV/0!</v>
      </c>
      <c r="M1346" s="346" t="str">
        <f>IF(AND('7. Vehicles and transport'!$N$11='0e. Support language'!$C$45,'7. Vehicles and transport'!$N$14='0e. Support language'!$D$52),'0e. Support language'!$A$82,'0e. Support language'!$A$67)</f>
        <v>District/MOH</v>
      </c>
      <c r="N1346" s="380" t="s">
        <v>30</v>
      </c>
    </row>
    <row r="1347" spans="1:14" x14ac:dyDescent="0.2">
      <c r="A1347" s="343">
        <f>'1. General information'!$O$8</f>
        <v>0</v>
      </c>
      <c r="B1347" s="343">
        <f>'1. General information'!$O$10</f>
        <v>0</v>
      </c>
      <c r="C1347" s="343">
        <f>'1. General information'!$O$11</f>
        <v>0</v>
      </c>
      <c r="D1347" s="343" t="s">
        <v>777</v>
      </c>
      <c r="E1347" s="343" t="s">
        <v>611</v>
      </c>
      <c r="F1347" s="343" t="s">
        <v>612</v>
      </c>
      <c r="G1347" s="343" t="s">
        <v>30</v>
      </c>
      <c r="H1347" s="343" t="s">
        <v>671</v>
      </c>
      <c r="I1347" s="343" t="s">
        <v>627</v>
      </c>
      <c r="J1347" s="343" t="s">
        <v>546</v>
      </c>
      <c r="K1347" s="378">
        <f>IFERROR(((-PMT('0c. Unit costs'!$G$17,'0c. Unit costs'!$K$45,'0c. Unit costs'!$K$44)*(('3. Campaign information'!$T$19*'B. Intermediate calculations'!$G$69)/'B. Intermediate calculations'!$D$6)))*MenA_share,0)</f>
        <v>0</v>
      </c>
      <c r="L1347" s="345" t="e">
        <f>K1347/'0a. Country information'!$R$11</f>
        <v>#DIV/0!</v>
      </c>
      <c r="M1347" s="346" t="str">
        <f>IF(AND('7. Vehicles and transport'!$N$11='0e. Support language'!$C$45,'7. Vehicles and transport'!$N$14='0e. Support language'!$D$52),'0e. Support language'!$A$82,'0e. Support language'!$A$67)</f>
        <v>District/MOH</v>
      </c>
      <c r="N1347" s="380" t="s">
        <v>30</v>
      </c>
    </row>
    <row r="1348" spans="1:14" x14ac:dyDescent="0.2">
      <c r="A1348" s="343">
        <f>'1. General information'!$O$8</f>
        <v>0</v>
      </c>
      <c r="B1348" s="343">
        <f>'1. General information'!$O$10</f>
        <v>0</v>
      </c>
      <c r="C1348" s="343">
        <f>'1. General information'!$O$11</f>
        <v>0</v>
      </c>
      <c r="D1348" s="343" t="s">
        <v>777</v>
      </c>
      <c r="E1348" s="343" t="s">
        <v>611</v>
      </c>
      <c r="F1348" s="343" t="s">
        <v>612</v>
      </c>
      <c r="G1348" s="343" t="s">
        <v>97</v>
      </c>
      <c r="H1348" s="343" t="s">
        <v>671</v>
      </c>
      <c r="I1348" s="343" t="s">
        <v>627</v>
      </c>
      <c r="J1348" s="343" t="s">
        <v>350</v>
      </c>
      <c r="K1348" s="378">
        <f>IFERROR(((-PMT('0c. Unit costs'!$G$17,'0c. Unit costs'!$K$45,'0c. Unit costs'!$K$44)*(('3. Campaign information'!$T$19*'B. Intermediate calculations'!$G$70)/'B. Intermediate calculations'!$D$6)))*YF_share,0)</f>
        <v>0</v>
      </c>
      <c r="L1348" s="345" t="e">
        <f>K1348/'0a. Country information'!$R$11</f>
        <v>#DIV/0!</v>
      </c>
      <c r="M1348" s="346" t="str">
        <f>IF(AND('7. Vehicles and transport'!$N$11='0e. Support language'!$C$45,'7. Vehicles and transport'!$N$14='0e. Support language'!$D$52),'0e. Support language'!$A$82,'0e. Support language'!$A$67)</f>
        <v>District/MOH</v>
      </c>
      <c r="N1348" s="380" t="s">
        <v>97</v>
      </c>
    </row>
    <row r="1349" spans="1:14" x14ac:dyDescent="0.2">
      <c r="A1349" s="343">
        <f>'1. General information'!$O$8</f>
        <v>0</v>
      </c>
      <c r="B1349" s="343">
        <f>'1. General information'!$O$10</f>
        <v>0</v>
      </c>
      <c r="C1349" s="343">
        <f>'1. General information'!$O$11</f>
        <v>0</v>
      </c>
      <c r="D1349" s="343" t="s">
        <v>777</v>
      </c>
      <c r="E1349" s="343" t="s">
        <v>611</v>
      </c>
      <c r="F1349" s="343" t="s">
        <v>612</v>
      </c>
      <c r="G1349" s="343" t="s">
        <v>97</v>
      </c>
      <c r="H1349" s="343" t="s">
        <v>671</v>
      </c>
      <c r="I1349" s="343" t="s">
        <v>627</v>
      </c>
      <c r="J1349" s="343" t="s">
        <v>546</v>
      </c>
      <c r="K1349" s="378">
        <f>IFERROR(((-PMT('0c. Unit costs'!$G$17,'0c. Unit costs'!$K$45,'0c. Unit costs'!$K$44)*(('3. Campaign information'!$T$19*'B. Intermediate calculations'!$G$70)/'B. Intermediate calculations'!$D$6)))*MenA_share,0)</f>
        <v>0</v>
      </c>
      <c r="L1349" s="345" t="e">
        <f>K1349/'0a. Country information'!$R$11</f>
        <v>#DIV/0!</v>
      </c>
      <c r="M1349" s="346" t="str">
        <f>IF(AND('7. Vehicles and transport'!$N$11='0e. Support language'!$C$45,'7. Vehicles and transport'!$N$14='0e. Support language'!$D$52),'0e. Support language'!$A$82,'0e. Support language'!$A$67)</f>
        <v>District/MOH</v>
      </c>
      <c r="N1349" s="380" t="s">
        <v>97</v>
      </c>
    </row>
    <row r="1350" spans="1:14" x14ac:dyDescent="0.2">
      <c r="A1350" s="343">
        <f>'1. General information'!$O$8</f>
        <v>0</v>
      </c>
      <c r="B1350" s="343">
        <f>'1. General information'!$O$10</f>
        <v>0</v>
      </c>
      <c r="C1350" s="343">
        <f>'1. General information'!$O$11</f>
        <v>0</v>
      </c>
      <c r="D1350" s="343" t="s">
        <v>777</v>
      </c>
      <c r="E1350" s="343" t="s">
        <v>611</v>
      </c>
      <c r="F1350" s="343" t="s">
        <v>612</v>
      </c>
      <c r="G1350" s="343" t="s">
        <v>28</v>
      </c>
      <c r="H1350" s="343" t="s">
        <v>671</v>
      </c>
      <c r="I1350" s="343" t="s">
        <v>627</v>
      </c>
      <c r="J1350" s="343" t="s">
        <v>350</v>
      </c>
      <c r="K1350" s="378">
        <f>IFERROR(((-PMT('0c. Unit costs'!$G$17,'0c. Unit costs'!$K$45,'0c. Unit costs'!$K$44)*(('3. Campaign information'!$T$19*'B. Intermediate calculations'!$G$71)/'B. Intermediate calculations'!$D$6)))*YF_share,0)</f>
        <v>0</v>
      </c>
      <c r="L1350" s="345" t="e">
        <f>K1350/'0a. Country information'!$R$11</f>
        <v>#DIV/0!</v>
      </c>
      <c r="M1350" s="346" t="str">
        <f>IF(AND('7. Vehicles and transport'!$N$11='0e. Support language'!$C$45,'7. Vehicles and transport'!$N$14='0e. Support language'!$D$52),'0e. Support language'!$A$82,'0e. Support language'!$A$67)</f>
        <v>District/MOH</v>
      </c>
      <c r="N1350" s="380" t="s">
        <v>28</v>
      </c>
    </row>
    <row r="1351" spans="1:14" x14ac:dyDescent="0.2">
      <c r="A1351" s="343">
        <f>'1. General information'!$O$8</f>
        <v>0</v>
      </c>
      <c r="B1351" s="343">
        <f>'1. General information'!$O$10</f>
        <v>0</v>
      </c>
      <c r="C1351" s="343">
        <f>'1. General information'!$O$11</f>
        <v>0</v>
      </c>
      <c r="D1351" s="343" t="s">
        <v>777</v>
      </c>
      <c r="E1351" s="343" t="s">
        <v>611</v>
      </c>
      <c r="F1351" s="343" t="s">
        <v>612</v>
      </c>
      <c r="G1351" s="343" t="s">
        <v>28</v>
      </c>
      <c r="H1351" s="343" t="s">
        <v>671</v>
      </c>
      <c r="I1351" s="343" t="s">
        <v>627</v>
      </c>
      <c r="J1351" s="343" t="s">
        <v>546</v>
      </c>
      <c r="K1351" s="378">
        <f>IFERROR(((-PMT('0c. Unit costs'!$G$17,'0c. Unit costs'!$K$45,'0c. Unit costs'!$K$44)*(('3. Campaign information'!$T$19*'B. Intermediate calculations'!$G$71)/'B. Intermediate calculations'!$D$6)))*MenA_share,0)</f>
        <v>0</v>
      </c>
      <c r="L1351" s="345" t="e">
        <f>K1351/'0a. Country information'!$R$11</f>
        <v>#DIV/0!</v>
      </c>
      <c r="M1351" s="346" t="str">
        <f>IF(AND('7. Vehicles and transport'!$N$11='0e. Support language'!$C$45,'7. Vehicles and transport'!$N$14='0e. Support language'!$D$52),'0e. Support language'!$A$82,'0e. Support language'!$A$67)</f>
        <v>District/MOH</v>
      </c>
      <c r="N1351" s="380" t="s">
        <v>28</v>
      </c>
    </row>
    <row r="1352" spans="1:14" x14ac:dyDescent="0.2">
      <c r="A1352" s="343">
        <f>'1. General information'!$O$8</f>
        <v>0</v>
      </c>
      <c r="B1352" s="343">
        <f>'1. General information'!$O$10</f>
        <v>0</v>
      </c>
      <c r="C1352" s="343">
        <f>'1. General information'!$O$11</f>
        <v>0</v>
      </c>
      <c r="D1352" s="343" t="s">
        <v>777</v>
      </c>
      <c r="E1352" s="343" t="s">
        <v>611</v>
      </c>
      <c r="F1352" s="343" t="s">
        <v>612</v>
      </c>
      <c r="G1352" s="343" t="s">
        <v>129</v>
      </c>
      <c r="H1352" s="343" t="s">
        <v>671</v>
      </c>
      <c r="I1352" s="343" t="s">
        <v>627</v>
      </c>
      <c r="J1352" s="343" t="s">
        <v>350</v>
      </c>
      <c r="K1352" s="378">
        <f>IFERROR(((-PMT('0c. Unit costs'!$G$17,'0c. Unit costs'!$K$45,'0c. Unit costs'!$K$44)*(('3. Campaign information'!$T$19*'B. Intermediate calculations'!$G$72)/'B. Intermediate calculations'!$D$6)))*YF_share,0)</f>
        <v>0</v>
      </c>
      <c r="L1352" s="345" t="e">
        <f>K1352/'0a. Country information'!$R$11</f>
        <v>#DIV/0!</v>
      </c>
      <c r="M1352" s="346" t="str">
        <f>IF(AND('7. Vehicles and transport'!$N$11='0e. Support language'!$C$45,'7. Vehicles and transport'!$N$14='0e. Support language'!$D$52),'0e. Support language'!$A$82,'0e. Support language'!$A$67)</f>
        <v>District/MOH</v>
      </c>
      <c r="N1352" s="380" t="s">
        <v>619</v>
      </c>
    </row>
    <row r="1353" spans="1:14" x14ac:dyDescent="0.2">
      <c r="A1353" s="343">
        <f>'1. General information'!$O$8</f>
        <v>0</v>
      </c>
      <c r="B1353" s="343">
        <f>'1. General information'!$O$10</f>
        <v>0</v>
      </c>
      <c r="C1353" s="343">
        <f>'1. General information'!$O$11</f>
        <v>0</v>
      </c>
      <c r="D1353" s="343" t="s">
        <v>777</v>
      </c>
      <c r="E1353" s="343" t="s">
        <v>611</v>
      </c>
      <c r="F1353" s="343" t="s">
        <v>612</v>
      </c>
      <c r="G1353" s="343" t="s">
        <v>129</v>
      </c>
      <c r="H1353" s="343" t="s">
        <v>671</v>
      </c>
      <c r="I1353" s="343" t="s">
        <v>627</v>
      </c>
      <c r="J1353" s="343" t="s">
        <v>546</v>
      </c>
      <c r="K1353" s="378">
        <f>IFERROR(((-PMT('0c. Unit costs'!$G$17,'0c. Unit costs'!$K$45,'0c. Unit costs'!$K$44)*(('3. Campaign information'!$T$19*'B. Intermediate calculations'!$G$72)/'B. Intermediate calculations'!$D$6)))*MenA_share,0)</f>
        <v>0</v>
      </c>
      <c r="L1353" s="345" t="e">
        <f>K1353/'0a. Country information'!$R$11</f>
        <v>#DIV/0!</v>
      </c>
      <c r="M1353" s="346" t="str">
        <f>IF(AND('7. Vehicles and transport'!$N$11='0e. Support language'!$C$45,'7. Vehicles and transport'!$N$14='0e. Support language'!$D$52),'0e. Support language'!$A$82,'0e. Support language'!$A$67)</f>
        <v>District/MOH</v>
      </c>
      <c r="N1353" s="380" t="s">
        <v>619</v>
      </c>
    </row>
    <row r="1354" spans="1:14" x14ac:dyDescent="0.2">
      <c r="A1354" s="343">
        <f>'1. General information'!$O$8</f>
        <v>0</v>
      </c>
      <c r="B1354" s="343">
        <f>'1. General information'!$O$10</f>
        <v>0</v>
      </c>
      <c r="C1354" s="343">
        <f>'1. General information'!$O$11</f>
        <v>0</v>
      </c>
      <c r="D1354" s="343" t="s">
        <v>779</v>
      </c>
      <c r="E1354" s="343" t="s">
        <v>611</v>
      </c>
      <c r="F1354" s="343" t="s">
        <v>612</v>
      </c>
      <c r="G1354" s="343" t="s">
        <v>33</v>
      </c>
      <c r="H1354" s="343" t="s">
        <v>671</v>
      </c>
      <c r="I1354" s="343" t="s">
        <v>627</v>
      </c>
      <c r="J1354" s="343" t="s">
        <v>350</v>
      </c>
      <c r="K1354" s="378">
        <f>IF('7. Vehicles and transport'!O25&lt;&gt;"",IFERROR(((-PMT('0c. Unit costs'!$G$17,'0c. Unit costs'!$L$45,'0c. Unit costs'!$L$44)*(SUM('B. Intermediate calculations'!$C$80:$L$80)/'B. Intermediate calculations'!$D$6)))*YF_share,0),0)</f>
        <v>0</v>
      </c>
      <c r="L1354" s="345" t="e">
        <f>K1354/'0a. Country information'!$R$11</f>
        <v>#DIV/0!</v>
      </c>
      <c r="M1354" s="346" t="str">
        <f>IF(AND('7. Vehicles and transport'!$O$11='0e. Support language'!$C$45,'7. Vehicles and transport'!$O$14='0e. Support language'!$D$52),'0e. Support language'!$A$82,'0e. Support language'!$A$67)</f>
        <v>District/MOH</v>
      </c>
      <c r="N1354" s="379" t="s">
        <v>780</v>
      </c>
    </row>
    <row r="1355" spans="1:14" x14ac:dyDescent="0.2">
      <c r="A1355" s="343">
        <f>'1. General information'!$O$8</f>
        <v>0</v>
      </c>
      <c r="B1355" s="343">
        <f>'1. General information'!$O$10</f>
        <v>0</v>
      </c>
      <c r="C1355" s="343">
        <f>'1. General information'!$O$11</f>
        <v>0</v>
      </c>
      <c r="D1355" s="343" t="s">
        <v>779</v>
      </c>
      <c r="E1355" s="343" t="s">
        <v>611</v>
      </c>
      <c r="F1355" s="343" t="s">
        <v>612</v>
      </c>
      <c r="G1355" s="343" t="s">
        <v>33</v>
      </c>
      <c r="H1355" s="343" t="s">
        <v>671</v>
      </c>
      <c r="I1355" s="343" t="s">
        <v>627</v>
      </c>
      <c r="J1355" s="343" t="s">
        <v>546</v>
      </c>
      <c r="K1355" s="378">
        <f>IF('7. Vehicles and transport'!O25&lt;&gt;"",IFERROR(((-PMT('0c. Unit costs'!$G$17,'0c. Unit costs'!$L$45,'0c. Unit costs'!$L$44)*(SUM('B. Intermediate calculations'!$C$80:$L$80)/'B. Intermediate calculations'!$D$6)))*MenA_share,0),0)</f>
        <v>0</v>
      </c>
      <c r="L1355" s="345" t="e">
        <f>K1355/'0a. Country information'!$R$11</f>
        <v>#DIV/0!</v>
      </c>
      <c r="M1355" s="346" t="str">
        <f>IF(AND('7. Vehicles and transport'!$O$11='0e. Support language'!$C$45,'7. Vehicles and transport'!$O$14='0e. Support language'!$D$52),'0e. Support language'!$A$82,'0e. Support language'!$A$67)</f>
        <v>District/MOH</v>
      </c>
      <c r="N1355" s="379" t="s">
        <v>780</v>
      </c>
    </row>
    <row r="1356" spans="1:14" x14ac:dyDescent="0.2">
      <c r="A1356" s="343">
        <f>'1. General information'!$O$8</f>
        <v>0</v>
      </c>
      <c r="B1356" s="343">
        <f>'1. General information'!$O$10</f>
        <v>0</v>
      </c>
      <c r="C1356" s="343">
        <f>'1. General information'!$O$11</f>
        <v>0</v>
      </c>
      <c r="D1356" s="343" t="s">
        <v>779</v>
      </c>
      <c r="E1356" s="343" t="s">
        <v>611</v>
      </c>
      <c r="F1356" s="343" t="s">
        <v>612</v>
      </c>
      <c r="G1356" s="343" t="s">
        <v>356</v>
      </c>
      <c r="H1356" s="343" t="s">
        <v>671</v>
      </c>
      <c r="I1356" s="343" t="s">
        <v>627</v>
      </c>
      <c r="J1356" s="343" t="s">
        <v>350</v>
      </c>
      <c r="K1356" s="378">
        <f>IFERROR(((-PMT('0c. Unit costs'!$G$17,'0c. Unit costs'!$L$45,'0c. Unit costs'!$L$44)*(('3. Campaign information'!$T$19*'B. Intermediate calculations'!$H$64)/'B. Intermediate calculations'!$D$6)))*YF_share,0)</f>
        <v>0</v>
      </c>
      <c r="L1356" s="345" t="e">
        <f>K1356/'0a. Country information'!$R$11</f>
        <v>#DIV/0!</v>
      </c>
      <c r="M1356" s="346" t="str">
        <f>IF(AND('7. Vehicles and transport'!$O$11='0e. Support language'!$C$45,'7. Vehicles and transport'!$O$14='0e. Support language'!$D$52),'0e. Support language'!$A$82,'0e. Support language'!$A$67)</f>
        <v>District/MOH</v>
      </c>
      <c r="N1356" s="380" t="s">
        <v>356</v>
      </c>
    </row>
    <row r="1357" spans="1:14" x14ac:dyDescent="0.2">
      <c r="A1357" s="343">
        <f>'1. General information'!$O$8</f>
        <v>0</v>
      </c>
      <c r="B1357" s="343">
        <f>'1. General information'!$O$10</f>
        <v>0</v>
      </c>
      <c r="C1357" s="343">
        <f>'1. General information'!$O$11</f>
        <v>0</v>
      </c>
      <c r="D1357" s="343" t="s">
        <v>779</v>
      </c>
      <c r="E1357" s="343" t="s">
        <v>611</v>
      </c>
      <c r="F1357" s="343" t="s">
        <v>612</v>
      </c>
      <c r="G1357" s="343" t="s">
        <v>356</v>
      </c>
      <c r="H1357" s="343" t="s">
        <v>671</v>
      </c>
      <c r="I1357" s="343" t="s">
        <v>627</v>
      </c>
      <c r="J1357" s="343" t="s">
        <v>546</v>
      </c>
      <c r="K1357" s="378">
        <f>IFERROR(((-PMT('0c. Unit costs'!$G$17,'0c. Unit costs'!$L$45,'0c. Unit costs'!$L$44)*(('3. Campaign information'!$T$19*'B. Intermediate calculations'!$H$64)/'B. Intermediate calculations'!$D$6)))*MenA_share,0)</f>
        <v>0</v>
      </c>
      <c r="L1357" s="345" t="e">
        <f>K1357/'0a. Country information'!$R$11</f>
        <v>#DIV/0!</v>
      </c>
      <c r="M1357" s="346" t="str">
        <f>IF(AND('7. Vehicles and transport'!$O$11='0e. Support language'!$C$45,'7. Vehicles and transport'!$O$14='0e. Support language'!$D$52),'0e. Support language'!$A$82,'0e. Support language'!$A$67)</f>
        <v>District/MOH</v>
      </c>
      <c r="N1357" s="380" t="s">
        <v>356</v>
      </c>
    </row>
    <row r="1358" spans="1:14" x14ac:dyDescent="0.2">
      <c r="A1358" s="343">
        <f>'1. General information'!$O$8</f>
        <v>0</v>
      </c>
      <c r="B1358" s="343">
        <f>'1. General information'!$O$10</f>
        <v>0</v>
      </c>
      <c r="C1358" s="343">
        <f>'1. General information'!$O$11</f>
        <v>0</v>
      </c>
      <c r="D1358" s="343" t="s">
        <v>779</v>
      </c>
      <c r="E1358" s="343" t="s">
        <v>611</v>
      </c>
      <c r="F1358" s="343" t="s">
        <v>612</v>
      </c>
      <c r="G1358" s="343" t="s">
        <v>29</v>
      </c>
      <c r="H1358" s="343" t="s">
        <v>671</v>
      </c>
      <c r="I1358" s="343" t="s">
        <v>627</v>
      </c>
      <c r="J1358" s="343" t="s">
        <v>350</v>
      </c>
      <c r="K1358" s="378">
        <f>IFERROR(((-PMT('0c. Unit costs'!$G$17,'0c. Unit costs'!$L$45,'0c. Unit costs'!$L$44)*(('3. Campaign information'!$T$19*'B. Intermediate calculations'!$H$65)/'B. Intermediate calculations'!$D$6)))*YF_share,0)</f>
        <v>0</v>
      </c>
      <c r="L1358" s="345" t="e">
        <f>K1358/'0a. Country information'!$R$11</f>
        <v>#DIV/0!</v>
      </c>
      <c r="M1358" s="346" t="str">
        <f>IF(AND('7. Vehicles and transport'!$O$11='0e. Support language'!$C$45,'7. Vehicles and transport'!$O$14='0e. Support language'!$D$52),'0e. Support language'!$A$82,'0e. Support language'!$A$67)</f>
        <v>District/MOH</v>
      </c>
      <c r="N1358" s="380" t="s">
        <v>29</v>
      </c>
    </row>
    <row r="1359" spans="1:14" x14ac:dyDescent="0.2">
      <c r="A1359" s="343">
        <f>'1. General information'!$O$8</f>
        <v>0</v>
      </c>
      <c r="B1359" s="343">
        <f>'1. General information'!$O$10</f>
        <v>0</v>
      </c>
      <c r="C1359" s="343">
        <f>'1. General information'!$O$11</f>
        <v>0</v>
      </c>
      <c r="D1359" s="343" t="s">
        <v>779</v>
      </c>
      <c r="E1359" s="343" t="s">
        <v>611</v>
      </c>
      <c r="F1359" s="343" t="s">
        <v>612</v>
      </c>
      <c r="G1359" s="343" t="s">
        <v>29</v>
      </c>
      <c r="H1359" s="343" t="s">
        <v>671</v>
      </c>
      <c r="I1359" s="343" t="s">
        <v>627</v>
      </c>
      <c r="J1359" s="343" t="s">
        <v>546</v>
      </c>
      <c r="K1359" s="378">
        <f>IFERROR(((-PMT('0c. Unit costs'!$G$17,'0c. Unit costs'!$L$45,'0c. Unit costs'!$L$44)*(('3. Campaign information'!$T$19*'B. Intermediate calculations'!$H$65)/'B. Intermediate calculations'!$D$6)))*MenA_share,0)</f>
        <v>0</v>
      </c>
      <c r="L1359" s="345" t="e">
        <f>K1359/'0a. Country information'!$R$11</f>
        <v>#DIV/0!</v>
      </c>
      <c r="M1359" s="346" t="str">
        <f>IF(AND('7. Vehicles and transport'!$O$11='0e. Support language'!$C$45,'7. Vehicles and transport'!$O$14='0e. Support language'!$D$52),'0e. Support language'!$A$82,'0e. Support language'!$A$67)</f>
        <v>District/MOH</v>
      </c>
      <c r="N1359" s="380" t="s">
        <v>29</v>
      </c>
    </row>
    <row r="1360" spans="1:14" x14ac:dyDescent="0.2">
      <c r="A1360" s="343">
        <f>'1. General information'!$O$8</f>
        <v>0</v>
      </c>
      <c r="B1360" s="343">
        <f>'1. General information'!$O$10</f>
        <v>0</v>
      </c>
      <c r="C1360" s="343">
        <f>'1. General information'!$O$11</f>
        <v>0</v>
      </c>
      <c r="D1360" s="343" t="s">
        <v>779</v>
      </c>
      <c r="E1360" s="343" t="s">
        <v>611</v>
      </c>
      <c r="F1360" s="343" t="s">
        <v>612</v>
      </c>
      <c r="G1360" s="343" t="s">
        <v>96</v>
      </c>
      <c r="H1360" s="343" t="s">
        <v>671</v>
      </c>
      <c r="I1360" s="343" t="s">
        <v>627</v>
      </c>
      <c r="J1360" s="343" t="s">
        <v>350</v>
      </c>
      <c r="K1360" s="378">
        <f>IFERROR(((-PMT('0c. Unit costs'!$G$17,'0c. Unit costs'!$L$45,'0c. Unit costs'!$L$44)*(('3. Campaign information'!$T$19*'B. Intermediate calculations'!$H$66)/'B. Intermediate calculations'!$D$6)))*YF_share,0)</f>
        <v>0</v>
      </c>
      <c r="L1360" s="345" t="e">
        <f>K1360/'0a. Country information'!$R$11</f>
        <v>#DIV/0!</v>
      </c>
      <c r="M1360" s="346" t="str">
        <f>IF(AND('7. Vehicles and transport'!$O$11='0e. Support language'!$C$45,'7. Vehicles and transport'!$O$14='0e. Support language'!$D$52),'0e. Support language'!$A$82,'0e. Support language'!$A$67)</f>
        <v>District/MOH</v>
      </c>
      <c r="N1360" s="380" t="s">
        <v>96</v>
      </c>
    </row>
    <row r="1361" spans="1:14" x14ac:dyDescent="0.2">
      <c r="A1361" s="343">
        <f>'1. General information'!$O$8</f>
        <v>0</v>
      </c>
      <c r="B1361" s="343">
        <f>'1. General information'!$O$10</f>
        <v>0</v>
      </c>
      <c r="C1361" s="343">
        <f>'1. General information'!$O$11</f>
        <v>0</v>
      </c>
      <c r="D1361" s="343" t="s">
        <v>779</v>
      </c>
      <c r="E1361" s="343" t="s">
        <v>611</v>
      </c>
      <c r="F1361" s="343" t="s">
        <v>612</v>
      </c>
      <c r="G1361" s="343" t="s">
        <v>96</v>
      </c>
      <c r="H1361" s="343" t="s">
        <v>671</v>
      </c>
      <c r="I1361" s="343" t="s">
        <v>627</v>
      </c>
      <c r="J1361" s="343" t="s">
        <v>546</v>
      </c>
      <c r="K1361" s="378">
        <f>IFERROR(((-PMT('0c. Unit costs'!$G$17,'0c. Unit costs'!$L$45,'0c. Unit costs'!$L$44)*(('3. Campaign information'!$T$19*'B. Intermediate calculations'!$H$66)/'B. Intermediate calculations'!$D$6)))*MenA_share,0)</f>
        <v>0</v>
      </c>
      <c r="L1361" s="345" t="e">
        <f>K1361/'0a. Country information'!$R$11</f>
        <v>#DIV/0!</v>
      </c>
      <c r="M1361" s="346" t="str">
        <f>IF(AND('7. Vehicles and transport'!$O$11='0e. Support language'!$C$45,'7. Vehicles and transport'!$O$14='0e. Support language'!$D$52),'0e. Support language'!$A$82,'0e. Support language'!$A$67)</f>
        <v>District/MOH</v>
      </c>
      <c r="N1361" s="380" t="s">
        <v>96</v>
      </c>
    </row>
    <row r="1362" spans="1:14" x14ac:dyDescent="0.2">
      <c r="A1362" s="343">
        <f>'1. General information'!$O$8</f>
        <v>0</v>
      </c>
      <c r="B1362" s="343">
        <f>'1. General information'!$O$10</f>
        <v>0</v>
      </c>
      <c r="C1362" s="343">
        <f>'1. General information'!$O$11</f>
        <v>0</v>
      </c>
      <c r="D1362" s="343" t="s">
        <v>779</v>
      </c>
      <c r="E1362" s="343" t="s">
        <v>611</v>
      </c>
      <c r="F1362" s="343" t="s">
        <v>612</v>
      </c>
      <c r="G1362" s="343" t="s">
        <v>5</v>
      </c>
      <c r="H1362" s="343" t="s">
        <v>671</v>
      </c>
      <c r="I1362" s="343" t="s">
        <v>627</v>
      </c>
      <c r="J1362" s="343" t="s">
        <v>350</v>
      </c>
      <c r="K1362" s="378">
        <f>IFERROR(((-PMT('0c. Unit costs'!$G$17,'0c. Unit costs'!$L$45,'0c. Unit costs'!$L$44)*(('3. Campaign information'!$T$19*'B. Intermediate calculations'!$H$67)/'B. Intermediate calculations'!$D$6)))*YF_share,0)</f>
        <v>0</v>
      </c>
      <c r="L1362" s="345" t="e">
        <f>K1362/'0a. Country information'!$R$11</f>
        <v>#DIV/0!</v>
      </c>
      <c r="M1362" s="346" t="str">
        <f>IF(AND('7. Vehicles and transport'!$O$11='0e. Support language'!$C$45,'7. Vehicles and transport'!$O$14='0e. Support language'!$D$52),'0e. Support language'!$A$82,'0e. Support language'!$A$67)</f>
        <v>District/MOH</v>
      </c>
      <c r="N1362" s="380" t="s">
        <v>5</v>
      </c>
    </row>
    <row r="1363" spans="1:14" x14ac:dyDescent="0.2">
      <c r="A1363" s="343">
        <f>'1. General information'!$O$8</f>
        <v>0</v>
      </c>
      <c r="B1363" s="343">
        <f>'1. General information'!$O$10</f>
        <v>0</v>
      </c>
      <c r="C1363" s="343">
        <f>'1. General information'!$O$11</f>
        <v>0</v>
      </c>
      <c r="D1363" s="343" t="s">
        <v>779</v>
      </c>
      <c r="E1363" s="343" t="s">
        <v>611</v>
      </c>
      <c r="F1363" s="343" t="s">
        <v>612</v>
      </c>
      <c r="G1363" s="343" t="s">
        <v>5</v>
      </c>
      <c r="H1363" s="343" t="s">
        <v>671</v>
      </c>
      <c r="I1363" s="343" t="s">
        <v>627</v>
      </c>
      <c r="J1363" s="343" t="s">
        <v>546</v>
      </c>
      <c r="K1363" s="378">
        <f>IFERROR(((-PMT('0c. Unit costs'!$G$17,'0c. Unit costs'!$L$45,'0c. Unit costs'!$L$44)*(('3. Campaign information'!$T$19*'B. Intermediate calculations'!$H$67)/'B. Intermediate calculations'!$D$6)))*MenA_share,0)</f>
        <v>0</v>
      </c>
      <c r="L1363" s="345" t="e">
        <f>K1363/'0a. Country information'!$R$11</f>
        <v>#DIV/0!</v>
      </c>
      <c r="M1363" s="346" t="str">
        <f>IF(AND('7. Vehicles and transport'!$O$11='0e. Support language'!$C$45,'7. Vehicles and transport'!$O$14='0e. Support language'!$D$52),'0e. Support language'!$A$82,'0e. Support language'!$A$67)</f>
        <v>District/MOH</v>
      </c>
      <c r="N1363" s="380" t="s">
        <v>5</v>
      </c>
    </row>
    <row r="1364" spans="1:14" x14ac:dyDescent="0.2">
      <c r="A1364" s="343">
        <f>'1. General information'!$O$8</f>
        <v>0</v>
      </c>
      <c r="B1364" s="343">
        <f>'1. General information'!$O$10</f>
        <v>0</v>
      </c>
      <c r="C1364" s="343">
        <f>'1. General information'!$O$11</f>
        <v>0</v>
      </c>
      <c r="D1364" s="343" t="s">
        <v>779</v>
      </c>
      <c r="E1364" s="343" t="s">
        <v>611</v>
      </c>
      <c r="F1364" s="343" t="s">
        <v>612</v>
      </c>
      <c r="G1364" s="343" t="s">
        <v>22</v>
      </c>
      <c r="H1364" s="343" t="s">
        <v>671</v>
      </c>
      <c r="I1364" s="343" t="s">
        <v>627</v>
      </c>
      <c r="J1364" s="343" t="s">
        <v>350</v>
      </c>
      <c r="K1364" s="378">
        <f>IFERROR(((-PMT('0c. Unit costs'!$G$17,'0c. Unit costs'!$L$45,'0c. Unit costs'!$L$44)*(('3. Campaign information'!$T$19*'B. Intermediate calculations'!$H$68)/'B. Intermediate calculations'!$D$6)))*YF_share,0)</f>
        <v>0</v>
      </c>
      <c r="L1364" s="345" t="e">
        <f>K1364/'0a. Country information'!$R$11</f>
        <v>#DIV/0!</v>
      </c>
      <c r="M1364" s="346" t="str">
        <f>IF(AND('7. Vehicles and transport'!$O$11='0e. Support language'!$C$45,'7. Vehicles and transport'!$O$14='0e. Support language'!$D$52),'0e. Support language'!$A$82,'0e. Support language'!$A$67)</f>
        <v>District/MOH</v>
      </c>
      <c r="N1364" s="380" t="s">
        <v>22</v>
      </c>
    </row>
    <row r="1365" spans="1:14" x14ac:dyDescent="0.2">
      <c r="A1365" s="343">
        <f>'1. General information'!$O$8</f>
        <v>0</v>
      </c>
      <c r="B1365" s="343">
        <f>'1. General information'!$O$10</f>
        <v>0</v>
      </c>
      <c r="C1365" s="343">
        <f>'1. General information'!$O$11</f>
        <v>0</v>
      </c>
      <c r="D1365" s="343" t="s">
        <v>779</v>
      </c>
      <c r="E1365" s="343" t="s">
        <v>611</v>
      </c>
      <c r="F1365" s="343" t="s">
        <v>612</v>
      </c>
      <c r="G1365" s="343" t="s">
        <v>22</v>
      </c>
      <c r="H1365" s="343" t="s">
        <v>671</v>
      </c>
      <c r="I1365" s="343" t="s">
        <v>627</v>
      </c>
      <c r="J1365" s="343" t="s">
        <v>546</v>
      </c>
      <c r="K1365" s="378">
        <f>IFERROR(((-PMT('0c. Unit costs'!$G$17,'0c. Unit costs'!$L$45,'0c. Unit costs'!$L$44)*(('3. Campaign information'!$T$19*'B. Intermediate calculations'!$H$68)/'B. Intermediate calculations'!$D$6)))*MenA_share,0)</f>
        <v>0</v>
      </c>
      <c r="L1365" s="345" t="e">
        <f>K1365/'0a. Country information'!$R$11</f>
        <v>#DIV/0!</v>
      </c>
      <c r="M1365" s="346" t="str">
        <f>IF(AND('7. Vehicles and transport'!$O$11='0e. Support language'!$C$45,'7. Vehicles and transport'!$O$14='0e. Support language'!$D$52),'0e. Support language'!$A$82,'0e. Support language'!$A$67)</f>
        <v>District/MOH</v>
      </c>
      <c r="N1365" s="380" t="s">
        <v>22</v>
      </c>
    </row>
    <row r="1366" spans="1:14" x14ac:dyDescent="0.2">
      <c r="A1366" s="343">
        <f>'1. General information'!$O$8</f>
        <v>0</v>
      </c>
      <c r="B1366" s="343">
        <f>'1. General information'!$O$10</f>
        <v>0</v>
      </c>
      <c r="C1366" s="343">
        <f>'1. General information'!$O$11</f>
        <v>0</v>
      </c>
      <c r="D1366" s="343" t="s">
        <v>779</v>
      </c>
      <c r="E1366" s="343" t="s">
        <v>611</v>
      </c>
      <c r="F1366" s="343" t="s">
        <v>612</v>
      </c>
      <c r="G1366" s="343" t="s">
        <v>30</v>
      </c>
      <c r="H1366" s="343" t="s">
        <v>671</v>
      </c>
      <c r="I1366" s="343" t="s">
        <v>627</v>
      </c>
      <c r="J1366" s="343" t="s">
        <v>350</v>
      </c>
      <c r="K1366" s="378">
        <f>IFERROR(((-PMT('0c. Unit costs'!$G$17,'0c. Unit costs'!$L$45,'0c. Unit costs'!$L$44)*(('3. Campaign information'!$T$19*'B. Intermediate calculations'!$H$69)/'B. Intermediate calculations'!$D$6)))*YF_share,0)</f>
        <v>0</v>
      </c>
      <c r="L1366" s="345" t="e">
        <f>K1366/'0a. Country information'!$R$11</f>
        <v>#DIV/0!</v>
      </c>
      <c r="M1366" s="346" t="str">
        <f>IF(AND('7. Vehicles and transport'!$O$11='0e. Support language'!$C$45,'7. Vehicles and transport'!$O$14='0e. Support language'!$D$52),'0e. Support language'!$A$82,'0e. Support language'!$A$67)</f>
        <v>District/MOH</v>
      </c>
      <c r="N1366" s="380" t="s">
        <v>30</v>
      </c>
    </row>
    <row r="1367" spans="1:14" x14ac:dyDescent="0.2">
      <c r="A1367" s="343">
        <f>'1. General information'!$O$8</f>
        <v>0</v>
      </c>
      <c r="B1367" s="343">
        <f>'1. General information'!$O$10</f>
        <v>0</v>
      </c>
      <c r="C1367" s="343">
        <f>'1. General information'!$O$11</f>
        <v>0</v>
      </c>
      <c r="D1367" s="343" t="s">
        <v>779</v>
      </c>
      <c r="E1367" s="343" t="s">
        <v>611</v>
      </c>
      <c r="F1367" s="343" t="s">
        <v>612</v>
      </c>
      <c r="G1367" s="343" t="s">
        <v>30</v>
      </c>
      <c r="H1367" s="343" t="s">
        <v>671</v>
      </c>
      <c r="I1367" s="343" t="s">
        <v>627</v>
      </c>
      <c r="J1367" s="343" t="s">
        <v>546</v>
      </c>
      <c r="K1367" s="378">
        <f>IFERROR(((-PMT('0c. Unit costs'!$G$17,'0c. Unit costs'!$L$45,'0c. Unit costs'!$L$44)*(('3. Campaign information'!$T$19*'B. Intermediate calculations'!$H$69)/'B. Intermediate calculations'!$D$6)))*MenA_share,0)</f>
        <v>0</v>
      </c>
      <c r="L1367" s="345" t="e">
        <f>K1367/'0a. Country information'!$R$11</f>
        <v>#DIV/0!</v>
      </c>
      <c r="M1367" s="346" t="str">
        <f>IF(AND('7. Vehicles and transport'!$O$11='0e. Support language'!$C$45,'7. Vehicles and transport'!$O$14='0e. Support language'!$D$52),'0e. Support language'!$A$82,'0e. Support language'!$A$67)</f>
        <v>District/MOH</v>
      </c>
      <c r="N1367" s="380" t="s">
        <v>30</v>
      </c>
    </row>
    <row r="1368" spans="1:14" x14ac:dyDescent="0.2">
      <c r="A1368" s="343">
        <f>'1. General information'!$O$8</f>
        <v>0</v>
      </c>
      <c r="B1368" s="343">
        <f>'1. General information'!$O$10</f>
        <v>0</v>
      </c>
      <c r="C1368" s="343">
        <f>'1. General information'!$O$11</f>
        <v>0</v>
      </c>
      <c r="D1368" s="343" t="s">
        <v>779</v>
      </c>
      <c r="E1368" s="343" t="s">
        <v>611</v>
      </c>
      <c r="F1368" s="343" t="s">
        <v>612</v>
      </c>
      <c r="G1368" s="343" t="s">
        <v>97</v>
      </c>
      <c r="H1368" s="343" t="s">
        <v>671</v>
      </c>
      <c r="I1368" s="343" t="s">
        <v>627</v>
      </c>
      <c r="J1368" s="343" t="s">
        <v>350</v>
      </c>
      <c r="K1368" s="378">
        <f>IFERROR(((-PMT('0c. Unit costs'!$G$17,'0c. Unit costs'!$L$45,'0c. Unit costs'!$L$44)*(('3. Campaign information'!$T$19*'B. Intermediate calculations'!$H$70)/'B. Intermediate calculations'!$D$6)))*YF_share,0)</f>
        <v>0</v>
      </c>
      <c r="L1368" s="345" t="e">
        <f>K1368/'0a. Country information'!$R$11</f>
        <v>#DIV/0!</v>
      </c>
      <c r="M1368" s="346" t="str">
        <f>IF(AND('7. Vehicles and transport'!$O$11='0e. Support language'!$C$45,'7. Vehicles and transport'!$O$14='0e. Support language'!$D$52),'0e. Support language'!$A$82,'0e. Support language'!$A$67)</f>
        <v>District/MOH</v>
      </c>
      <c r="N1368" s="380" t="s">
        <v>97</v>
      </c>
    </row>
    <row r="1369" spans="1:14" x14ac:dyDescent="0.2">
      <c r="A1369" s="343">
        <f>'1. General information'!$O$8</f>
        <v>0</v>
      </c>
      <c r="B1369" s="343">
        <f>'1. General information'!$O$10</f>
        <v>0</v>
      </c>
      <c r="C1369" s="343">
        <f>'1. General information'!$O$11</f>
        <v>0</v>
      </c>
      <c r="D1369" s="343" t="s">
        <v>779</v>
      </c>
      <c r="E1369" s="343" t="s">
        <v>611</v>
      </c>
      <c r="F1369" s="343" t="s">
        <v>612</v>
      </c>
      <c r="G1369" s="343" t="s">
        <v>97</v>
      </c>
      <c r="H1369" s="343" t="s">
        <v>671</v>
      </c>
      <c r="I1369" s="343" t="s">
        <v>627</v>
      </c>
      <c r="J1369" s="343" t="s">
        <v>546</v>
      </c>
      <c r="K1369" s="378">
        <f>IFERROR(((-PMT('0c. Unit costs'!$G$17,'0c. Unit costs'!$L$45,'0c. Unit costs'!$L$44)*(('3. Campaign information'!$T$19*'B. Intermediate calculations'!$H$70)/'B. Intermediate calculations'!$D$6)))*MenA_share,0)</f>
        <v>0</v>
      </c>
      <c r="L1369" s="345" t="e">
        <f>K1369/'0a. Country information'!$R$11</f>
        <v>#DIV/0!</v>
      </c>
      <c r="M1369" s="346" t="str">
        <f>IF(AND('7. Vehicles and transport'!$O$11='0e. Support language'!$C$45,'7. Vehicles and transport'!$O$14='0e. Support language'!$D$52),'0e. Support language'!$A$82,'0e. Support language'!$A$67)</f>
        <v>District/MOH</v>
      </c>
      <c r="N1369" s="380" t="s">
        <v>97</v>
      </c>
    </row>
    <row r="1370" spans="1:14" x14ac:dyDescent="0.2">
      <c r="A1370" s="343">
        <f>'1. General information'!$O$8</f>
        <v>0</v>
      </c>
      <c r="B1370" s="343">
        <f>'1. General information'!$O$10</f>
        <v>0</v>
      </c>
      <c r="C1370" s="343">
        <f>'1. General information'!$O$11</f>
        <v>0</v>
      </c>
      <c r="D1370" s="343" t="s">
        <v>779</v>
      </c>
      <c r="E1370" s="343" t="s">
        <v>611</v>
      </c>
      <c r="F1370" s="343" t="s">
        <v>612</v>
      </c>
      <c r="G1370" s="343" t="s">
        <v>28</v>
      </c>
      <c r="H1370" s="343" t="s">
        <v>671</v>
      </c>
      <c r="I1370" s="343" t="s">
        <v>627</v>
      </c>
      <c r="J1370" s="343" t="s">
        <v>350</v>
      </c>
      <c r="K1370" s="378">
        <f>IFERROR(((-PMT('0c. Unit costs'!$G$17,'0c. Unit costs'!$L$45,'0c. Unit costs'!$L$44)*(('3. Campaign information'!$T$19*'B. Intermediate calculations'!$H$71)/'B. Intermediate calculations'!$D$6)))*YF_share,0)</f>
        <v>0</v>
      </c>
      <c r="L1370" s="345" t="e">
        <f>K1370/'0a. Country information'!$R$11</f>
        <v>#DIV/0!</v>
      </c>
      <c r="M1370" s="346" t="str">
        <f>IF(AND('7. Vehicles and transport'!$O$11='0e. Support language'!$C$45,'7. Vehicles and transport'!$O$14='0e. Support language'!$D$52),'0e. Support language'!$A$82,'0e. Support language'!$A$67)</f>
        <v>District/MOH</v>
      </c>
      <c r="N1370" s="380" t="s">
        <v>28</v>
      </c>
    </row>
    <row r="1371" spans="1:14" x14ac:dyDescent="0.2">
      <c r="A1371" s="343">
        <f>'1. General information'!$O$8</f>
        <v>0</v>
      </c>
      <c r="B1371" s="343">
        <f>'1. General information'!$O$10</f>
        <v>0</v>
      </c>
      <c r="C1371" s="343">
        <f>'1. General information'!$O$11</f>
        <v>0</v>
      </c>
      <c r="D1371" s="343" t="s">
        <v>779</v>
      </c>
      <c r="E1371" s="343" t="s">
        <v>611</v>
      </c>
      <c r="F1371" s="343" t="s">
        <v>612</v>
      </c>
      <c r="G1371" s="343" t="s">
        <v>28</v>
      </c>
      <c r="H1371" s="343" t="s">
        <v>671</v>
      </c>
      <c r="I1371" s="343" t="s">
        <v>627</v>
      </c>
      <c r="J1371" s="343" t="s">
        <v>546</v>
      </c>
      <c r="K1371" s="378">
        <f>IFERROR(((-PMT('0c. Unit costs'!$G$17,'0c. Unit costs'!$L$45,'0c. Unit costs'!$L$44)*(('3. Campaign information'!$T$19*'B. Intermediate calculations'!$H$71)/'B. Intermediate calculations'!$D$6)))*MenA_share,0)</f>
        <v>0</v>
      </c>
      <c r="L1371" s="345" t="e">
        <f>K1371/'0a. Country information'!$R$11</f>
        <v>#DIV/0!</v>
      </c>
      <c r="M1371" s="346" t="str">
        <f>IF(AND('7. Vehicles and transport'!$O$11='0e. Support language'!$C$45,'7. Vehicles and transport'!$O$14='0e. Support language'!$D$52),'0e. Support language'!$A$82,'0e. Support language'!$A$67)</f>
        <v>District/MOH</v>
      </c>
      <c r="N1371" s="380" t="s">
        <v>28</v>
      </c>
    </row>
    <row r="1372" spans="1:14" x14ac:dyDescent="0.2">
      <c r="A1372" s="343">
        <f>'1. General information'!$O$8</f>
        <v>0</v>
      </c>
      <c r="B1372" s="343">
        <f>'1. General information'!$O$10</f>
        <v>0</v>
      </c>
      <c r="C1372" s="343">
        <f>'1. General information'!$O$11</f>
        <v>0</v>
      </c>
      <c r="D1372" s="343" t="s">
        <v>779</v>
      </c>
      <c r="E1372" s="343" t="s">
        <v>611</v>
      </c>
      <c r="F1372" s="343" t="s">
        <v>612</v>
      </c>
      <c r="G1372" s="343" t="s">
        <v>129</v>
      </c>
      <c r="H1372" s="343" t="s">
        <v>671</v>
      </c>
      <c r="I1372" s="343" t="s">
        <v>627</v>
      </c>
      <c r="J1372" s="343" t="s">
        <v>350</v>
      </c>
      <c r="K1372" s="378">
        <f>IFERROR(((-PMT('0c. Unit costs'!$G$17,'0c. Unit costs'!$L$45,'0c. Unit costs'!$L$44)*(('3. Campaign information'!$T$19*'B. Intermediate calculations'!$H$72)/'B. Intermediate calculations'!$D$6)))*YF_share,0)</f>
        <v>0</v>
      </c>
      <c r="L1372" s="345" t="e">
        <f>K1372/'0a. Country information'!$R$11</f>
        <v>#DIV/0!</v>
      </c>
      <c r="M1372" s="346" t="str">
        <f>IF(AND('7. Vehicles and transport'!$O$11='0e. Support language'!$C$45,'7. Vehicles and transport'!$O$14='0e. Support language'!$D$52),'0e. Support language'!$A$82,'0e. Support language'!$A$67)</f>
        <v>District/MOH</v>
      </c>
      <c r="N1372" s="380" t="s">
        <v>619</v>
      </c>
    </row>
    <row r="1373" spans="1:14" x14ac:dyDescent="0.2">
      <c r="A1373" s="343">
        <f>'1. General information'!$O$8</f>
        <v>0</v>
      </c>
      <c r="B1373" s="343">
        <f>'1. General information'!$O$10</f>
        <v>0</v>
      </c>
      <c r="C1373" s="343">
        <f>'1. General information'!$O$11</f>
        <v>0</v>
      </c>
      <c r="D1373" s="343" t="s">
        <v>779</v>
      </c>
      <c r="E1373" s="343" t="s">
        <v>611</v>
      </c>
      <c r="F1373" s="343" t="s">
        <v>612</v>
      </c>
      <c r="G1373" s="343" t="s">
        <v>129</v>
      </c>
      <c r="H1373" s="343" t="s">
        <v>671</v>
      </c>
      <c r="I1373" s="343" t="s">
        <v>627</v>
      </c>
      <c r="J1373" s="343" t="s">
        <v>546</v>
      </c>
      <c r="K1373" s="378">
        <f>IFERROR(((-PMT('0c. Unit costs'!$G$17,'0c. Unit costs'!$L$45,'0c. Unit costs'!$L$44)*(('3. Campaign information'!$T$19*'B. Intermediate calculations'!$H$72)/'B. Intermediate calculations'!$D$6)))*MenA_share,0)</f>
        <v>0</v>
      </c>
      <c r="L1373" s="345" t="e">
        <f>K1373/'0a. Country information'!$R$11</f>
        <v>#DIV/0!</v>
      </c>
      <c r="M1373" s="346" t="str">
        <f>IF(AND('7. Vehicles and transport'!$O$11='0e. Support language'!$C$45,'7. Vehicles and transport'!$O$14='0e. Support language'!$D$52),'0e. Support language'!$A$82,'0e. Support language'!$A$67)</f>
        <v>District/MOH</v>
      </c>
      <c r="N1373" s="380" t="s">
        <v>619</v>
      </c>
    </row>
    <row r="1374" spans="1:14" x14ac:dyDescent="0.2">
      <c r="A1374" s="343">
        <f>'1. General information'!$O$8</f>
        <v>0</v>
      </c>
      <c r="B1374" s="343">
        <f>'1. General information'!$O$10</f>
        <v>0</v>
      </c>
      <c r="C1374" s="343">
        <f>'1. General information'!$O$11</f>
        <v>0</v>
      </c>
      <c r="D1374" s="343" t="s">
        <v>781</v>
      </c>
      <c r="E1374" s="343" t="s">
        <v>611</v>
      </c>
      <c r="F1374" s="343" t="s">
        <v>612</v>
      </c>
      <c r="G1374" s="343" t="s">
        <v>33</v>
      </c>
      <c r="H1374" s="343" t="s">
        <v>671</v>
      </c>
      <c r="I1374" s="343" t="s">
        <v>627</v>
      </c>
      <c r="J1374" s="343" t="s">
        <v>350</v>
      </c>
      <c r="K1374" s="378">
        <f>IF('7. Vehicles and transport'!P25&lt;&gt;"",IFERROR(((-PMT('0c. Unit costs'!$G$17,'0c. Unit costs'!$M$45,'0c. Unit costs'!$M$44)*(SUM('B. Intermediate calculations'!$C$80:$L$80)/'B. Intermediate calculations'!$D$6)))*YF_share,0),0)</f>
        <v>0</v>
      </c>
      <c r="L1374" s="345" t="e">
        <f>K1374/'0a. Country information'!$R$11</f>
        <v>#DIV/0!</v>
      </c>
      <c r="M1374" s="346" t="str">
        <f>IF(AND('7. Vehicles and transport'!$P$11='0e. Support language'!$C$45,'7. Vehicles and transport'!$P$14='0e. Support language'!$D$52),'0e. Support language'!$A$82,'0e. Support language'!$A$67)</f>
        <v>District/MOH</v>
      </c>
      <c r="N1374" s="379" t="s">
        <v>782</v>
      </c>
    </row>
    <row r="1375" spans="1:14" x14ac:dyDescent="0.2">
      <c r="A1375" s="343">
        <f>'1. General information'!$O$8</f>
        <v>0</v>
      </c>
      <c r="B1375" s="343">
        <f>'1. General information'!$O$10</f>
        <v>0</v>
      </c>
      <c r="C1375" s="343">
        <f>'1. General information'!$O$11</f>
        <v>0</v>
      </c>
      <c r="D1375" s="343" t="s">
        <v>781</v>
      </c>
      <c r="E1375" s="343" t="s">
        <v>611</v>
      </c>
      <c r="F1375" s="343" t="s">
        <v>612</v>
      </c>
      <c r="G1375" s="343" t="s">
        <v>33</v>
      </c>
      <c r="H1375" s="343" t="s">
        <v>671</v>
      </c>
      <c r="I1375" s="343" t="s">
        <v>627</v>
      </c>
      <c r="J1375" s="343" t="s">
        <v>546</v>
      </c>
      <c r="K1375" s="378">
        <f>IF('7. Vehicles and transport'!P25&lt;&gt;"",IFERROR(((-PMT('0c. Unit costs'!$G$17,'0c. Unit costs'!$M$45,'0c. Unit costs'!$M$44)*(SUM('B. Intermediate calculations'!$C$80:$L$80)/'B. Intermediate calculations'!$D$6)))*MenA_share,0),0)</f>
        <v>0</v>
      </c>
      <c r="L1375" s="345" t="e">
        <f>K1375/'0a. Country information'!$R$11</f>
        <v>#DIV/0!</v>
      </c>
      <c r="M1375" s="346" t="str">
        <f>IF(AND('7. Vehicles and transport'!$P$11='0e. Support language'!$C$45,'7. Vehicles and transport'!$P$14='0e. Support language'!$D$52),'0e. Support language'!$A$82,'0e. Support language'!$A$67)</f>
        <v>District/MOH</v>
      </c>
      <c r="N1375" s="379" t="s">
        <v>782</v>
      </c>
    </row>
    <row r="1376" spans="1:14" x14ac:dyDescent="0.2">
      <c r="A1376" s="343">
        <f>'1. General information'!$O$8</f>
        <v>0</v>
      </c>
      <c r="B1376" s="343">
        <f>'1. General information'!$O$10</f>
        <v>0</v>
      </c>
      <c r="C1376" s="343">
        <f>'1. General information'!$O$11</f>
        <v>0</v>
      </c>
      <c r="D1376" s="343" t="s">
        <v>781</v>
      </c>
      <c r="E1376" s="343" t="s">
        <v>611</v>
      </c>
      <c r="F1376" s="343" t="s">
        <v>612</v>
      </c>
      <c r="G1376" s="343" t="s">
        <v>356</v>
      </c>
      <c r="H1376" s="343" t="s">
        <v>671</v>
      </c>
      <c r="I1376" s="343" t="s">
        <v>627</v>
      </c>
      <c r="J1376" s="343" t="s">
        <v>350</v>
      </c>
      <c r="K1376" s="378">
        <f>IFERROR(((-PMT('0c. Unit costs'!$G$17,'0c. Unit costs'!$M$45,'0c. Unit costs'!$M$44)*(('3. Campaign information'!$T$19*'B. Intermediate calculations'!$I$64)/'B. Intermediate calculations'!$D$6)))*YF_share,0)</f>
        <v>0</v>
      </c>
      <c r="L1376" s="345" t="e">
        <f>K1376/'0a. Country information'!$R$11</f>
        <v>#DIV/0!</v>
      </c>
      <c r="M1376" s="346" t="str">
        <f>IF(AND('7. Vehicles and transport'!$P$11='0e. Support language'!$C$45,'7. Vehicles and transport'!$P$14='0e. Support language'!$D$52),'0e. Support language'!$A$82,'0e. Support language'!$A$67)</f>
        <v>District/MOH</v>
      </c>
      <c r="N1376" s="380" t="s">
        <v>356</v>
      </c>
    </row>
    <row r="1377" spans="1:14" x14ac:dyDescent="0.2">
      <c r="A1377" s="343">
        <f>'1. General information'!$O$8</f>
        <v>0</v>
      </c>
      <c r="B1377" s="343">
        <f>'1. General information'!$O$10</f>
        <v>0</v>
      </c>
      <c r="C1377" s="343">
        <f>'1. General information'!$O$11</f>
        <v>0</v>
      </c>
      <c r="D1377" s="343" t="s">
        <v>781</v>
      </c>
      <c r="E1377" s="343" t="s">
        <v>611</v>
      </c>
      <c r="F1377" s="343" t="s">
        <v>612</v>
      </c>
      <c r="G1377" s="343" t="s">
        <v>356</v>
      </c>
      <c r="H1377" s="343" t="s">
        <v>671</v>
      </c>
      <c r="I1377" s="343" t="s">
        <v>627</v>
      </c>
      <c r="J1377" s="343" t="s">
        <v>546</v>
      </c>
      <c r="K1377" s="378">
        <f>IFERROR(((-PMT('0c. Unit costs'!$G$17,'0c. Unit costs'!$M$45,'0c. Unit costs'!$M$44)*(('3. Campaign information'!$T$19*'B. Intermediate calculations'!$I$64)/'B. Intermediate calculations'!$D$6)))*MenA_share,0)</f>
        <v>0</v>
      </c>
      <c r="L1377" s="345" t="e">
        <f>K1377/'0a. Country information'!$R$11</f>
        <v>#DIV/0!</v>
      </c>
      <c r="M1377" s="346" t="str">
        <f>IF(AND('7. Vehicles and transport'!$P$11='0e. Support language'!$C$45,'7. Vehicles and transport'!$P$14='0e. Support language'!$D$52),'0e. Support language'!$A$82,'0e. Support language'!$A$67)</f>
        <v>District/MOH</v>
      </c>
      <c r="N1377" s="380" t="s">
        <v>356</v>
      </c>
    </row>
    <row r="1378" spans="1:14" x14ac:dyDescent="0.2">
      <c r="A1378" s="343">
        <f>'1. General information'!$O$8</f>
        <v>0</v>
      </c>
      <c r="B1378" s="343">
        <f>'1. General information'!$O$10</f>
        <v>0</v>
      </c>
      <c r="C1378" s="343">
        <f>'1. General information'!$O$11</f>
        <v>0</v>
      </c>
      <c r="D1378" s="343" t="s">
        <v>781</v>
      </c>
      <c r="E1378" s="343" t="s">
        <v>611</v>
      </c>
      <c r="F1378" s="343" t="s">
        <v>612</v>
      </c>
      <c r="G1378" s="343" t="s">
        <v>29</v>
      </c>
      <c r="H1378" s="343" t="s">
        <v>671</v>
      </c>
      <c r="I1378" s="343" t="s">
        <v>627</v>
      </c>
      <c r="J1378" s="343" t="s">
        <v>350</v>
      </c>
      <c r="K1378" s="378">
        <f>IFERROR(((-PMT('0c. Unit costs'!$G$17,'0c. Unit costs'!$M$45,'0c. Unit costs'!$M$44)*(('3. Campaign information'!$T$19*'B. Intermediate calculations'!$I$65)/'B. Intermediate calculations'!$D$6)))*YF_share,0)</f>
        <v>0</v>
      </c>
      <c r="L1378" s="345" t="e">
        <f>K1378/'0a. Country information'!$R$11</f>
        <v>#DIV/0!</v>
      </c>
      <c r="M1378" s="346" t="str">
        <f>IF(AND('7. Vehicles and transport'!$P$11='0e. Support language'!$C$45,'7. Vehicles and transport'!$P$14='0e. Support language'!$D$52),'0e. Support language'!$A$82,'0e. Support language'!$A$67)</f>
        <v>District/MOH</v>
      </c>
      <c r="N1378" s="380" t="s">
        <v>29</v>
      </c>
    </row>
    <row r="1379" spans="1:14" x14ac:dyDescent="0.2">
      <c r="A1379" s="343">
        <f>'1. General information'!$O$8</f>
        <v>0</v>
      </c>
      <c r="B1379" s="343">
        <f>'1. General information'!$O$10</f>
        <v>0</v>
      </c>
      <c r="C1379" s="343">
        <f>'1. General information'!$O$11</f>
        <v>0</v>
      </c>
      <c r="D1379" s="343" t="s">
        <v>781</v>
      </c>
      <c r="E1379" s="343" t="s">
        <v>611</v>
      </c>
      <c r="F1379" s="343" t="s">
        <v>612</v>
      </c>
      <c r="G1379" s="343" t="s">
        <v>29</v>
      </c>
      <c r="H1379" s="343" t="s">
        <v>671</v>
      </c>
      <c r="I1379" s="343" t="s">
        <v>627</v>
      </c>
      <c r="J1379" s="343" t="s">
        <v>546</v>
      </c>
      <c r="K1379" s="378">
        <f>IFERROR(((-PMT('0c. Unit costs'!$G$17,'0c. Unit costs'!$M$45,'0c. Unit costs'!$M$44)*(('3. Campaign information'!$T$19*'B. Intermediate calculations'!$I$65)/'B. Intermediate calculations'!$D$6)))*MenA_share,0)</f>
        <v>0</v>
      </c>
      <c r="L1379" s="345" t="e">
        <f>K1379/'0a. Country information'!$R$11</f>
        <v>#DIV/0!</v>
      </c>
      <c r="M1379" s="346" t="str">
        <f>IF(AND('7. Vehicles and transport'!$P$11='0e. Support language'!$C$45,'7. Vehicles and transport'!$P$14='0e. Support language'!$D$52),'0e. Support language'!$A$82,'0e. Support language'!$A$67)</f>
        <v>District/MOH</v>
      </c>
      <c r="N1379" s="380" t="s">
        <v>29</v>
      </c>
    </row>
    <row r="1380" spans="1:14" x14ac:dyDescent="0.2">
      <c r="A1380" s="343">
        <f>'1. General information'!$O$8</f>
        <v>0</v>
      </c>
      <c r="B1380" s="343">
        <f>'1. General information'!$O$10</f>
        <v>0</v>
      </c>
      <c r="C1380" s="343">
        <f>'1. General information'!$O$11</f>
        <v>0</v>
      </c>
      <c r="D1380" s="343" t="s">
        <v>781</v>
      </c>
      <c r="E1380" s="343" t="s">
        <v>611</v>
      </c>
      <c r="F1380" s="343" t="s">
        <v>612</v>
      </c>
      <c r="G1380" s="343" t="s">
        <v>96</v>
      </c>
      <c r="H1380" s="343" t="s">
        <v>671</v>
      </c>
      <c r="I1380" s="343" t="s">
        <v>627</v>
      </c>
      <c r="J1380" s="343" t="s">
        <v>350</v>
      </c>
      <c r="K1380" s="378">
        <f>IFERROR(((-PMT('0c. Unit costs'!$G$17,'0c. Unit costs'!$M$45,'0c. Unit costs'!$M$44)*(('3. Campaign information'!$T$19*'B. Intermediate calculations'!$I$66)/'B. Intermediate calculations'!$D$6)))*YF_share,0)</f>
        <v>0</v>
      </c>
      <c r="L1380" s="345" t="e">
        <f>K1380/'0a. Country information'!$R$11</f>
        <v>#DIV/0!</v>
      </c>
      <c r="M1380" s="346" t="str">
        <f>IF(AND('7. Vehicles and transport'!$P$11='0e. Support language'!$C$45,'7. Vehicles and transport'!$P$14='0e. Support language'!$D$52),'0e. Support language'!$A$82,'0e. Support language'!$A$67)</f>
        <v>District/MOH</v>
      </c>
      <c r="N1380" s="380" t="s">
        <v>96</v>
      </c>
    </row>
    <row r="1381" spans="1:14" x14ac:dyDescent="0.2">
      <c r="A1381" s="343">
        <f>'1. General information'!$O$8</f>
        <v>0</v>
      </c>
      <c r="B1381" s="343">
        <f>'1. General information'!$O$10</f>
        <v>0</v>
      </c>
      <c r="C1381" s="343">
        <f>'1. General information'!$O$11</f>
        <v>0</v>
      </c>
      <c r="D1381" s="343" t="s">
        <v>781</v>
      </c>
      <c r="E1381" s="343" t="s">
        <v>611</v>
      </c>
      <c r="F1381" s="343" t="s">
        <v>612</v>
      </c>
      <c r="G1381" s="343" t="s">
        <v>96</v>
      </c>
      <c r="H1381" s="343" t="s">
        <v>671</v>
      </c>
      <c r="I1381" s="343" t="s">
        <v>627</v>
      </c>
      <c r="J1381" s="343" t="s">
        <v>546</v>
      </c>
      <c r="K1381" s="378">
        <f>IFERROR(((-PMT('0c. Unit costs'!$G$17,'0c. Unit costs'!$M$45,'0c. Unit costs'!$M$44)*(('3. Campaign information'!$T$19*'B. Intermediate calculations'!$I$66)/'B. Intermediate calculations'!$D$6)))*MenA_share,0)</f>
        <v>0</v>
      </c>
      <c r="L1381" s="345" t="e">
        <f>K1381/'0a. Country information'!$R$11</f>
        <v>#DIV/0!</v>
      </c>
      <c r="M1381" s="346" t="str">
        <f>IF(AND('7. Vehicles and transport'!$P$11='0e. Support language'!$C$45,'7. Vehicles and transport'!$P$14='0e. Support language'!$D$52),'0e. Support language'!$A$82,'0e. Support language'!$A$67)</f>
        <v>District/MOH</v>
      </c>
      <c r="N1381" s="380" t="s">
        <v>96</v>
      </c>
    </row>
    <row r="1382" spans="1:14" x14ac:dyDescent="0.2">
      <c r="A1382" s="343">
        <f>'1. General information'!$O$8</f>
        <v>0</v>
      </c>
      <c r="B1382" s="343">
        <f>'1. General information'!$O$10</f>
        <v>0</v>
      </c>
      <c r="C1382" s="343">
        <f>'1. General information'!$O$11</f>
        <v>0</v>
      </c>
      <c r="D1382" s="343" t="s">
        <v>781</v>
      </c>
      <c r="E1382" s="343" t="s">
        <v>611</v>
      </c>
      <c r="F1382" s="343" t="s">
        <v>612</v>
      </c>
      <c r="G1382" s="343" t="s">
        <v>5</v>
      </c>
      <c r="H1382" s="343" t="s">
        <v>671</v>
      </c>
      <c r="I1382" s="343" t="s">
        <v>627</v>
      </c>
      <c r="J1382" s="343" t="s">
        <v>350</v>
      </c>
      <c r="K1382" s="378">
        <f>IFERROR(((-PMT('0c. Unit costs'!$G$17,'0c. Unit costs'!$M$45,'0c. Unit costs'!$M$44)*(('3. Campaign information'!$T$19*'B. Intermediate calculations'!$I$67)/'B. Intermediate calculations'!$D$6)))*YF_share,0)</f>
        <v>0</v>
      </c>
      <c r="L1382" s="345" t="e">
        <f>K1382/'0a. Country information'!$R$11</f>
        <v>#DIV/0!</v>
      </c>
      <c r="M1382" s="346" t="str">
        <f>IF(AND('7. Vehicles and transport'!$P$11='0e. Support language'!$C$45,'7. Vehicles and transport'!$P$14='0e. Support language'!$D$52),'0e. Support language'!$A$82,'0e. Support language'!$A$67)</f>
        <v>District/MOH</v>
      </c>
      <c r="N1382" s="380" t="s">
        <v>5</v>
      </c>
    </row>
    <row r="1383" spans="1:14" x14ac:dyDescent="0.2">
      <c r="A1383" s="343">
        <f>'1. General information'!$O$8</f>
        <v>0</v>
      </c>
      <c r="B1383" s="343">
        <f>'1. General information'!$O$10</f>
        <v>0</v>
      </c>
      <c r="C1383" s="343">
        <f>'1. General information'!$O$11</f>
        <v>0</v>
      </c>
      <c r="D1383" s="343" t="s">
        <v>781</v>
      </c>
      <c r="E1383" s="343" t="s">
        <v>611</v>
      </c>
      <c r="F1383" s="343" t="s">
        <v>612</v>
      </c>
      <c r="G1383" s="343" t="s">
        <v>5</v>
      </c>
      <c r="H1383" s="343" t="s">
        <v>671</v>
      </c>
      <c r="I1383" s="343" t="s">
        <v>627</v>
      </c>
      <c r="J1383" s="343" t="s">
        <v>546</v>
      </c>
      <c r="K1383" s="378">
        <f>IFERROR(((-PMT('0c. Unit costs'!$G$17,'0c. Unit costs'!$M$45,'0c. Unit costs'!$M$44)*(('3. Campaign information'!$T$19*'B. Intermediate calculations'!$I$67)/'B. Intermediate calculations'!$D$6)))*MenA_share,0)</f>
        <v>0</v>
      </c>
      <c r="L1383" s="345" t="e">
        <f>K1383/'0a. Country information'!$R$11</f>
        <v>#DIV/0!</v>
      </c>
      <c r="M1383" s="346" t="str">
        <f>IF(AND('7. Vehicles and transport'!$P$11='0e. Support language'!$C$45,'7. Vehicles and transport'!$P$14='0e. Support language'!$D$52),'0e. Support language'!$A$82,'0e. Support language'!$A$67)</f>
        <v>District/MOH</v>
      </c>
      <c r="N1383" s="380" t="s">
        <v>5</v>
      </c>
    </row>
    <row r="1384" spans="1:14" x14ac:dyDescent="0.2">
      <c r="A1384" s="343">
        <f>'1. General information'!$O$8</f>
        <v>0</v>
      </c>
      <c r="B1384" s="343">
        <f>'1. General information'!$O$10</f>
        <v>0</v>
      </c>
      <c r="C1384" s="343">
        <f>'1. General information'!$O$11</f>
        <v>0</v>
      </c>
      <c r="D1384" s="343" t="s">
        <v>781</v>
      </c>
      <c r="E1384" s="343" t="s">
        <v>611</v>
      </c>
      <c r="F1384" s="343" t="s">
        <v>612</v>
      </c>
      <c r="G1384" s="343" t="s">
        <v>22</v>
      </c>
      <c r="H1384" s="343" t="s">
        <v>671</v>
      </c>
      <c r="I1384" s="343" t="s">
        <v>627</v>
      </c>
      <c r="J1384" s="343" t="s">
        <v>350</v>
      </c>
      <c r="K1384" s="378">
        <f>IFERROR(((-PMT('0c. Unit costs'!$G$17,'0c. Unit costs'!$M$45,'0c. Unit costs'!$M$44)*(('3. Campaign information'!$T$19*'B. Intermediate calculations'!$I$68)/'B. Intermediate calculations'!$D$6)))*YF_share,0)</f>
        <v>0</v>
      </c>
      <c r="L1384" s="345" t="e">
        <f>K1384/'0a. Country information'!$R$11</f>
        <v>#DIV/0!</v>
      </c>
      <c r="M1384" s="346" t="str">
        <f>IF(AND('7. Vehicles and transport'!$P$11='0e. Support language'!$C$45,'7. Vehicles and transport'!$P$14='0e. Support language'!$D$52),'0e. Support language'!$A$82,'0e. Support language'!$A$67)</f>
        <v>District/MOH</v>
      </c>
      <c r="N1384" s="380" t="s">
        <v>22</v>
      </c>
    </row>
    <row r="1385" spans="1:14" x14ac:dyDescent="0.2">
      <c r="A1385" s="343">
        <f>'1. General information'!$O$8</f>
        <v>0</v>
      </c>
      <c r="B1385" s="343">
        <f>'1. General information'!$O$10</f>
        <v>0</v>
      </c>
      <c r="C1385" s="343">
        <f>'1. General information'!$O$11</f>
        <v>0</v>
      </c>
      <c r="D1385" s="343" t="s">
        <v>781</v>
      </c>
      <c r="E1385" s="343" t="s">
        <v>611</v>
      </c>
      <c r="F1385" s="343" t="s">
        <v>612</v>
      </c>
      <c r="G1385" s="343" t="s">
        <v>22</v>
      </c>
      <c r="H1385" s="343" t="s">
        <v>671</v>
      </c>
      <c r="I1385" s="343" t="s">
        <v>627</v>
      </c>
      <c r="J1385" s="343" t="s">
        <v>546</v>
      </c>
      <c r="K1385" s="378">
        <f>IFERROR(((-PMT('0c. Unit costs'!$G$17,'0c. Unit costs'!$M$45,'0c. Unit costs'!$M$44)*(('3. Campaign information'!$T$19*'B. Intermediate calculations'!$I$68)/'B. Intermediate calculations'!$D$6)))*MenA_share,0)</f>
        <v>0</v>
      </c>
      <c r="L1385" s="345" t="e">
        <f>K1385/'0a. Country information'!$R$11</f>
        <v>#DIV/0!</v>
      </c>
      <c r="M1385" s="346" t="str">
        <f>IF(AND('7. Vehicles and transport'!$P$11='0e. Support language'!$C$45,'7. Vehicles and transport'!$P$14='0e. Support language'!$D$52),'0e. Support language'!$A$82,'0e. Support language'!$A$67)</f>
        <v>District/MOH</v>
      </c>
      <c r="N1385" s="380" t="s">
        <v>22</v>
      </c>
    </row>
    <row r="1386" spans="1:14" x14ac:dyDescent="0.2">
      <c r="A1386" s="343">
        <f>'1. General information'!$O$8</f>
        <v>0</v>
      </c>
      <c r="B1386" s="343">
        <f>'1. General information'!$O$10</f>
        <v>0</v>
      </c>
      <c r="C1386" s="343">
        <f>'1. General information'!$O$11</f>
        <v>0</v>
      </c>
      <c r="D1386" s="343" t="s">
        <v>781</v>
      </c>
      <c r="E1386" s="343" t="s">
        <v>611</v>
      </c>
      <c r="F1386" s="343" t="s">
        <v>612</v>
      </c>
      <c r="G1386" s="343" t="s">
        <v>30</v>
      </c>
      <c r="H1386" s="343" t="s">
        <v>671</v>
      </c>
      <c r="I1386" s="343" t="s">
        <v>627</v>
      </c>
      <c r="J1386" s="343" t="s">
        <v>350</v>
      </c>
      <c r="K1386" s="378">
        <f>IFERROR(((-PMT('0c. Unit costs'!$G$17,'0c. Unit costs'!$M$45,'0c. Unit costs'!$M$44)*(('3. Campaign information'!$T$19*'B. Intermediate calculations'!$I$69)/'B. Intermediate calculations'!$D$6)))*YF_share,0)</f>
        <v>0</v>
      </c>
      <c r="L1386" s="345" t="e">
        <f>K1386/'0a. Country information'!$R$11</f>
        <v>#DIV/0!</v>
      </c>
      <c r="M1386" s="346" t="str">
        <f>IF(AND('7. Vehicles and transport'!$P$11='0e. Support language'!$C$45,'7. Vehicles and transport'!$P$14='0e. Support language'!$D$52),'0e. Support language'!$A$82,'0e. Support language'!$A$67)</f>
        <v>District/MOH</v>
      </c>
      <c r="N1386" s="380" t="s">
        <v>30</v>
      </c>
    </row>
    <row r="1387" spans="1:14" x14ac:dyDescent="0.2">
      <c r="A1387" s="343">
        <f>'1. General information'!$O$8</f>
        <v>0</v>
      </c>
      <c r="B1387" s="343">
        <f>'1. General information'!$O$10</f>
        <v>0</v>
      </c>
      <c r="C1387" s="343">
        <f>'1. General information'!$O$11</f>
        <v>0</v>
      </c>
      <c r="D1387" s="343" t="s">
        <v>781</v>
      </c>
      <c r="E1387" s="343" t="s">
        <v>611</v>
      </c>
      <c r="F1387" s="343" t="s">
        <v>612</v>
      </c>
      <c r="G1387" s="343" t="s">
        <v>30</v>
      </c>
      <c r="H1387" s="343" t="s">
        <v>671</v>
      </c>
      <c r="I1387" s="343" t="s">
        <v>627</v>
      </c>
      <c r="J1387" s="343" t="s">
        <v>546</v>
      </c>
      <c r="K1387" s="378">
        <f>IFERROR(((-PMT('0c. Unit costs'!$G$17,'0c. Unit costs'!$M$45,'0c. Unit costs'!$M$44)*(('3. Campaign information'!$T$19*'B. Intermediate calculations'!$I$69)/'B. Intermediate calculations'!$D$6)))*MenA_share,0)</f>
        <v>0</v>
      </c>
      <c r="L1387" s="345" t="e">
        <f>K1387/'0a. Country information'!$R$11</f>
        <v>#DIV/0!</v>
      </c>
      <c r="M1387" s="346" t="str">
        <f>IF(AND('7. Vehicles and transport'!$P$11='0e. Support language'!$C$45,'7. Vehicles and transport'!$P$14='0e. Support language'!$D$52),'0e. Support language'!$A$82,'0e. Support language'!$A$67)</f>
        <v>District/MOH</v>
      </c>
      <c r="N1387" s="380" t="s">
        <v>30</v>
      </c>
    </row>
    <row r="1388" spans="1:14" x14ac:dyDescent="0.2">
      <c r="A1388" s="343">
        <f>'1. General information'!$O$8</f>
        <v>0</v>
      </c>
      <c r="B1388" s="343">
        <f>'1. General information'!$O$10</f>
        <v>0</v>
      </c>
      <c r="C1388" s="343">
        <f>'1. General information'!$O$11</f>
        <v>0</v>
      </c>
      <c r="D1388" s="343" t="s">
        <v>781</v>
      </c>
      <c r="E1388" s="343" t="s">
        <v>611</v>
      </c>
      <c r="F1388" s="343" t="s">
        <v>612</v>
      </c>
      <c r="G1388" s="343" t="s">
        <v>97</v>
      </c>
      <c r="H1388" s="343" t="s">
        <v>671</v>
      </c>
      <c r="I1388" s="343" t="s">
        <v>627</v>
      </c>
      <c r="J1388" s="343" t="s">
        <v>350</v>
      </c>
      <c r="K1388" s="378">
        <f>IFERROR(((-PMT('0c. Unit costs'!$G$17,'0c. Unit costs'!$M$45,'0c. Unit costs'!$M$44)*(('3. Campaign information'!$T$19*'B. Intermediate calculations'!$I$70)/'B. Intermediate calculations'!$D$6)))*YF_share,0)</f>
        <v>0</v>
      </c>
      <c r="L1388" s="345" t="e">
        <f>K1388/'0a. Country information'!$R$11</f>
        <v>#DIV/0!</v>
      </c>
      <c r="M1388" s="346" t="str">
        <f>IF(AND('7. Vehicles and transport'!$P$11='0e. Support language'!$C$45,'7. Vehicles and transport'!$P$14='0e. Support language'!$D$52),'0e. Support language'!$A$82,'0e. Support language'!$A$67)</f>
        <v>District/MOH</v>
      </c>
      <c r="N1388" s="380" t="s">
        <v>97</v>
      </c>
    </row>
    <row r="1389" spans="1:14" x14ac:dyDescent="0.2">
      <c r="A1389" s="343">
        <f>'1. General information'!$O$8</f>
        <v>0</v>
      </c>
      <c r="B1389" s="343">
        <f>'1. General information'!$O$10</f>
        <v>0</v>
      </c>
      <c r="C1389" s="343">
        <f>'1. General information'!$O$11</f>
        <v>0</v>
      </c>
      <c r="D1389" s="343" t="s">
        <v>781</v>
      </c>
      <c r="E1389" s="343" t="s">
        <v>611</v>
      </c>
      <c r="F1389" s="343" t="s">
        <v>612</v>
      </c>
      <c r="G1389" s="343" t="s">
        <v>97</v>
      </c>
      <c r="H1389" s="343" t="s">
        <v>671</v>
      </c>
      <c r="I1389" s="343" t="s">
        <v>627</v>
      </c>
      <c r="J1389" s="343" t="s">
        <v>546</v>
      </c>
      <c r="K1389" s="378">
        <f>IFERROR(((-PMT('0c. Unit costs'!$G$17,'0c. Unit costs'!$M$45,'0c. Unit costs'!$M$44)*(('3. Campaign information'!$T$19*'B. Intermediate calculations'!$I$70)/'B. Intermediate calculations'!$D$6)))*MenA_share,0)</f>
        <v>0</v>
      </c>
      <c r="L1389" s="345" t="e">
        <f>K1389/'0a. Country information'!$R$11</f>
        <v>#DIV/0!</v>
      </c>
      <c r="M1389" s="346" t="str">
        <f>IF(AND('7. Vehicles and transport'!$P$11='0e. Support language'!$C$45,'7. Vehicles and transport'!$P$14='0e. Support language'!$D$52),'0e. Support language'!$A$82,'0e. Support language'!$A$67)</f>
        <v>District/MOH</v>
      </c>
      <c r="N1389" s="380" t="s">
        <v>97</v>
      </c>
    </row>
    <row r="1390" spans="1:14" x14ac:dyDescent="0.2">
      <c r="A1390" s="343">
        <f>'1. General information'!$O$8</f>
        <v>0</v>
      </c>
      <c r="B1390" s="343">
        <f>'1. General information'!$O$10</f>
        <v>0</v>
      </c>
      <c r="C1390" s="343">
        <f>'1. General information'!$O$11</f>
        <v>0</v>
      </c>
      <c r="D1390" s="343" t="s">
        <v>781</v>
      </c>
      <c r="E1390" s="343" t="s">
        <v>611</v>
      </c>
      <c r="F1390" s="343" t="s">
        <v>612</v>
      </c>
      <c r="G1390" s="343" t="s">
        <v>28</v>
      </c>
      <c r="H1390" s="343" t="s">
        <v>671</v>
      </c>
      <c r="I1390" s="343" t="s">
        <v>627</v>
      </c>
      <c r="J1390" s="343" t="s">
        <v>350</v>
      </c>
      <c r="K1390" s="378">
        <f>IFERROR(((-PMT('0c. Unit costs'!$G$17,'0c. Unit costs'!$M$45,'0c. Unit costs'!$M$44)*(('3. Campaign information'!$T$19*'B. Intermediate calculations'!$I$71)/'B. Intermediate calculations'!$D$6)))*YF_share,0)</f>
        <v>0</v>
      </c>
      <c r="L1390" s="345" t="e">
        <f>K1390/'0a. Country information'!$R$11</f>
        <v>#DIV/0!</v>
      </c>
      <c r="M1390" s="346" t="str">
        <f>IF(AND('7. Vehicles and transport'!$P$11='0e. Support language'!$C$45,'7. Vehicles and transport'!$P$14='0e. Support language'!$D$52),'0e. Support language'!$A$82,'0e. Support language'!$A$67)</f>
        <v>District/MOH</v>
      </c>
      <c r="N1390" s="380" t="s">
        <v>28</v>
      </c>
    </row>
    <row r="1391" spans="1:14" x14ac:dyDescent="0.2">
      <c r="A1391" s="343">
        <f>'1. General information'!$O$8</f>
        <v>0</v>
      </c>
      <c r="B1391" s="343">
        <f>'1. General information'!$O$10</f>
        <v>0</v>
      </c>
      <c r="C1391" s="343">
        <f>'1. General information'!$O$11</f>
        <v>0</v>
      </c>
      <c r="D1391" s="343" t="s">
        <v>781</v>
      </c>
      <c r="E1391" s="343" t="s">
        <v>611</v>
      </c>
      <c r="F1391" s="343" t="s">
        <v>612</v>
      </c>
      <c r="G1391" s="343" t="s">
        <v>28</v>
      </c>
      <c r="H1391" s="343" t="s">
        <v>671</v>
      </c>
      <c r="I1391" s="343" t="s">
        <v>627</v>
      </c>
      <c r="J1391" s="343" t="s">
        <v>546</v>
      </c>
      <c r="K1391" s="378">
        <f>IFERROR(((-PMT('0c. Unit costs'!$G$17,'0c. Unit costs'!$M$45,'0c. Unit costs'!$M$44)*(('3. Campaign information'!$T$19*'B. Intermediate calculations'!$I$71)/'B. Intermediate calculations'!$D$6)))*MenA_share,0)</f>
        <v>0</v>
      </c>
      <c r="L1391" s="345" t="e">
        <f>K1391/'0a. Country information'!$R$11</f>
        <v>#DIV/0!</v>
      </c>
      <c r="M1391" s="346" t="str">
        <f>IF(AND('7. Vehicles and transport'!$P$11='0e. Support language'!$C$45,'7. Vehicles and transport'!$P$14='0e. Support language'!$D$52),'0e. Support language'!$A$82,'0e. Support language'!$A$67)</f>
        <v>District/MOH</v>
      </c>
      <c r="N1391" s="380" t="s">
        <v>28</v>
      </c>
    </row>
    <row r="1392" spans="1:14" x14ac:dyDescent="0.2">
      <c r="A1392" s="343">
        <f>'1. General information'!$O$8</f>
        <v>0</v>
      </c>
      <c r="B1392" s="343">
        <f>'1. General information'!$O$10</f>
        <v>0</v>
      </c>
      <c r="C1392" s="343">
        <f>'1. General information'!$O$11</f>
        <v>0</v>
      </c>
      <c r="D1392" s="343" t="s">
        <v>781</v>
      </c>
      <c r="E1392" s="343" t="s">
        <v>611</v>
      </c>
      <c r="F1392" s="343" t="s">
        <v>612</v>
      </c>
      <c r="G1392" s="343" t="s">
        <v>129</v>
      </c>
      <c r="H1392" s="343" t="s">
        <v>671</v>
      </c>
      <c r="I1392" s="343" t="s">
        <v>627</v>
      </c>
      <c r="J1392" s="343" t="s">
        <v>350</v>
      </c>
      <c r="K1392" s="378">
        <f>IFERROR(((-PMT('0c. Unit costs'!$G$17,'0c. Unit costs'!$M$45,'0c. Unit costs'!$M$44)*(('3. Campaign information'!$T$19*'B. Intermediate calculations'!$I$72)/'B. Intermediate calculations'!$D$6)))*YF_share,0)</f>
        <v>0</v>
      </c>
      <c r="L1392" s="345" t="e">
        <f>K1392/'0a. Country information'!$R$11</f>
        <v>#DIV/0!</v>
      </c>
      <c r="M1392" s="346" t="str">
        <f>IF(AND('7. Vehicles and transport'!$P$11='0e. Support language'!$C$45,'7. Vehicles and transport'!$P$14='0e. Support language'!$D$52),'0e. Support language'!$A$82,'0e. Support language'!$A$67)</f>
        <v>District/MOH</v>
      </c>
      <c r="N1392" s="380" t="s">
        <v>619</v>
      </c>
    </row>
    <row r="1393" spans="1:14" x14ac:dyDescent="0.2">
      <c r="A1393" s="343">
        <f>'1. General information'!$O$8</f>
        <v>0</v>
      </c>
      <c r="B1393" s="343">
        <f>'1. General information'!$O$10</f>
        <v>0</v>
      </c>
      <c r="C1393" s="343">
        <f>'1. General information'!$O$11</f>
        <v>0</v>
      </c>
      <c r="D1393" s="343" t="s">
        <v>781</v>
      </c>
      <c r="E1393" s="343" t="s">
        <v>611</v>
      </c>
      <c r="F1393" s="343" t="s">
        <v>612</v>
      </c>
      <c r="G1393" s="343" t="s">
        <v>129</v>
      </c>
      <c r="H1393" s="343" t="s">
        <v>671</v>
      </c>
      <c r="I1393" s="343" t="s">
        <v>627</v>
      </c>
      <c r="J1393" s="343" t="s">
        <v>546</v>
      </c>
      <c r="K1393" s="378">
        <f>IFERROR(((-PMT('0c. Unit costs'!$G$17,'0c. Unit costs'!$M$45,'0c. Unit costs'!$M$44)*(('3. Campaign information'!$T$19*'B. Intermediate calculations'!$I$72)/'B. Intermediate calculations'!$D$6)))*MenA_share,0)</f>
        <v>0</v>
      </c>
      <c r="L1393" s="345" t="e">
        <f>K1393/'0a. Country information'!$R$11</f>
        <v>#DIV/0!</v>
      </c>
      <c r="M1393" s="346" t="str">
        <f>IF(AND('7. Vehicles and transport'!$P$11='0e. Support language'!$C$45,'7. Vehicles and transport'!$P$14='0e. Support language'!$D$52),'0e. Support language'!$A$82,'0e. Support language'!$A$67)</f>
        <v>District/MOH</v>
      </c>
      <c r="N1393" s="380" t="s">
        <v>619</v>
      </c>
    </row>
    <row r="1394" spans="1:14" x14ac:dyDescent="0.2">
      <c r="A1394" s="343">
        <f>'1. General information'!$O$8</f>
        <v>0</v>
      </c>
      <c r="B1394" s="343">
        <f>'1. General information'!$O$10</f>
        <v>0</v>
      </c>
      <c r="C1394" s="343">
        <f>'1. General information'!$O$11</f>
        <v>0</v>
      </c>
      <c r="D1394" s="343" t="s">
        <v>783</v>
      </c>
      <c r="E1394" s="343" t="s">
        <v>611</v>
      </c>
      <c r="F1394" s="343" t="s">
        <v>612</v>
      </c>
      <c r="G1394" s="343" t="s">
        <v>33</v>
      </c>
      <c r="H1394" s="343" t="s">
        <v>671</v>
      </c>
      <c r="I1394" s="343" t="s">
        <v>627</v>
      </c>
      <c r="J1394" s="343" t="s">
        <v>350</v>
      </c>
      <c r="K1394" s="378">
        <f>IF('7. Vehicles and transport'!Q25&lt;&gt;"",IFERROR(((-PMT('0c. Unit costs'!$G$17,'0c. Unit costs'!$N$45,'0c. Unit costs'!$N$44)*(SUM('B. Intermediate calculations'!$C$80:$L$80)/'B. Intermediate calculations'!$D$6)))*YF_share,0),0)</f>
        <v>0</v>
      </c>
      <c r="L1394" s="345" t="e">
        <f>K1394/'0a. Country information'!$R$11</f>
        <v>#DIV/0!</v>
      </c>
      <c r="M1394" s="346" t="str">
        <f>IF(AND('7. Vehicles and transport'!$Q$11='0e. Support language'!$C$45,'7. Vehicles and transport'!$Q$14='0e. Support language'!$D$52),'0e. Support language'!$A$82,'0e. Support language'!$A$67)</f>
        <v>District/MOH</v>
      </c>
      <c r="N1394" s="379" t="s">
        <v>784</v>
      </c>
    </row>
    <row r="1395" spans="1:14" x14ac:dyDescent="0.2">
      <c r="A1395" s="343">
        <f>'1. General information'!$O$8</f>
        <v>0</v>
      </c>
      <c r="B1395" s="343">
        <f>'1. General information'!$O$10</f>
        <v>0</v>
      </c>
      <c r="C1395" s="343">
        <f>'1. General information'!$O$11</f>
        <v>0</v>
      </c>
      <c r="D1395" s="343" t="s">
        <v>783</v>
      </c>
      <c r="E1395" s="343" t="s">
        <v>611</v>
      </c>
      <c r="F1395" s="343" t="s">
        <v>612</v>
      </c>
      <c r="G1395" s="343" t="s">
        <v>33</v>
      </c>
      <c r="H1395" s="343" t="s">
        <v>671</v>
      </c>
      <c r="I1395" s="343" t="s">
        <v>627</v>
      </c>
      <c r="J1395" s="343" t="s">
        <v>546</v>
      </c>
      <c r="K1395" s="378">
        <f>IF('7. Vehicles and transport'!Q25&lt;&gt;"",IFERROR(((-PMT('0c. Unit costs'!$G$17,'0c. Unit costs'!$N$45,'0c. Unit costs'!$N$44)*(SUM('B. Intermediate calculations'!$C$80:$L$80)/'B. Intermediate calculations'!$D$6)))*MenA_share,0),0)</f>
        <v>0</v>
      </c>
      <c r="L1395" s="345" t="e">
        <f>K1395/'0a. Country information'!$R$11</f>
        <v>#DIV/0!</v>
      </c>
      <c r="M1395" s="346" t="str">
        <f>IF(AND('7. Vehicles and transport'!$Q$11='0e. Support language'!$C$45,'7. Vehicles and transport'!$Q$14='0e. Support language'!$D$52),'0e. Support language'!$A$82,'0e. Support language'!$A$67)</f>
        <v>District/MOH</v>
      </c>
      <c r="N1395" s="379" t="s">
        <v>784</v>
      </c>
    </row>
    <row r="1396" spans="1:14" x14ac:dyDescent="0.2">
      <c r="A1396" s="343">
        <f>'1. General information'!$O$8</f>
        <v>0</v>
      </c>
      <c r="B1396" s="343">
        <f>'1. General information'!$O$10</f>
        <v>0</v>
      </c>
      <c r="C1396" s="343">
        <f>'1. General information'!$O$11</f>
        <v>0</v>
      </c>
      <c r="D1396" s="343" t="s">
        <v>783</v>
      </c>
      <c r="E1396" s="343" t="s">
        <v>611</v>
      </c>
      <c r="F1396" s="343" t="s">
        <v>612</v>
      </c>
      <c r="G1396" s="343" t="s">
        <v>356</v>
      </c>
      <c r="H1396" s="343" t="s">
        <v>671</v>
      </c>
      <c r="I1396" s="343" t="s">
        <v>627</v>
      </c>
      <c r="J1396" s="343" t="s">
        <v>350</v>
      </c>
      <c r="K1396" s="378">
        <f>IFERROR(((-PMT('0c. Unit costs'!$G$17,'0c. Unit costs'!$N$45,'0c. Unit costs'!$N$44)*(('3. Campaign information'!$T$19*'B. Intermediate calculations'!$J$64)/'B. Intermediate calculations'!$D$6)))*YF_share,0)</f>
        <v>0</v>
      </c>
      <c r="L1396" s="345" t="e">
        <f>K1396/'0a. Country information'!$R$11</f>
        <v>#DIV/0!</v>
      </c>
      <c r="M1396" s="346" t="str">
        <f>IF(AND('7. Vehicles and transport'!$Q$11='0e. Support language'!$C$45,'7. Vehicles and transport'!$Q$14='0e. Support language'!$D$52),'0e. Support language'!$A$82,'0e. Support language'!$A$67)</f>
        <v>District/MOH</v>
      </c>
      <c r="N1396" s="380" t="s">
        <v>356</v>
      </c>
    </row>
    <row r="1397" spans="1:14" x14ac:dyDescent="0.2">
      <c r="A1397" s="343">
        <f>'1. General information'!$O$8</f>
        <v>0</v>
      </c>
      <c r="B1397" s="343">
        <f>'1. General information'!$O$10</f>
        <v>0</v>
      </c>
      <c r="C1397" s="343">
        <f>'1. General information'!$O$11</f>
        <v>0</v>
      </c>
      <c r="D1397" s="343" t="s">
        <v>783</v>
      </c>
      <c r="E1397" s="343" t="s">
        <v>611</v>
      </c>
      <c r="F1397" s="343" t="s">
        <v>612</v>
      </c>
      <c r="G1397" s="343" t="s">
        <v>356</v>
      </c>
      <c r="H1397" s="343" t="s">
        <v>671</v>
      </c>
      <c r="I1397" s="343" t="s">
        <v>627</v>
      </c>
      <c r="J1397" s="343" t="s">
        <v>546</v>
      </c>
      <c r="K1397" s="378">
        <f>IFERROR(((-PMT('0c. Unit costs'!$G$17,'0c. Unit costs'!$N$45,'0c. Unit costs'!$N$44)*(('3. Campaign information'!$T$19*'B. Intermediate calculations'!$J$64)/'B. Intermediate calculations'!$D$6)))*MenA_share,0)</f>
        <v>0</v>
      </c>
      <c r="L1397" s="345" t="e">
        <f>K1397/'0a. Country information'!$R$11</f>
        <v>#DIV/0!</v>
      </c>
      <c r="M1397" s="346" t="str">
        <f>IF(AND('7. Vehicles and transport'!$Q$11='0e. Support language'!$C$45,'7. Vehicles and transport'!$Q$14='0e. Support language'!$D$52),'0e. Support language'!$A$82,'0e. Support language'!$A$67)</f>
        <v>District/MOH</v>
      </c>
      <c r="N1397" s="380" t="s">
        <v>356</v>
      </c>
    </row>
    <row r="1398" spans="1:14" x14ac:dyDescent="0.2">
      <c r="A1398" s="343">
        <f>'1. General information'!$O$8</f>
        <v>0</v>
      </c>
      <c r="B1398" s="343">
        <f>'1. General information'!$O$10</f>
        <v>0</v>
      </c>
      <c r="C1398" s="343">
        <f>'1. General information'!$O$11</f>
        <v>0</v>
      </c>
      <c r="D1398" s="343" t="s">
        <v>783</v>
      </c>
      <c r="E1398" s="343" t="s">
        <v>611</v>
      </c>
      <c r="F1398" s="343" t="s">
        <v>612</v>
      </c>
      <c r="G1398" s="343" t="s">
        <v>29</v>
      </c>
      <c r="H1398" s="343" t="s">
        <v>671</v>
      </c>
      <c r="I1398" s="343" t="s">
        <v>627</v>
      </c>
      <c r="J1398" s="343" t="s">
        <v>350</v>
      </c>
      <c r="K1398" s="378">
        <f>IFERROR(((-PMT('0c. Unit costs'!$G$17,'0c. Unit costs'!$N$45,'0c. Unit costs'!$N$44)*(('3. Campaign information'!$T$19*'B. Intermediate calculations'!$J$65)/'B. Intermediate calculations'!$D$6)))*YF_share,0)</f>
        <v>0</v>
      </c>
      <c r="L1398" s="345" t="e">
        <f>K1398/'0a. Country information'!$R$11</f>
        <v>#DIV/0!</v>
      </c>
      <c r="M1398" s="346" t="str">
        <f>IF(AND('7. Vehicles and transport'!$Q$11='0e. Support language'!$C$45,'7. Vehicles and transport'!$Q$14='0e. Support language'!$D$52),'0e. Support language'!$A$82,'0e. Support language'!$A$67)</f>
        <v>District/MOH</v>
      </c>
      <c r="N1398" s="380" t="s">
        <v>29</v>
      </c>
    </row>
    <row r="1399" spans="1:14" x14ac:dyDescent="0.2">
      <c r="A1399" s="343">
        <f>'1. General information'!$O$8</f>
        <v>0</v>
      </c>
      <c r="B1399" s="343">
        <f>'1. General information'!$O$10</f>
        <v>0</v>
      </c>
      <c r="C1399" s="343">
        <f>'1. General information'!$O$11</f>
        <v>0</v>
      </c>
      <c r="D1399" s="343" t="s">
        <v>783</v>
      </c>
      <c r="E1399" s="343" t="s">
        <v>611</v>
      </c>
      <c r="F1399" s="343" t="s">
        <v>612</v>
      </c>
      <c r="G1399" s="343" t="s">
        <v>29</v>
      </c>
      <c r="H1399" s="343" t="s">
        <v>671</v>
      </c>
      <c r="I1399" s="343" t="s">
        <v>627</v>
      </c>
      <c r="J1399" s="343" t="s">
        <v>546</v>
      </c>
      <c r="K1399" s="378">
        <f>IFERROR(((-PMT('0c. Unit costs'!$G$17,'0c. Unit costs'!$N$45,'0c. Unit costs'!$N$44)*(('3. Campaign information'!$T$19*'B. Intermediate calculations'!$J$65)/'B. Intermediate calculations'!$D$6)))*MenA_share,0)</f>
        <v>0</v>
      </c>
      <c r="L1399" s="345" t="e">
        <f>K1399/'0a. Country information'!$R$11</f>
        <v>#DIV/0!</v>
      </c>
      <c r="M1399" s="346" t="str">
        <f>IF(AND('7. Vehicles and transport'!$Q$11='0e. Support language'!$C$45,'7. Vehicles and transport'!$Q$14='0e. Support language'!$D$52),'0e. Support language'!$A$82,'0e. Support language'!$A$67)</f>
        <v>District/MOH</v>
      </c>
      <c r="N1399" s="380" t="s">
        <v>29</v>
      </c>
    </row>
    <row r="1400" spans="1:14" x14ac:dyDescent="0.2">
      <c r="A1400" s="343">
        <f>'1. General information'!$O$8</f>
        <v>0</v>
      </c>
      <c r="B1400" s="343">
        <f>'1. General information'!$O$10</f>
        <v>0</v>
      </c>
      <c r="C1400" s="343">
        <f>'1. General information'!$O$11</f>
        <v>0</v>
      </c>
      <c r="D1400" s="343" t="s">
        <v>783</v>
      </c>
      <c r="E1400" s="343" t="s">
        <v>611</v>
      </c>
      <c r="F1400" s="343" t="s">
        <v>612</v>
      </c>
      <c r="G1400" s="343" t="s">
        <v>96</v>
      </c>
      <c r="H1400" s="343" t="s">
        <v>671</v>
      </c>
      <c r="I1400" s="343" t="s">
        <v>627</v>
      </c>
      <c r="J1400" s="343" t="s">
        <v>350</v>
      </c>
      <c r="K1400" s="378">
        <f>IFERROR(((-PMT('0c. Unit costs'!$G$17,'0c. Unit costs'!$N$45,'0c. Unit costs'!$N$44)*(('3. Campaign information'!$T$19*'B. Intermediate calculations'!$J$66)/'B. Intermediate calculations'!$D$6)))*YF_share,0)</f>
        <v>0</v>
      </c>
      <c r="L1400" s="345" t="e">
        <f>K1400/'0a. Country information'!$R$11</f>
        <v>#DIV/0!</v>
      </c>
      <c r="M1400" s="346" t="str">
        <f>IF(AND('7. Vehicles and transport'!$Q$11='0e. Support language'!$C$45,'7. Vehicles and transport'!$Q$14='0e. Support language'!$D$52),'0e. Support language'!$A$82,'0e. Support language'!$A$67)</f>
        <v>District/MOH</v>
      </c>
      <c r="N1400" s="380" t="s">
        <v>96</v>
      </c>
    </row>
    <row r="1401" spans="1:14" x14ac:dyDescent="0.2">
      <c r="A1401" s="343">
        <f>'1. General information'!$O$8</f>
        <v>0</v>
      </c>
      <c r="B1401" s="343">
        <f>'1. General information'!$O$10</f>
        <v>0</v>
      </c>
      <c r="C1401" s="343">
        <f>'1. General information'!$O$11</f>
        <v>0</v>
      </c>
      <c r="D1401" s="343" t="s">
        <v>783</v>
      </c>
      <c r="E1401" s="343" t="s">
        <v>611</v>
      </c>
      <c r="F1401" s="343" t="s">
        <v>612</v>
      </c>
      <c r="G1401" s="343" t="s">
        <v>96</v>
      </c>
      <c r="H1401" s="343" t="s">
        <v>671</v>
      </c>
      <c r="I1401" s="343" t="s">
        <v>627</v>
      </c>
      <c r="J1401" s="343" t="s">
        <v>546</v>
      </c>
      <c r="K1401" s="378">
        <f>IFERROR(((-PMT('0c. Unit costs'!$G$17,'0c. Unit costs'!$N$45,'0c. Unit costs'!$N$44)*(('3. Campaign information'!$T$19*'B. Intermediate calculations'!$J$66)/'B. Intermediate calculations'!$D$6)))*MenA_share,0)</f>
        <v>0</v>
      </c>
      <c r="L1401" s="345" t="e">
        <f>K1401/'0a. Country information'!$R$11</f>
        <v>#DIV/0!</v>
      </c>
      <c r="M1401" s="346" t="str">
        <f>IF(AND('7. Vehicles and transport'!$Q$11='0e. Support language'!$C$45,'7. Vehicles and transport'!$Q$14='0e. Support language'!$D$52),'0e. Support language'!$A$82,'0e. Support language'!$A$67)</f>
        <v>District/MOH</v>
      </c>
      <c r="N1401" s="380" t="s">
        <v>96</v>
      </c>
    </row>
    <row r="1402" spans="1:14" x14ac:dyDescent="0.2">
      <c r="A1402" s="343">
        <f>'1. General information'!$O$8</f>
        <v>0</v>
      </c>
      <c r="B1402" s="343">
        <f>'1. General information'!$O$10</f>
        <v>0</v>
      </c>
      <c r="C1402" s="343">
        <f>'1. General information'!$O$11</f>
        <v>0</v>
      </c>
      <c r="D1402" s="343" t="s">
        <v>783</v>
      </c>
      <c r="E1402" s="343" t="s">
        <v>611</v>
      </c>
      <c r="F1402" s="343" t="s">
        <v>612</v>
      </c>
      <c r="G1402" s="343" t="s">
        <v>5</v>
      </c>
      <c r="H1402" s="343" t="s">
        <v>671</v>
      </c>
      <c r="I1402" s="343" t="s">
        <v>627</v>
      </c>
      <c r="J1402" s="343" t="s">
        <v>350</v>
      </c>
      <c r="K1402" s="378">
        <f>IFERROR(((-PMT('0c. Unit costs'!$G$17,'0c. Unit costs'!$N$45,'0c. Unit costs'!$N$44)*(('3. Campaign information'!$T$19*'B. Intermediate calculations'!$J$67)/'B. Intermediate calculations'!$D$6)))*YF_share,0)</f>
        <v>0</v>
      </c>
      <c r="L1402" s="345" t="e">
        <f>K1402/'0a. Country information'!$R$11</f>
        <v>#DIV/0!</v>
      </c>
      <c r="M1402" s="346" t="str">
        <f>IF(AND('7. Vehicles and transport'!$Q$11='0e. Support language'!$C$45,'7. Vehicles and transport'!$Q$14='0e. Support language'!$D$52),'0e. Support language'!$A$82,'0e. Support language'!$A$67)</f>
        <v>District/MOH</v>
      </c>
      <c r="N1402" s="380" t="s">
        <v>5</v>
      </c>
    </row>
    <row r="1403" spans="1:14" x14ac:dyDescent="0.2">
      <c r="A1403" s="343">
        <f>'1. General information'!$O$8</f>
        <v>0</v>
      </c>
      <c r="B1403" s="343">
        <f>'1. General information'!$O$10</f>
        <v>0</v>
      </c>
      <c r="C1403" s="343">
        <f>'1. General information'!$O$11</f>
        <v>0</v>
      </c>
      <c r="D1403" s="343" t="s">
        <v>783</v>
      </c>
      <c r="E1403" s="343" t="s">
        <v>611</v>
      </c>
      <c r="F1403" s="343" t="s">
        <v>612</v>
      </c>
      <c r="G1403" s="343" t="s">
        <v>5</v>
      </c>
      <c r="H1403" s="343" t="s">
        <v>671</v>
      </c>
      <c r="I1403" s="343" t="s">
        <v>627</v>
      </c>
      <c r="J1403" s="343" t="s">
        <v>546</v>
      </c>
      <c r="K1403" s="378">
        <f>IFERROR(((-PMT('0c. Unit costs'!$G$17,'0c. Unit costs'!$N$45,'0c. Unit costs'!$N$44)*(('3. Campaign information'!$T$19*'B. Intermediate calculations'!$J$67)/'B. Intermediate calculations'!$D$6)))*MenA_share,0)</f>
        <v>0</v>
      </c>
      <c r="L1403" s="345" t="e">
        <f>K1403/'0a. Country information'!$R$11</f>
        <v>#DIV/0!</v>
      </c>
      <c r="M1403" s="346" t="str">
        <f>IF(AND('7. Vehicles and transport'!$Q$11='0e. Support language'!$C$45,'7. Vehicles and transport'!$Q$14='0e. Support language'!$D$52),'0e. Support language'!$A$82,'0e. Support language'!$A$67)</f>
        <v>District/MOH</v>
      </c>
      <c r="N1403" s="380" t="s">
        <v>5</v>
      </c>
    </row>
    <row r="1404" spans="1:14" x14ac:dyDescent="0.2">
      <c r="A1404" s="343">
        <f>'1. General information'!$O$8</f>
        <v>0</v>
      </c>
      <c r="B1404" s="343">
        <f>'1. General information'!$O$10</f>
        <v>0</v>
      </c>
      <c r="C1404" s="343">
        <f>'1. General information'!$O$11</f>
        <v>0</v>
      </c>
      <c r="D1404" s="343" t="s">
        <v>783</v>
      </c>
      <c r="E1404" s="343" t="s">
        <v>611</v>
      </c>
      <c r="F1404" s="343" t="s">
        <v>612</v>
      </c>
      <c r="G1404" s="343" t="s">
        <v>22</v>
      </c>
      <c r="H1404" s="343" t="s">
        <v>671</v>
      </c>
      <c r="I1404" s="343" t="s">
        <v>627</v>
      </c>
      <c r="J1404" s="343" t="s">
        <v>350</v>
      </c>
      <c r="K1404" s="378">
        <f>IFERROR(((-PMT('0c. Unit costs'!$G$17,'0c. Unit costs'!$N$45,'0c. Unit costs'!$N$44)*(('3. Campaign information'!$T$19*'B. Intermediate calculations'!$J$68)/'B. Intermediate calculations'!$D$6)))*YF_share,0)</f>
        <v>0</v>
      </c>
      <c r="L1404" s="345" t="e">
        <f>K1404/'0a. Country information'!$R$11</f>
        <v>#DIV/0!</v>
      </c>
      <c r="M1404" s="346" t="str">
        <f>IF(AND('7. Vehicles and transport'!$Q$11='0e. Support language'!$C$45,'7. Vehicles and transport'!$Q$14='0e. Support language'!$D$52),'0e. Support language'!$A$82,'0e. Support language'!$A$67)</f>
        <v>District/MOH</v>
      </c>
      <c r="N1404" s="380" t="s">
        <v>22</v>
      </c>
    </row>
    <row r="1405" spans="1:14" x14ac:dyDescent="0.2">
      <c r="A1405" s="343">
        <f>'1. General information'!$O$8</f>
        <v>0</v>
      </c>
      <c r="B1405" s="343">
        <f>'1. General information'!$O$10</f>
        <v>0</v>
      </c>
      <c r="C1405" s="343">
        <f>'1. General information'!$O$11</f>
        <v>0</v>
      </c>
      <c r="D1405" s="343" t="s">
        <v>783</v>
      </c>
      <c r="E1405" s="343" t="s">
        <v>611</v>
      </c>
      <c r="F1405" s="343" t="s">
        <v>612</v>
      </c>
      <c r="G1405" s="343" t="s">
        <v>22</v>
      </c>
      <c r="H1405" s="343" t="s">
        <v>671</v>
      </c>
      <c r="I1405" s="343" t="s">
        <v>627</v>
      </c>
      <c r="J1405" s="343" t="s">
        <v>546</v>
      </c>
      <c r="K1405" s="378">
        <f>IFERROR(((-PMT('0c. Unit costs'!$G$17,'0c. Unit costs'!$N$45,'0c. Unit costs'!$N$44)*(('3. Campaign information'!$T$19*'B. Intermediate calculations'!$J$68)/'B. Intermediate calculations'!$D$6)))*MenA_share,0)</f>
        <v>0</v>
      </c>
      <c r="L1405" s="345" t="e">
        <f>K1405/'0a. Country information'!$R$11</f>
        <v>#DIV/0!</v>
      </c>
      <c r="M1405" s="346" t="str">
        <f>IF(AND('7. Vehicles and transport'!$Q$11='0e. Support language'!$C$45,'7. Vehicles and transport'!$Q$14='0e. Support language'!$D$52),'0e. Support language'!$A$82,'0e. Support language'!$A$67)</f>
        <v>District/MOH</v>
      </c>
      <c r="N1405" s="380" t="s">
        <v>22</v>
      </c>
    </row>
    <row r="1406" spans="1:14" x14ac:dyDescent="0.2">
      <c r="A1406" s="343">
        <f>'1. General information'!$O$8</f>
        <v>0</v>
      </c>
      <c r="B1406" s="343">
        <f>'1. General information'!$O$10</f>
        <v>0</v>
      </c>
      <c r="C1406" s="343">
        <f>'1. General information'!$O$11</f>
        <v>0</v>
      </c>
      <c r="D1406" s="343" t="s">
        <v>783</v>
      </c>
      <c r="E1406" s="343" t="s">
        <v>611</v>
      </c>
      <c r="F1406" s="343" t="s">
        <v>612</v>
      </c>
      <c r="G1406" s="343" t="s">
        <v>30</v>
      </c>
      <c r="H1406" s="343" t="s">
        <v>671</v>
      </c>
      <c r="I1406" s="343" t="s">
        <v>627</v>
      </c>
      <c r="J1406" s="343" t="s">
        <v>350</v>
      </c>
      <c r="K1406" s="378">
        <f>IFERROR(((-PMT('0c. Unit costs'!$G$17,'0c. Unit costs'!$N$45,'0c. Unit costs'!$N$44)*(('3. Campaign information'!$T$19*'B. Intermediate calculations'!$J$69)/'B. Intermediate calculations'!$D$6)))*YF_share,0)</f>
        <v>0</v>
      </c>
      <c r="L1406" s="345" t="e">
        <f>K1406/'0a. Country information'!$R$11</f>
        <v>#DIV/0!</v>
      </c>
      <c r="M1406" s="346" t="str">
        <f>IF(AND('7. Vehicles and transport'!$Q$11='0e. Support language'!$C$45,'7. Vehicles and transport'!$Q$14='0e. Support language'!$D$52),'0e. Support language'!$A$82,'0e. Support language'!$A$67)</f>
        <v>District/MOH</v>
      </c>
      <c r="N1406" s="380" t="s">
        <v>30</v>
      </c>
    </row>
    <row r="1407" spans="1:14" x14ac:dyDescent="0.2">
      <c r="A1407" s="343">
        <f>'1. General information'!$O$8</f>
        <v>0</v>
      </c>
      <c r="B1407" s="343">
        <f>'1. General information'!$O$10</f>
        <v>0</v>
      </c>
      <c r="C1407" s="343">
        <f>'1. General information'!$O$11</f>
        <v>0</v>
      </c>
      <c r="D1407" s="343" t="s">
        <v>783</v>
      </c>
      <c r="E1407" s="343" t="s">
        <v>611</v>
      </c>
      <c r="F1407" s="343" t="s">
        <v>612</v>
      </c>
      <c r="G1407" s="343" t="s">
        <v>30</v>
      </c>
      <c r="H1407" s="343" t="s">
        <v>671</v>
      </c>
      <c r="I1407" s="343" t="s">
        <v>627</v>
      </c>
      <c r="J1407" s="343" t="s">
        <v>546</v>
      </c>
      <c r="K1407" s="378">
        <f>IFERROR(((-PMT('0c. Unit costs'!$G$17,'0c. Unit costs'!$N$45,'0c. Unit costs'!$N$44)*(('3. Campaign information'!$T$19*'B. Intermediate calculations'!$J$69)/'B. Intermediate calculations'!$D$6)))*MenA_share,0)</f>
        <v>0</v>
      </c>
      <c r="L1407" s="345" t="e">
        <f>K1407/'0a. Country information'!$R$11</f>
        <v>#DIV/0!</v>
      </c>
      <c r="M1407" s="346" t="str">
        <f>IF(AND('7. Vehicles and transport'!$Q$11='0e. Support language'!$C$45,'7. Vehicles and transport'!$Q$14='0e. Support language'!$D$52),'0e. Support language'!$A$82,'0e. Support language'!$A$67)</f>
        <v>District/MOH</v>
      </c>
      <c r="N1407" s="380" t="s">
        <v>30</v>
      </c>
    </row>
    <row r="1408" spans="1:14" x14ac:dyDescent="0.2">
      <c r="A1408" s="343">
        <f>'1. General information'!$O$8</f>
        <v>0</v>
      </c>
      <c r="B1408" s="343">
        <f>'1. General information'!$O$10</f>
        <v>0</v>
      </c>
      <c r="C1408" s="343">
        <f>'1. General information'!$O$11</f>
        <v>0</v>
      </c>
      <c r="D1408" s="343" t="s">
        <v>783</v>
      </c>
      <c r="E1408" s="343" t="s">
        <v>611</v>
      </c>
      <c r="F1408" s="343" t="s">
        <v>612</v>
      </c>
      <c r="G1408" s="343" t="s">
        <v>97</v>
      </c>
      <c r="H1408" s="343" t="s">
        <v>671</v>
      </c>
      <c r="I1408" s="343" t="s">
        <v>627</v>
      </c>
      <c r="J1408" s="343" t="s">
        <v>350</v>
      </c>
      <c r="K1408" s="378">
        <f>IFERROR(((-PMT('0c. Unit costs'!$G$17,'0c. Unit costs'!$N$45,'0c. Unit costs'!$N$44)*(('3. Campaign information'!$T$19*'B. Intermediate calculations'!$J$70)/'B. Intermediate calculations'!$D$6)))*YF_share,0)</f>
        <v>0</v>
      </c>
      <c r="L1408" s="345" t="e">
        <f>K1408/'0a. Country information'!$R$11</f>
        <v>#DIV/0!</v>
      </c>
      <c r="M1408" s="346" t="str">
        <f>IF(AND('7. Vehicles and transport'!$Q$11='0e. Support language'!$C$45,'7. Vehicles and transport'!$Q$14='0e. Support language'!$D$52),'0e. Support language'!$A$82,'0e. Support language'!$A$67)</f>
        <v>District/MOH</v>
      </c>
      <c r="N1408" s="380" t="s">
        <v>97</v>
      </c>
    </row>
    <row r="1409" spans="1:14" x14ac:dyDescent="0.2">
      <c r="A1409" s="343">
        <f>'1. General information'!$O$8</f>
        <v>0</v>
      </c>
      <c r="B1409" s="343">
        <f>'1. General information'!$O$10</f>
        <v>0</v>
      </c>
      <c r="C1409" s="343">
        <f>'1. General information'!$O$11</f>
        <v>0</v>
      </c>
      <c r="D1409" s="343" t="s">
        <v>783</v>
      </c>
      <c r="E1409" s="343" t="s">
        <v>611</v>
      </c>
      <c r="F1409" s="343" t="s">
        <v>612</v>
      </c>
      <c r="G1409" s="343" t="s">
        <v>97</v>
      </c>
      <c r="H1409" s="343" t="s">
        <v>671</v>
      </c>
      <c r="I1409" s="343" t="s">
        <v>627</v>
      </c>
      <c r="J1409" s="343" t="s">
        <v>546</v>
      </c>
      <c r="K1409" s="378">
        <f>IFERROR(((-PMT('0c. Unit costs'!$G$17,'0c. Unit costs'!$N$45,'0c. Unit costs'!$N$44)*(('3. Campaign information'!$T$19*'B. Intermediate calculations'!$J$70)/'B. Intermediate calculations'!$D$6)))*MenA_share,0)</f>
        <v>0</v>
      </c>
      <c r="L1409" s="345" t="e">
        <f>K1409/'0a. Country information'!$R$11</f>
        <v>#DIV/0!</v>
      </c>
      <c r="M1409" s="346" t="str">
        <f>IF(AND('7. Vehicles and transport'!$Q$11='0e. Support language'!$C$45,'7. Vehicles and transport'!$Q$14='0e. Support language'!$D$52),'0e. Support language'!$A$82,'0e. Support language'!$A$67)</f>
        <v>District/MOH</v>
      </c>
      <c r="N1409" s="380" t="s">
        <v>97</v>
      </c>
    </row>
    <row r="1410" spans="1:14" x14ac:dyDescent="0.2">
      <c r="A1410" s="343">
        <f>'1. General information'!$O$8</f>
        <v>0</v>
      </c>
      <c r="B1410" s="343">
        <f>'1. General information'!$O$10</f>
        <v>0</v>
      </c>
      <c r="C1410" s="343">
        <f>'1. General information'!$O$11</f>
        <v>0</v>
      </c>
      <c r="D1410" s="343" t="s">
        <v>783</v>
      </c>
      <c r="E1410" s="343" t="s">
        <v>611</v>
      </c>
      <c r="F1410" s="343" t="s">
        <v>612</v>
      </c>
      <c r="G1410" s="343" t="s">
        <v>28</v>
      </c>
      <c r="H1410" s="343" t="s">
        <v>671</v>
      </c>
      <c r="I1410" s="343" t="s">
        <v>627</v>
      </c>
      <c r="J1410" s="343" t="s">
        <v>350</v>
      </c>
      <c r="K1410" s="378">
        <f>IFERROR(((-PMT('0c. Unit costs'!$G$17,'0c. Unit costs'!$N$45,'0c. Unit costs'!$N$44)*(('3. Campaign information'!$T$19*'B. Intermediate calculations'!$J$71)/'B. Intermediate calculations'!$D$6)))*YF_share,0)</f>
        <v>0</v>
      </c>
      <c r="L1410" s="345" t="e">
        <f>K1410/'0a. Country information'!$R$11</f>
        <v>#DIV/0!</v>
      </c>
      <c r="M1410" s="346" t="str">
        <f>IF(AND('7. Vehicles and transport'!$Q$11='0e. Support language'!$C$45,'7. Vehicles and transport'!$Q$14='0e. Support language'!$D$52),'0e. Support language'!$A$82,'0e. Support language'!$A$67)</f>
        <v>District/MOH</v>
      </c>
      <c r="N1410" s="380" t="s">
        <v>28</v>
      </c>
    </row>
    <row r="1411" spans="1:14" x14ac:dyDescent="0.2">
      <c r="A1411" s="343">
        <f>'1. General information'!$O$8</f>
        <v>0</v>
      </c>
      <c r="B1411" s="343">
        <f>'1. General information'!$O$10</f>
        <v>0</v>
      </c>
      <c r="C1411" s="343">
        <f>'1. General information'!$O$11</f>
        <v>0</v>
      </c>
      <c r="D1411" s="343" t="s">
        <v>783</v>
      </c>
      <c r="E1411" s="343" t="s">
        <v>611</v>
      </c>
      <c r="F1411" s="343" t="s">
        <v>612</v>
      </c>
      <c r="G1411" s="343" t="s">
        <v>28</v>
      </c>
      <c r="H1411" s="343" t="s">
        <v>671</v>
      </c>
      <c r="I1411" s="343" t="s">
        <v>627</v>
      </c>
      <c r="J1411" s="343" t="s">
        <v>546</v>
      </c>
      <c r="K1411" s="378">
        <f>IFERROR(((-PMT('0c. Unit costs'!$G$17,'0c. Unit costs'!$N$45,'0c. Unit costs'!$N$44)*(('3. Campaign information'!$T$19*'B. Intermediate calculations'!$J$71)/'B. Intermediate calculations'!$D$6)))*MenA_share,0)</f>
        <v>0</v>
      </c>
      <c r="L1411" s="345" t="e">
        <f>K1411/'0a. Country information'!$R$11</f>
        <v>#DIV/0!</v>
      </c>
      <c r="M1411" s="346" t="str">
        <f>IF(AND('7. Vehicles and transport'!$Q$11='0e. Support language'!$C$45,'7. Vehicles and transport'!$Q$14='0e. Support language'!$D$52),'0e. Support language'!$A$82,'0e. Support language'!$A$67)</f>
        <v>District/MOH</v>
      </c>
      <c r="N1411" s="380" t="s">
        <v>28</v>
      </c>
    </row>
    <row r="1412" spans="1:14" x14ac:dyDescent="0.2">
      <c r="A1412" s="343">
        <f>'1. General information'!$O$8</f>
        <v>0</v>
      </c>
      <c r="B1412" s="343">
        <f>'1. General information'!$O$10</f>
        <v>0</v>
      </c>
      <c r="C1412" s="343">
        <f>'1. General information'!$O$11</f>
        <v>0</v>
      </c>
      <c r="D1412" s="343" t="s">
        <v>783</v>
      </c>
      <c r="E1412" s="343" t="s">
        <v>611</v>
      </c>
      <c r="F1412" s="343" t="s">
        <v>612</v>
      </c>
      <c r="G1412" s="343" t="s">
        <v>129</v>
      </c>
      <c r="H1412" s="343" t="s">
        <v>671</v>
      </c>
      <c r="I1412" s="343" t="s">
        <v>627</v>
      </c>
      <c r="J1412" s="343" t="s">
        <v>350</v>
      </c>
      <c r="K1412" s="378">
        <f>IFERROR(((-PMT('0c. Unit costs'!$G$17,'0c. Unit costs'!$N$45,'0c. Unit costs'!$N$44)*(('3. Campaign information'!$T$19*'B. Intermediate calculations'!$J$72)/'B. Intermediate calculations'!$D$6)))*YF_share,0)</f>
        <v>0</v>
      </c>
      <c r="L1412" s="345" t="e">
        <f>K1412/'0a. Country information'!$R$11</f>
        <v>#DIV/0!</v>
      </c>
      <c r="M1412" s="346" t="str">
        <f>IF(AND('7. Vehicles and transport'!$Q$11='0e. Support language'!$C$45,'7. Vehicles and transport'!$Q$14='0e. Support language'!$D$52),'0e. Support language'!$A$82,'0e. Support language'!$A$67)</f>
        <v>District/MOH</v>
      </c>
      <c r="N1412" s="380" t="s">
        <v>619</v>
      </c>
    </row>
    <row r="1413" spans="1:14" x14ac:dyDescent="0.2">
      <c r="A1413" s="343">
        <f>'1. General information'!$O$8</f>
        <v>0</v>
      </c>
      <c r="B1413" s="343">
        <f>'1. General information'!$O$10</f>
        <v>0</v>
      </c>
      <c r="C1413" s="343">
        <f>'1. General information'!$O$11</f>
        <v>0</v>
      </c>
      <c r="D1413" s="343" t="s">
        <v>783</v>
      </c>
      <c r="E1413" s="343" t="s">
        <v>611</v>
      </c>
      <c r="F1413" s="343" t="s">
        <v>612</v>
      </c>
      <c r="G1413" s="343" t="s">
        <v>129</v>
      </c>
      <c r="H1413" s="343" t="s">
        <v>671</v>
      </c>
      <c r="I1413" s="343" t="s">
        <v>627</v>
      </c>
      <c r="J1413" s="343" t="s">
        <v>546</v>
      </c>
      <c r="K1413" s="378">
        <f>IFERROR(((-PMT('0c. Unit costs'!$G$17,'0c. Unit costs'!$N$45,'0c. Unit costs'!$N$44)*(('3. Campaign information'!$T$19*'B. Intermediate calculations'!$J$72)/'B. Intermediate calculations'!$D$6)))*MenA_share,0)</f>
        <v>0</v>
      </c>
      <c r="L1413" s="345" t="e">
        <f>K1413/'0a. Country information'!$R$11</f>
        <v>#DIV/0!</v>
      </c>
      <c r="M1413" s="346" t="str">
        <f>IF(AND('7. Vehicles and transport'!$Q$11='0e. Support language'!$C$45,'7. Vehicles and transport'!$Q$14='0e. Support language'!$D$52),'0e. Support language'!$A$82,'0e. Support language'!$A$67)</f>
        <v>District/MOH</v>
      </c>
      <c r="N1413" s="380" t="s">
        <v>619</v>
      </c>
    </row>
    <row r="1414" spans="1:14" x14ac:dyDescent="0.2">
      <c r="A1414" s="343">
        <f>'1. General information'!$O$8</f>
        <v>0</v>
      </c>
      <c r="B1414" s="343">
        <f>'1. General information'!$O$10</f>
        <v>0</v>
      </c>
      <c r="C1414" s="343">
        <f>'1. General information'!$O$11</f>
        <v>0</v>
      </c>
      <c r="D1414" s="343" t="s">
        <v>785</v>
      </c>
      <c r="E1414" s="343" t="s">
        <v>611</v>
      </c>
      <c r="F1414" s="343" t="s">
        <v>612</v>
      </c>
      <c r="G1414" s="343" t="s">
        <v>33</v>
      </c>
      <c r="H1414" s="343" t="s">
        <v>671</v>
      </c>
      <c r="I1414" s="343" t="s">
        <v>627</v>
      </c>
      <c r="J1414" s="343" t="s">
        <v>350</v>
      </c>
      <c r="K1414" s="378">
        <f>IF('7. Vehicles and transport'!R25&lt;&gt;"",IFERROR(((-PMT('0c. Unit costs'!$G$17,'0c. Unit costs'!$O$45,'0c. Unit costs'!$O$44)*(SUM('B. Intermediate calculations'!$C$80:$L$80)/'B. Intermediate calculations'!$D$6)))*YF_share,0),0)</f>
        <v>0</v>
      </c>
      <c r="L1414" s="345" t="e">
        <f>K1414/'0a. Country information'!$R$11</f>
        <v>#DIV/0!</v>
      </c>
      <c r="M1414" s="346" t="str">
        <f>IF(AND('7. Vehicles and transport'!$R$11='0e. Support language'!$C$45,'7. Vehicles and transport'!$R$14='0e. Support language'!$D$52),'0e. Support language'!$A$82,'0e. Support language'!$A$67)</f>
        <v>District/MOH</v>
      </c>
      <c r="N1414" s="379" t="s">
        <v>786</v>
      </c>
    </row>
    <row r="1415" spans="1:14" x14ac:dyDescent="0.2">
      <c r="A1415" s="343">
        <f>'1. General information'!$O$8</f>
        <v>0</v>
      </c>
      <c r="B1415" s="343">
        <f>'1. General information'!$O$10</f>
        <v>0</v>
      </c>
      <c r="C1415" s="343">
        <f>'1. General information'!$O$11</f>
        <v>0</v>
      </c>
      <c r="D1415" s="343" t="s">
        <v>785</v>
      </c>
      <c r="E1415" s="343" t="s">
        <v>611</v>
      </c>
      <c r="F1415" s="343" t="s">
        <v>612</v>
      </c>
      <c r="G1415" s="343" t="s">
        <v>33</v>
      </c>
      <c r="H1415" s="343" t="s">
        <v>671</v>
      </c>
      <c r="I1415" s="343" t="s">
        <v>627</v>
      </c>
      <c r="J1415" s="343" t="s">
        <v>546</v>
      </c>
      <c r="K1415" s="378">
        <f>IF('7. Vehicles and transport'!R25&lt;&gt;"",IFERROR(((-PMT('0c. Unit costs'!$G$17,'0c. Unit costs'!$O$45,'0c. Unit costs'!$O$44)*(SUM('B. Intermediate calculations'!$C$80:$L$80)/'B. Intermediate calculations'!$D$6)))*MenA_share,0),0)</f>
        <v>0</v>
      </c>
      <c r="L1415" s="345" t="e">
        <f>K1415/'0a. Country information'!$R$11</f>
        <v>#DIV/0!</v>
      </c>
      <c r="M1415" s="346" t="str">
        <f>IF(AND('7. Vehicles and transport'!$R$11='0e. Support language'!$C$45,'7. Vehicles and transport'!$R$14='0e. Support language'!$D$52),'0e. Support language'!$A$82,'0e. Support language'!$A$67)</f>
        <v>District/MOH</v>
      </c>
      <c r="N1415" s="379" t="s">
        <v>786</v>
      </c>
    </row>
    <row r="1416" spans="1:14" x14ac:dyDescent="0.2">
      <c r="A1416" s="343">
        <f>'1. General information'!$O$8</f>
        <v>0</v>
      </c>
      <c r="B1416" s="343">
        <f>'1. General information'!$O$10</f>
        <v>0</v>
      </c>
      <c r="C1416" s="343">
        <f>'1. General information'!$O$11</f>
        <v>0</v>
      </c>
      <c r="D1416" s="343" t="s">
        <v>785</v>
      </c>
      <c r="E1416" s="343" t="s">
        <v>611</v>
      </c>
      <c r="F1416" s="343" t="s">
        <v>612</v>
      </c>
      <c r="G1416" s="343" t="s">
        <v>356</v>
      </c>
      <c r="H1416" s="343" t="s">
        <v>671</v>
      </c>
      <c r="I1416" s="343" t="s">
        <v>627</v>
      </c>
      <c r="J1416" s="343" t="s">
        <v>350</v>
      </c>
      <c r="K1416" s="378">
        <f>IFERROR(((-PMT('0c. Unit costs'!$G$17,'0c. Unit costs'!$O$45,'0c. Unit costs'!$O$44)*(('3. Campaign information'!$T$19*'B. Intermediate calculations'!$K$64)/'B. Intermediate calculations'!$D$6)))*YF_share,0)</f>
        <v>0</v>
      </c>
      <c r="L1416" s="345" t="e">
        <f>K1416/'0a. Country information'!$R$11</f>
        <v>#DIV/0!</v>
      </c>
      <c r="M1416" s="346" t="str">
        <f>IF(AND('7. Vehicles and transport'!$R$11='0e. Support language'!$C$45,'7. Vehicles and transport'!$R$14='0e. Support language'!$D$52),'0e. Support language'!$A$82,'0e. Support language'!$A$67)</f>
        <v>District/MOH</v>
      </c>
      <c r="N1416" s="380" t="s">
        <v>356</v>
      </c>
    </row>
    <row r="1417" spans="1:14" x14ac:dyDescent="0.2">
      <c r="A1417" s="343">
        <f>'1. General information'!$O$8</f>
        <v>0</v>
      </c>
      <c r="B1417" s="343">
        <f>'1. General information'!$O$10</f>
        <v>0</v>
      </c>
      <c r="C1417" s="343">
        <f>'1. General information'!$O$11</f>
        <v>0</v>
      </c>
      <c r="D1417" s="343" t="s">
        <v>785</v>
      </c>
      <c r="E1417" s="343" t="s">
        <v>611</v>
      </c>
      <c r="F1417" s="343" t="s">
        <v>612</v>
      </c>
      <c r="G1417" s="343" t="s">
        <v>356</v>
      </c>
      <c r="H1417" s="343" t="s">
        <v>671</v>
      </c>
      <c r="I1417" s="343" t="s">
        <v>627</v>
      </c>
      <c r="J1417" s="343" t="s">
        <v>546</v>
      </c>
      <c r="K1417" s="378">
        <f>IFERROR(((-PMT('0c. Unit costs'!$G$17,'0c. Unit costs'!$O$45,'0c. Unit costs'!$O$44)*(('3. Campaign information'!$T$19*'B. Intermediate calculations'!$K$64)/'B. Intermediate calculations'!$D$6)))*MenA_share,0)</f>
        <v>0</v>
      </c>
      <c r="L1417" s="345" t="e">
        <f>K1417/'0a. Country information'!$R$11</f>
        <v>#DIV/0!</v>
      </c>
      <c r="M1417" s="346" t="str">
        <f>IF(AND('7. Vehicles and transport'!$R$11='0e. Support language'!$C$45,'7. Vehicles and transport'!$R$14='0e. Support language'!$D$52),'0e. Support language'!$A$82,'0e. Support language'!$A$67)</f>
        <v>District/MOH</v>
      </c>
      <c r="N1417" s="380" t="s">
        <v>356</v>
      </c>
    </row>
    <row r="1418" spans="1:14" x14ac:dyDescent="0.2">
      <c r="A1418" s="343">
        <f>'1. General information'!$O$8</f>
        <v>0</v>
      </c>
      <c r="B1418" s="343">
        <f>'1. General information'!$O$10</f>
        <v>0</v>
      </c>
      <c r="C1418" s="343">
        <f>'1. General information'!$O$11</f>
        <v>0</v>
      </c>
      <c r="D1418" s="343" t="s">
        <v>785</v>
      </c>
      <c r="E1418" s="343" t="s">
        <v>611</v>
      </c>
      <c r="F1418" s="343" t="s">
        <v>612</v>
      </c>
      <c r="G1418" s="343" t="s">
        <v>29</v>
      </c>
      <c r="H1418" s="343" t="s">
        <v>671</v>
      </c>
      <c r="I1418" s="343" t="s">
        <v>627</v>
      </c>
      <c r="J1418" s="343" t="s">
        <v>350</v>
      </c>
      <c r="K1418" s="378">
        <f>IFERROR(((-PMT('0c. Unit costs'!$G$17,'0c. Unit costs'!$O$45,'0c. Unit costs'!$O$44)*(('3. Campaign information'!$T$19*'B. Intermediate calculations'!$K$65)/'B. Intermediate calculations'!$D$6)))*YF_share,0)</f>
        <v>0</v>
      </c>
      <c r="L1418" s="345" t="e">
        <f>K1418/'0a. Country information'!$R$11</f>
        <v>#DIV/0!</v>
      </c>
      <c r="M1418" s="346" t="str">
        <f>IF(AND('7. Vehicles and transport'!$R$11='0e. Support language'!$C$45,'7. Vehicles and transport'!$R$14='0e. Support language'!$D$52),'0e. Support language'!$A$82,'0e. Support language'!$A$67)</f>
        <v>District/MOH</v>
      </c>
      <c r="N1418" s="380" t="s">
        <v>29</v>
      </c>
    </row>
    <row r="1419" spans="1:14" x14ac:dyDescent="0.2">
      <c r="A1419" s="343">
        <f>'1. General information'!$O$8</f>
        <v>0</v>
      </c>
      <c r="B1419" s="343">
        <f>'1. General information'!$O$10</f>
        <v>0</v>
      </c>
      <c r="C1419" s="343">
        <f>'1. General information'!$O$11</f>
        <v>0</v>
      </c>
      <c r="D1419" s="343" t="s">
        <v>785</v>
      </c>
      <c r="E1419" s="343" t="s">
        <v>611</v>
      </c>
      <c r="F1419" s="343" t="s">
        <v>612</v>
      </c>
      <c r="G1419" s="343" t="s">
        <v>29</v>
      </c>
      <c r="H1419" s="343" t="s">
        <v>671</v>
      </c>
      <c r="I1419" s="343" t="s">
        <v>627</v>
      </c>
      <c r="J1419" s="343" t="s">
        <v>546</v>
      </c>
      <c r="K1419" s="378">
        <f>IFERROR(((-PMT('0c. Unit costs'!$G$17,'0c. Unit costs'!$O$45,'0c. Unit costs'!$O$44)*(('3. Campaign information'!$T$19*'B. Intermediate calculations'!$K$65)/'B. Intermediate calculations'!$D$6)))*MenA_share,0)</f>
        <v>0</v>
      </c>
      <c r="L1419" s="345" t="e">
        <f>K1419/'0a. Country information'!$R$11</f>
        <v>#DIV/0!</v>
      </c>
      <c r="M1419" s="346" t="str">
        <f>IF(AND('7. Vehicles and transport'!$R$11='0e. Support language'!$C$45,'7. Vehicles and transport'!$R$14='0e. Support language'!$D$52),'0e. Support language'!$A$82,'0e. Support language'!$A$67)</f>
        <v>District/MOH</v>
      </c>
      <c r="N1419" s="380" t="s">
        <v>29</v>
      </c>
    </row>
    <row r="1420" spans="1:14" x14ac:dyDescent="0.2">
      <c r="A1420" s="343">
        <f>'1. General information'!$O$8</f>
        <v>0</v>
      </c>
      <c r="B1420" s="343">
        <f>'1. General information'!$O$10</f>
        <v>0</v>
      </c>
      <c r="C1420" s="343">
        <f>'1. General information'!$O$11</f>
        <v>0</v>
      </c>
      <c r="D1420" s="343" t="s">
        <v>785</v>
      </c>
      <c r="E1420" s="343" t="s">
        <v>611</v>
      </c>
      <c r="F1420" s="343" t="s">
        <v>612</v>
      </c>
      <c r="G1420" s="343" t="s">
        <v>96</v>
      </c>
      <c r="H1420" s="343" t="s">
        <v>671</v>
      </c>
      <c r="I1420" s="343" t="s">
        <v>627</v>
      </c>
      <c r="J1420" s="343" t="s">
        <v>350</v>
      </c>
      <c r="K1420" s="378">
        <f>IFERROR(((-PMT('0c. Unit costs'!$G$17,'0c. Unit costs'!$O$45,'0c. Unit costs'!$O$44)*(('3. Campaign information'!$T$19*'B. Intermediate calculations'!$K$66)/'B. Intermediate calculations'!$D$6)))*YF_share,0)</f>
        <v>0</v>
      </c>
      <c r="L1420" s="345" t="e">
        <f>K1420/'0a. Country information'!$R$11</f>
        <v>#DIV/0!</v>
      </c>
      <c r="M1420" s="346" t="str">
        <f>IF(AND('7. Vehicles and transport'!$R$11='0e. Support language'!$C$45,'7. Vehicles and transport'!$R$14='0e. Support language'!$D$52),'0e. Support language'!$A$82,'0e. Support language'!$A$67)</f>
        <v>District/MOH</v>
      </c>
      <c r="N1420" s="380" t="s">
        <v>96</v>
      </c>
    </row>
    <row r="1421" spans="1:14" x14ac:dyDescent="0.2">
      <c r="A1421" s="343">
        <f>'1. General information'!$O$8</f>
        <v>0</v>
      </c>
      <c r="B1421" s="343">
        <f>'1. General information'!$O$10</f>
        <v>0</v>
      </c>
      <c r="C1421" s="343">
        <f>'1. General information'!$O$11</f>
        <v>0</v>
      </c>
      <c r="D1421" s="343" t="s">
        <v>785</v>
      </c>
      <c r="E1421" s="343" t="s">
        <v>611</v>
      </c>
      <c r="F1421" s="343" t="s">
        <v>612</v>
      </c>
      <c r="G1421" s="343" t="s">
        <v>96</v>
      </c>
      <c r="H1421" s="343" t="s">
        <v>671</v>
      </c>
      <c r="I1421" s="343" t="s">
        <v>627</v>
      </c>
      <c r="J1421" s="343" t="s">
        <v>546</v>
      </c>
      <c r="K1421" s="378">
        <f>IFERROR(((-PMT('0c. Unit costs'!$G$17,'0c. Unit costs'!$O$45,'0c. Unit costs'!$O$44)*(('3. Campaign information'!$T$19*'B. Intermediate calculations'!$K$66)/'B. Intermediate calculations'!$D$6)))*MenA_share,0)</f>
        <v>0</v>
      </c>
      <c r="L1421" s="345" t="e">
        <f>K1421/'0a. Country information'!$R$11</f>
        <v>#DIV/0!</v>
      </c>
      <c r="M1421" s="346" t="str">
        <f>IF(AND('7. Vehicles and transport'!$R$11='0e. Support language'!$C$45,'7. Vehicles and transport'!$R$14='0e. Support language'!$D$52),'0e. Support language'!$A$82,'0e. Support language'!$A$67)</f>
        <v>District/MOH</v>
      </c>
      <c r="N1421" s="380" t="s">
        <v>96</v>
      </c>
    </row>
    <row r="1422" spans="1:14" x14ac:dyDescent="0.2">
      <c r="A1422" s="343">
        <f>'1. General information'!$O$8</f>
        <v>0</v>
      </c>
      <c r="B1422" s="343">
        <f>'1. General information'!$O$10</f>
        <v>0</v>
      </c>
      <c r="C1422" s="343">
        <f>'1. General information'!$O$11</f>
        <v>0</v>
      </c>
      <c r="D1422" s="343" t="s">
        <v>785</v>
      </c>
      <c r="E1422" s="343" t="s">
        <v>611</v>
      </c>
      <c r="F1422" s="343" t="s">
        <v>612</v>
      </c>
      <c r="G1422" s="343" t="s">
        <v>5</v>
      </c>
      <c r="H1422" s="343" t="s">
        <v>671</v>
      </c>
      <c r="I1422" s="343" t="s">
        <v>627</v>
      </c>
      <c r="J1422" s="343" t="s">
        <v>350</v>
      </c>
      <c r="K1422" s="378">
        <f>IFERROR(((-PMT('0c. Unit costs'!$G$17,'0c. Unit costs'!$O$45,'0c. Unit costs'!$O$44)*(('3. Campaign information'!$T$19*'B. Intermediate calculations'!$K$67)/'B. Intermediate calculations'!$D$6)))*YF_share,0)</f>
        <v>0</v>
      </c>
      <c r="L1422" s="345" t="e">
        <f>K1422/'0a. Country information'!$R$11</f>
        <v>#DIV/0!</v>
      </c>
      <c r="M1422" s="346" t="str">
        <f>IF(AND('7. Vehicles and transport'!$R$11='0e. Support language'!$C$45,'7. Vehicles and transport'!$R$14='0e. Support language'!$D$52),'0e. Support language'!$A$82,'0e. Support language'!$A$67)</f>
        <v>District/MOH</v>
      </c>
      <c r="N1422" s="380" t="s">
        <v>5</v>
      </c>
    </row>
    <row r="1423" spans="1:14" x14ac:dyDescent="0.2">
      <c r="A1423" s="343">
        <f>'1. General information'!$O$8</f>
        <v>0</v>
      </c>
      <c r="B1423" s="343">
        <f>'1. General information'!$O$10</f>
        <v>0</v>
      </c>
      <c r="C1423" s="343">
        <f>'1. General information'!$O$11</f>
        <v>0</v>
      </c>
      <c r="D1423" s="343" t="s">
        <v>785</v>
      </c>
      <c r="E1423" s="343" t="s">
        <v>611</v>
      </c>
      <c r="F1423" s="343" t="s">
        <v>612</v>
      </c>
      <c r="G1423" s="343" t="s">
        <v>5</v>
      </c>
      <c r="H1423" s="343" t="s">
        <v>671</v>
      </c>
      <c r="I1423" s="343" t="s">
        <v>627</v>
      </c>
      <c r="J1423" s="343" t="s">
        <v>546</v>
      </c>
      <c r="K1423" s="378">
        <f>IFERROR(((-PMT('0c. Unit costs'!$G$17,'0c. Unit costs'!$O$45,'0c. Unit costs'!$O$44)*(('3. Campaign information'!$T$19*'B. Intermediate calculations'!$K$67)/'B. Intermediate calculations'!$D$6)))*MenA_share,0)</f>
        <v>0</v>
      </c>
      <c r="L1423" s="345" t="e">
        <f>K1423/'0a. Country information'!$R$11</f>
        <v>#DIV/0!</v>
      </c>
      <c r="M1423" s="346" t="str">
        <f>IF(AND('7. Vehicles and transport'!$R$11='0e. Support language'!$C$45,'7. Vehicles and transport'!$R$14='0e. Support language'!$D$52),'0e. Support language'!$A$82,'0e. Support language'!$A$67)</f>
        <v>District/MOH</v>
      </c>
      <c r="N1423" s="380" t="s">
        <v>5</v>
      </c>
    </row>
    <row r="1424" spans="1:14" x14ac:dyDescent="0.2">
      <c r="A1424" s="343">
        <f>'1. General information'!$O$8</f>
        <v>0</v>
      </c>
      <c r="B1424" s="343">
        <f>'1. General information'!$O$10</f>
        <v>0</v>
      </c>
      <c r="C1424" s="343">
        <f>'1. General information'!$O$11</f>
        <v>0</v>
      </c>
      <c r="D1424" s="343" t="s">
        <v>785</v>
      </c>
      <c r="E1424" s="343" t="s">
        <v>611</v>
      </c>
      <c r="F1424" s="343" t="s">
        <v>612</v>
      </c>
      <c r="G1424" s="343" t="s">
        <v>22</v>
      </c>
      <c r="H1424" s="343" t="s">
        <v>671</v>
      </c>
      <c r="I1424" s="343" t="s">
        <v>627</v>
      </c>
      <c r="J1424" s="343" t="s">
        <v>350</v>
      </c>
      <c r="K1424" s="378">
        <f>IFERROR(((-PMT('0c. Unit costs'!$G$17,'0c. Unit costs'!$O$45,'0c. Unit costs'!$O$44)*(('3. Campaign information'!$T$19*'B. Intermediate calculations'!$K$68)/'B. Intermediate calculations'!$D$6)))*YF_share,0)</f>
        <v>0</v>
      </c>
      <c r="L1424" s="345" t="e">
        <f>K1424/'0a. Country information'!$R$11</f>
        <v>#DIV/0!</v>
      </c>
      <c r="M1424" s="346" t="str">
        <f>IF(AND('7. Vehicles and transport'!$R$11='0e. Support language'!$C$45,'7. Vehicles and transport'!$R$14='0e. Support language'!$D$52),'0e. Support language'!$A$82,'0e. Support language'!$A$67)</f>
        <v>District/MOH</v>
      </c>
      <c r="N1424" s="380" t="s">
        <v>22</v>
      </c>
    </row>
    <row r="1425" spans="1:14" x14ac:dyDescent="0.2">
      <c r="A1425" s="343">
        <f>'1. General information'!$O$8</f>
        <v>0</v>
      </c>
      <c r="B1425" s="343">
        <f>'1. General information'!$O$10</f>
        <v>0</v>
      </c>
      <c r="C1425" s="343">
        <f>'1. General information'!$O$11</f>
        <v>0</v>
      </c>
      <c r="D1425" s="343" t="s">
        <v>785</v>
      </c>
      <c r="E1425" s="343" t="s">
        <v>611</v>
      </c>
      <c r="F1425" s="343" t="s">
        <v>612</v>
      </c>
      <c r="G1425" s="343" t="s">
        <v>22</v>
      </c>
      <c r="H1425" s="343" t="s">
        <v>671</v>
      </c>
      <c r="I1425" s="343" t="s">
        <v>627</v>
      </c>
      <c r="J1425" s="343" t="s">
        <v>546</v>
      </c>
      <c r="K1425" s="378">
        <f>IFERROR(((-PMT('0c. Unit costs'!$G$17,'0c. Unit costs'!$O$45,'0c. Unit costs'!$O$44)*(('3. Campaign information'!$T$19*'B. Intermediate calculations'!$K$68)/'B. Intermediate calculations'!$D$6)))*MenA_share,0)</f>
        <v>0</v>
      </c>
      <c r="L1425" s="345" t="e">
        <f>K1425/'0a. Country information'!$R$11</f>
        <v>#DIV/0!</v>
      </c>
      <c r="M1425" s="346" t="str">
        <f>IF(AND('7. Vehicles and transport'!$R$11='0e. Support language'!$C$45,'7. Vehicles and transport'!$R$14='0e. Support language'!$D$52),'0e. Support language'!$A$82,'0e. Support language'!$A$67)</f>
        <v>District/MOH</v>
      </c>
      <c r="N1425" s="380" t="s">
        <v>22</v>
      </c>
    </row>
    <row r="1426" spans="1:14" x14ac:dyDescent="0.2">
      <c r="A1426" s="343">
        <f>'1. General information'!$O$8</f>
        <v>0</v>
      </c>
      <c r="B1426" s="343">
        <f>'1. General information'!$O$10</f>
        <v>0</v>
      </c>
      <c r="C1426" s="343">
        <f>'1. General information'!$O$11</f>
        <v>0</v>
      </c>
      <c r="D1426" s="343" t="s">
        <v>785</v>
      </c>
      <c r="E1426" s="343" t="s">
        <v>611</v>
      </c>
      <c r="F1426" s="343" t="s">
        <v>612</v>
      </c>
      <c r="G1426" s="343" t="s">
        <v>30</v>
      </c>
      <c r="H1426" s="343" t="s">
        <v>671</v>
      </c>
      <c r="I1426" s="343" t="s">
        <v>627</v>
      </c>
      <c r="J1426" s="343" t="s">
        <v>350</v>
      </c>
      <c r="K1426" s="378">
        <f>IFERROR(((-PMT('0c. Unit costs'!$G$17,'0c. Unit costs'!$O$45,'0c. Unit costs'!$O$44)*(('3. Campaign information'!$T$19*'B. Intermediate calculations'!$K$69)/'B. Intermediate calculations'!$D$6)))*YF_share,0)</f>
        <v>0</v>
      </c>
      <c r="L1426" s="345" t="e">
        <f>K1426/'0a. Country information'!$R$11</f>
        <v>#DIV/0!</v>
      </c>
      <c r="M1426" s="346" t="str">
        <f>IF(AND('7. Vehicles and transport'!$R$11='0e. Support language'!$C$45,'7. Vehicles and transport'!$R$14='0e. Support language'!$D$52),'0e. Support language'!$A$82,'0e. Support language'!$A$67)</f>
        <v>District/MOH</v>
      </c>
      <c r="N1426" s="380" t="s">
        <v>30</v>
      </c>
    </row>
    <row r="1427" spans="1:14" x14ac:dyDescent="0.2">
      <c r="A1427" s="343">
        <f>'1. General information'!$O$8</f>
        <v>0</v>
      </c>
      <c r="B1427" s="343">
        <f>'1. General information'!$O$10</f>
        <v>0</v>
      </c>
      <c r="C1427" s="343">
        <f>'1. General information'!$O$11</f>
        <v>0</v>
      </c>
      <c r="D1427" s="343" t="s">
        <v>785</v>
      </c>
      <c r="E1427" s="343" t="s">
        <v>611</v>
      </c>
      <c r="F1427" s="343" t="s">
        <v>612</v>
      </c>
      <c r="G1427" s="343" t="s">
        <v>30</v>
      </c>
      <c r="H1427" s="343" t="s">
        <v>671</v>
      </c>
      <c r="I1427" s="343" t="s">
        <v>627</v>
      </c>
      <c r="J1427" s="343" t="s">
        <v>546</v>
      </c>
      <c r="K1427" s="378">
        <f>IFERROR(((-PMT('0c. Unit costs'!$G$17,'0c. Unit costs'!$O$45,'0c. Unit costs'!$O$44)*(('3. Campaign information'!$T$19*'B. Intermediate calculations'!$K$69)/'B. Intermediate calculations'!$D$6)))*MenA_share,0)</f>
        <v>0</v>
      </c>
      <c r="L1427" s="345" t="e">
        <f>K1427/'0a. Country information'!$R$11</f>
        <v>#DIV/0!</v>
      </c>
      <c r="M1427" s="346" t="str">
        <f>IF(AND('7. Vehicles and transport'!$R$11='0e. Support language'!$C$45,'7. Vehicles and transport'!$R$14='0e. Support language'!$D$52),'0e. Support language'!$A$82,'0e. Support language'!$A$67)</f>
        <v>District/MOH</v>
      </c>
      <c r="N1427" s="380" t="s">
        <v>30</v>
      </c>
    </row>
    <row r="1428" spans="1:14" x14ac:dyDescent="0.2">
      <c r="A1428" s="343">
        <f>'1. General information'!$O$8</f>
        <v>0</v>
      </c>
      <c r="B1428" s="343">
        <f>'1. General information'!$O$10</f>
        <v>0</v>
      </c>
      <c r="C1428" s="343">
        <f>'1. General information'!$O$11</f>
        <v>0</v>
      </c>
      <c r="D1428" s="343" t="s">
        <v>785</v>
      </c>
      <c r="E1428" s="343" t="s">
        <v>611</v>
      </c>
      <c r="F1428" s="343" t="s">
        <v>612</v>
      </c>
      <c r="G1428" s="343" t="s">
        <v>97</v>
      </c>
      <c r="H1428" s="343" t="s">
        <v>671</v>
      </c>
      <c r="I1428" s="343" t="s">
        <v>627</v>
      </c>
      <c r="J1428" s="343" t="s">
        <v>350</v>
      </c>
      <c r="K1428" s="378">
        <f>IFERROR(((-PMT('0c. Unit costs'!$G$17,'0c. Unit costs'!$O$45,'0c. Unit costs'!$O$44)*(('3. Campaign information'!$T$19*'B. Intermediate calculations'!$K$70)/'B. Intermediate calculations'!$D$6)))*YF_share,0)</f>
        <v>0</v>
      </c>
      <c r="L1428" s="345" t="e">
        <f>K1428/'0a. Country information'!$R$11</f>
        <v>#DIV/0!</v>
      </c>
      <c r="M1428" s="346" t="str">
        <f>IF(AND('7. Vehicles and transport'!$R$11='0e. Support language'!$C$45,'7. Vehicles and transport'!$R$14='0e. Support language'!$D$52),'0e. Support language'!$A$82,'0e. Support language'!$A$67)</f>
        <v>District/MOH</v>
      </c>
      <c r="N1428" s="380" t="s">
        <v>97</v>
      </c>
    </row>
    <row r="1429" spans="1:14" x14ac:dyDescent="0.2">
      <c r="A1429" s="343">
        <f>'1. General information'!$O$8</f>
        <v>0</v>
      </c>
      <c r="B1429" s="343">
        <f>'1. General information'!$O$10</f>
        <v>0</v>
      </c>
      <c r="C1429" s="343">
        <f>'1. General information'!$O$11</f>
        <v>0</v>
      </c>
      <c r="D1429" s="343" t="s">
        <v>785</v>
      </c>
      <c r="E1429" s="343" t="s">
        <v>611</v>
      </c>
      <c r="F1429" s="343" t="s">
        <v>612</v>
      </c>
      <c r="G1429" s="343" t="s">
        <v>97</v>
      </c>
      <c r="H1429" s="343" t="s">
        <v>671</v>
      </c>
      <c r="I1429" s="343" t="s">
        <v>627</v>
      </c>
      <c r="J1429" s="343" t="s">
        <v>546</v>
      </c>
      <c r="K1429" s="378">
        <f>IFERROR(((-PMT('0c. Unit costs'!$G$17,'0c. Unit costs'!$O$45,'0c. Unit costs'!$O$44)*(('3. Campaign information'!$T$19*'B. Intermediate calculations'!$K$70)/'B. Intermediate calculations'!$D$6)))*MenA_share,0)</f>
        <v>0</v>
      </c>
      <c r="L1429" s="345" t="e">
        <f>K1429/'0a. Country information'!$R$11</f>
        <v>#DIV/0!</v>
      </c>
      <c r="M1429" s="346" t="str">
        <f>IF(AND('7. Vehicles and transport'!$R$11='0e. Support language'!$C$45,'7. Vehicles and transport'!$R$14='0e. Support language'!$D$52),'0e. Support language'!$A$82,'0e. Support language'!$A$67)</f>
        <v>District/MOH</v>
      </c>
      <c r="N1429" s="380" t="s">
        <v>97</v>
      </c>
    </row>
    <row r="1430" spans="1:14" x14ac:dyDescent="0.2">
      <c r="A1430" s="343">
        <f>'1. General information'!$O$8</f>
        <v>0</v>
      </c>
      <c r="B1430" s="343">
        <f>'1. General information'!$O$10</f>
        <v>0</v>
      </c>
      <c r="C1430" s="343">
        <f>'1. General information'!$O$11</f>
        <v>0</v>
      </c>
      <c r="D1430" s="343" t="s">
        <v>785</v>
      </c>
      <c r="E1430" s="343" t="s">
        <v>611</v>
      </c>
      <c r="F1430" s="343" t="s">
        <v>612</v>
      </c>
      <c r="G1430" s="343" t="s">
        <v>28</v>
      </c>
      <c r="H1430" s="343" t="s">
        <v>671</v>
      </c>
      <c r="I1430" s="343" t="s">
        <v>627</v>
      </c>
      <c r="J1430" s="343" t="s">
        <v>350</v>
      </c>
      <c r="K1430" s="378">
        <f>IFERROR(((-PMT('0c. Unit costs'!$G$17,'0c. Unit costs'!$O$45,'0c. Unit costs'!$O$44)*(('3. Campaign information'!$T$19*'B. Intermediate calculations'!$K$71)/'B. Intermediate calculations'!$D$6)))*YF_share,0)</f>
        <v>0</v>
      </c>
      <c r="L1430" s="345" t="e">
        <f>K1430/'0a. Country information'!$R$11</f>
        <v>#DIV/0!</v>
      </c>
      <c r="M1430" s="346" t="str">
        <f>IF(AND('7. Vehicles and transport'!$R$11='0e. Support language'!$C$45,'7. Vehicles and transport'!$R$14='0e. Support language'!$D$52),'0e. Support language'!$A$82,'0e. Support language'!$A$67)</f>
        <v>District/MOH</v>
      </c>
      <c r="N1430" s="380" t="s">
        <v>28</v>
      </c>
    </row>
    <row r="1431" spans="1:14" x14ac:dyDescent="0.2">
      <c r="A1431" s="343">
        <f>'1. General information'!$O$8</f>
        <v>0</v>
      </c>
      <c r="B1431" s="343">
        <f>'1. General information'!$O$10</f>
        <v>0</v>
      </c>
      <c r="C1431" s="343">
        <f>'1. General information'!$O$11</f>
        <v>0</v>
      </c>
      <c r="D1431" s="343" t="s">
        <v>785</v>
      </c>
      <c r="E1431" s="343" t="s">
        <v>611</v>
      </c>
      <c r="F1431" s="343" t="s">
        <v>612</v>
      </c>
      <c r="G1431" s="343" t="s">
        <v>28</v>
      </c>
      <c r="H1431" s="343" t="s">
        <v>671</v>
      </c>
      <c r="I1431" s="343" t="s">
        <v>627</v>
      </c>
      <c r="J1431" s="343" t="s">
        <v>546</v>
      </c>
      <c r="K1431" s="378">
        <f>IFERROR(((-PMT('0c. Unit costs'!$G$17,'0c. Unit costs'!$O$45,'0c. Unit costs'!$O$44)*(('3. Campaign information'!$T$19*'B. Intermediate calculations'!$K$71)/'B. Intermediate calculations'!$D$6)))*MenA_share,0)</f>
        <v>0</v>
      </c>
      <c r="L1431" s="345" t="e">
        <f>K1431/'0a. Country information'!$R$11</f>
        <v>#DIV/0!</v>
      </c>
      <c r="M1431" s="346" t="str">
        <f>IF(AND('7. Vehicles and transport'!$R$11='0e. Support language'!$C$45,'7. Vehicles and transport'!$R$14='0e. Support language'!$D$52),'0e. Support language'!$A$82,'0e. Support language'!$A$67)</f>
        <v>District/MOH</v>
      </c>
      <c r="N1431" s="380" t="s">
        <v>28</v>
      </c>
    </row>
    <row r="1432" spans="1:14" x14ac:dyDescent="0.2">
      <c r="A1432" s="343">
        <f>'1. General information'!$O$8</f>
        <v>0</v>
      </c>
      <c r="B1432" s="343">
        <f>'1. General information'!$O$10</f>
        <v>0</v>
      </c>
      <c r="C1432" s="343">
        <f>'1. General information'!$O$11</f>
        <v>0</v>
      </c>
      <c r="D1432" s="343" t="s">
        <v>785</v>
      </c>
      <c r="E1432" s="343" t="s">
        <v>611</v>
      </c>
      <c r="F1432" s="343" t="s">
        <v>612</v>
      </c>
      <c r="G1432" s="343" t="s">
        <v>129</v>
      </c>
      <c r="H1432" s="343" t="s">
        <v>671</v>
      </c>
      <c r="I1432" s="343" t="s">
        <v>627</v>
      </c>
      <c r="J1432" s="343" t="s">
        <v>350</v>
      </c>
      <c r="K1432" s="378">
        <f>IFERROR(((-PMT('0c. Unit costs'!$G$17,'0c. Unit costs'!$O$45,'0c. Unit costs'!$O$44)*(('3. Campaign information'!$T$19*'B. Intermediate calculations'!$K$72)/'B. Intermediate calculations'!$D$6)))*YF_share,0)</f>
        <v>0</v>
      </c>
      <c r="L1432" s="345" t="e">
        <f>K1432/'0a. Country information'!$R$11</f>
        <v>#DIV/0!</v>
      </c>
      <c r="M1432" s="346" t="str">
        <f>IF(AND('7. Vehicles and transport'!$R$11='0e. Support language'!$C$45,'7. Vehicles and transport'!$R$14='0e. Support language'!$D$52),'0e. Support language'!$A$82,'0e. Support language'!$A$67)</f>
        <v>District/MOH</v>
      </c>
      <c r="N1432" s="380" t="s">
        <v>619</v>
      </c>
    </row>
    <row r="1433" spans="1:14" x14ac:dyDescent="0.2">
      <c r="A1433" s="343">
        <f>'1. General information'!$O$8</f>
        <v>0</v>
      </c>
      <c r="B1433" s="343">
        <f>'1. General information'!$O$10</f>
        <v>0</v>
      </c>
      <c r="C1433" s="343">
        <f>'1. General information'!$O$11</f>
        <v>0</v>
      </c>
      <c r="D1433" s="343" t="s">
        <v>785</v>
      </c>
      <c r="E1433" s="343" t="s">
        <v>611</v>
      </c>
      <c r="F1433" s="343" t="s">
        <v>612</v>
      </c>
      <c r="G1433" s="343" t="s">
        <v>129</v>
      </c>
      <c r="H1433" s="343" t="s">
        <v>671</v>
      </c>
      <c r="I1433" s="343" t="s">
        <v>627</v>
      </c>
      <c r="J1433" s="343" t="s">
        <v>546</v>
      </c>
      <c r="K1433" s="378">
        <f>IFERROR(((-PMT('0c. Unit costs'!$G$17,'0c. Unit costs'!$O$45,'0c. Unit costs'!$O$44)*(('3. Campaign information'!$T$19*'B. Intermediate calculations'!$K$72)/'B. Intermediate calculations'!$D$6)))*MenA_share,0)</f>
        <v>0</v>
      </c>
      <c r="L1433" s="345" t="e">
        <f>K1433/'0a. Country information'!$R$11</f>
        <v>#DIV/0!</v>
      </c>
      <c r="M1433" s="346" t="str">
        <f>IF(AND('7. Vehicles and transport'!$R$11='0e. Support language'!$C$45,'7. Vehicles and transport'!$R$14='0e. Support language'!$D$52),'0e. Support language'!$A$82,'0e. Support language'!$A$67)</f>
        <v>District/MOH</v>
      </c>
      <c r="N1433" s="380" t="s">
        <v>619</v>
      </c>
    </row>
    <row r="1434" spans="1:14" x14ac:dyDescent="0.2">
      <c r="A1434" s="343">
        <f>'1. General information'!$O$8</f>
        <v>0</v>
      </c>
      <c r="B1434" s="343">
        <f>'1. General information'!$O$10</f>
        <v>0</v>
      </c>
      <c r="C1434" s="343">
        <f>'1. General information'!$O$11</f>
        <v>0</v>
      </c>
      <c r="D1434" s="343" t="s">
        <v>787</v>
      </c>
      <c r="E1434" s="343" t="s">
        <v>611</v>
      </c>
      <c r="F1434" s="343" t="s">
        <v>612</v>
      </c>
      <c r="G1434" s="343" t="s">
        <v>33</v>
      </c>
      <c r="H1434" s="343" t="s">
        <v>671</v>
      </c>
      <c r="I1434" s="343" t="s">
        <v>627</v>
      </c>
      <c r="J1434" s="343" t="s">
        <v>350</v>
      </c>
      <c r="K1434" s="378">
        <f>IF('7. Vehicles and transport'!S25&lt;&gt;"",IFERROR(((-PMT('0c. Unit costs'!$G$17,'0c. Unit costs'!$P$45,'0c. Unit costs'!$P$44)*(SUM('B. Intermediate calculations'!$C$80:$L$80)/'B. Intermediate calculations'!$D$6)))*YF_share,0),0)</f>
        <v>0</v>
      </c>
      <c r="L1434" s="345" t="e">
        <f>K1434/'0a. Country information'!$R$11</f>
        <v>#DIV/0!</v>
      </c>
      <c r="M1434" s="346" t="str">
        <f>IF(AND('7. Vehicles and transport'!$S$11='0e. Support language'!$C$45,'7. Vehicles and transport'!$S$14='0e. Support language'!$D$52),'0e. Support language'!$A$82,'0e. Support language'!$A$67)</f>
        <v>District/MOH</v>
      </c>
      <c r="N1434" s="379" t="s">
        <v>788</v>
      </c>
    </row>
    <row r="1435" spans="1:14" x14ac:dyDescent="0.2">
      <c r="A1435" s="343">
        <f>'1. General information'!$O$8</f>
        <v>0</v>
      </c>
      <c r="B1435" s="343">
        <f>'1. General information'!$O$10</f>
        <v>0</v>
      </c>
      <c r="C1435" s="343">
        <f>'1. General information'!$O$11</f>
        <v>0</v>
      </c>
      <c r="D1435" s="343" t="s">
        <v>787</v>
      </c>
      <c r="E1435" s="343" t="s">
        <v>611</v>
      </c>
      <c r="F1435" s="343" t="s">
        <v>612</v>
      </c>
      <c r="G1435" s="343" t="s">
        <v>33</v>
      </c>
      <c r="H1435" s="343" t="s">
        <v>671</v>
      </c>
      <c r="I1435" s="343" t="s">
        <v>627</v>
      </c>
      <c r="J1435" s="343" t="s">
        <v>546</v>
      </c>
      <c r="K1435" s="378">
        <f>IF('7. Vehicles and transport'!S25&lt;&gt;"",IFERROR(((-PMT('0c. Unit costs'!$G$17,'0c. Unit costs'!$P$45,'0c. Unit costs'!$P$44)*(SUM('B. Intermediate calculations'!$C$80:$L$80)/'B. Intermediate calculations'!$D$6)))*MenA_share,0),0)</f>
        <v>0</v>
      </c>
      <c r="L1435" s="345" t="e">
        <f>K1435/'0a. Country information'!$R$11</f>
        <v>#DIV/0!</v>
      </c>
      <c r="M1435" s="346" t="str">
        <f>IF(AND('7. Vehicles and transport'!$S$11='0e. Support language'!$C$45,'7. Vehicles and transport'!$S$14='0e. Support language'!$D$52),'0e. Support language'!$A$82,'0e. Support language'!$A$67)</f>
        <v>District/MOH</v>
      </c>
      <c r="N1435" s="379" t="s">
        <v>788</v>
      </c>
    </row>
    <row r="1436" spans="1:14" x14ac:dyDescent="0.2">
      <c r="A1436" s="343">
        <f>'1. General information'!$O$8</f>
        <v>0</v>
      </c>
      <c r="B1436" s="343">
        <f>'1. General information'!$O$10</f>
        <v>0</v>
      </c>
      <c r="C1436" s="343">
        <f>'1. General information'!$O$11</f>
        <v>0</v>
      </c>
      <c r="D1436" s="343" t="s">
        <v>787</v>
      </c>
      <c r="E1436" s="343" t="s">
        <v>611</v>
      </c>
      <c r="F1436" s="343" t="s">
        <v>612</v>
      </c>
      <c r="G1436" s="343" t="s">
        <v>356</v>
      </c>
      <c r="H1436" s="343" t="s">
        <v>671</v>
      </c>
      <c r="I1436" s="343" t="s">
        <v>627</v>
      </c>
      <c r="J1436" s="343" t="s">
        <v>350</v>
      </c>
      <c r="K1436" s="378">
        <f>IFERROR(((-PMT('0c. Unit costs'!$G$17,'0c. Unit costs'!$P$45,'0c. Unit costs'!$P$44)*(('3. Campaign information'!$T$19*'B. Intermediate calculations'!$L$64)/'B. Intermediate calculations'!$D$6)))*YF_share,0)</f>
        <v>0</v>
      </c>
      <c r="L1436" s="345" t="e">
        <f>K1436/'0a. Country information'!$R$11</f>
        <v>#DIV/0!</v>
      </c>
      <c r="M1436" s="346" t="str">
        <f>IF(AND('7. Vehicles and transport'!$S$11='0e. Support language'!$C$45,'7. Vehicles and transport'!$S$14='0e. Support language'!$D$52),'0e. Support language'!$A$82,'0e. Support language'!$A$67)</f>
        <v>District/MOH</v>
      </c>
      <c r="N1436" s="380" t="s">
        <v>356</v>
      </c>
    </row>
    <row r="1437" spans="1:14" x14ac:dyDescent="0.2">
      <c r="A1437" s="343">
        <f>'1. General information'!$O$8</f>
        <v>0</v>
      </c>
      <c r="B1437" s="343">
        <f>'1. General information'!$O$10</f>
        <v>0</v>
      </c>
      <c r="C1437" s="343">
        <f>'1. General information'!$O$11</f>
        <v>0</v>
      </c>
      <c r="D1437" s="343" t="s">
        <v>787</v>
      </c>
      <c r="E1437" s="343" t="s">
        <v>611</v>
      </c>
      <c r="F1437" s="343" t="s">
        <v>612</v>
      </c>
      <c r="G1437" s="343" t="s">
        <v>356</v>
      </c>
      <c r="H1437" s="343" t="s">
        <v>671</v>
      </c>
      <c r="I1437" s="343" t="s">
        <v>627</v>
      </c>
      <c r="J1437" s="343" t="s">
        <v>546</v>
      </c>
      <c r="K1437" s="378">
        <f>IFERROR(((-PMT('0c. Unit costs'!$G$17,'0c. Unit costs'!$P$45,'0c. Unit costs'!$P$44)*(('3. Campaign information'!$T$19*'B. Intermediate calculations'!$L$64)/'B. Intermediate calculations'!$D$6)))*MenA_share,0)</f>
        <v>0</v>
      </c>
      <c r="L1437" s="345" t="e">
        <f>K1437/'0a. Country information'!$R$11</f>
        <v>#DIV/0!</v>
      </c>
      <c r="M1437" s="346" t="str">
        <f>IF(AND('7. Vehicles and transport'!$S$11='0e. Support language'!$C$45,'7. Vehicles and transport'!$S$14='0e. Support language'!$D$52),'0e. Support language'!$A$82,'0e. Support language'!$A$67)</f>
        <v>District/MOH</v>
      </c>
      <c r="N1437" s="380" t="s">
        <v>356</v>
      </c>
    </row>
    <row r="1438" spans="1:14" x14ac:dyDescent="0.2">
      <c r="A1438" s="343">
        <f>'1. General information'!$O$8</f>
        <v>0</v>
      </c>
      <c r="B1438" s="343">
        <f>'1. General information'!$O$10</f>
        <v>0</v>
      </c>
      <c r="C1438" s="343">
        <f>'1. General information'!$O$11</f>
        <v>0</v>
      </c>
      <c r="D1438" s="343" t="s">
        <v>787</v>
      </c>
      <c r="E1438" s="343" t="s">
        <v>611</v>
      </c>
      <c r="F1438" s="343" t="s">
        <v>612</v>
      </c>
      <c r="G1438" s="343" t="s">
        <v>29</v>
      </c>
      <c r="H1438" s="343" t="s">
        <v>671</v>
      </c>
      <c r="I1438" s="343" t="s">
        <v>627</v>
      </c>
      <c r="J1438" s="343" t="s">
        <v>350</v>
      </c>
      <c r="K1438" s="378">
        <f>IFERROR(((-PMT('0c. Unit costs'!$G$17,'0c. Unit costs'!$P$45,'0c. Unit costs'!$P$44)*(('3. Campaign information'!$T$19*'B. Intermediate calculations'!$L$65)/'B. Intermediate calculations'!$D$6)))*YF_share,0)</f>
        <v>0</v>
      </c>
      <c r="L1438" s="345" t="e">
        <f>K1438/'0a. Country information'!$R$11</f>
        <v>#DIV/0!</v>
      </c>
      <c r="M1438" s="346" t="str">
        <f>IF(AND('7. Vehicles and transport'!$S$11='0e. Support language'!$C$45,'7. Vehicles and transport'!$S$14='0e. Support language'!$D$52),'0e. Support language'!$A$82,'0e. Support language'!$A$67)</f>
        <v>District/MOH</v>
      </c>
      <c r="N1438" s="380" t="s">
        <v>29</v>
      </c>
    </row>
    <row r="1439" spans="1:14" x14ac:dyDescent="0.2">
      <c r="A1439" s="343">
        <f>'1. General information'!$O$8</f>
        <v>0</v>
      </c>
      <c r="B1439" s="343">
        <f>'1. General information'!$O$10</f>
        <v>0</v>
      </c>
      <c r="C1439" s="343">
        <f>'1. General information'!$O$11</f>
        <v>0</v>
      </c>
      <c r="D1439" s="343" t="s">
        <v>787</v>
      </c>
      <c r="E1439" s="343" t="s">
        <v>611</v>
      </c>
      <c r="F1439" s="343" t="s">
        <v>612</v>
      </c>
      <c r="G1439" s="343" t="s">
        <v>29</v>
      </c>
      <c r="H1439" s="343" t="s">
        <v>671</v>
      </c>
      <c r="I1439" s="343" t="s">
        <v>627</v>
      </c>
      <c r="J1439" s="343" t="s">
        <v>546</v>
      </c>
      <c r="K1439" s="378">
        <f>IFERROR(((-PMT('0c. Unit costs'!$G$17,'0c. Unit costs'!$P$45,'0c. Unit costs'!$P$44)*(('3. Campaign information'!$T$19*'B. Intermediate calculations'!$L$65)/'B. Intermediate calculations'!$D$6)))*MenA_share,0)</f>
        <v>0</v>
      </c>
      <c r="L1439" s="345" t="e">
        <f>K1439/'0a. Country information'!$R$11</f>
        <v>#DIV/0!</v>
      </c>
      <c r="M1439" s="346" t="str">
        <f>IF(AND('7. Vehicles and transport'!$S$11='0e. Support language'!$C$45,'7. Vehicles and transport'!$S$14='0e. Support language'!$D$52),'0e. Support language'!$A$82,'0e. Support language'!$A$67)</f>
        <v>District/MOH</v>
      </c>
      <c r="N1439" s="380" t="s">
        <v>29</v>
      </c>
    </row>
    <row r="1440" spans="1:14" x14ac:dyDescent="0.2">
      <c r="A1440" s="343">
        <f>'1. General information'!$O$8</f>
        <v>0</v>
      </c>
      <c r="B1440" s="343">
        <f>'1. General information'!$O$10</f>
        <v>0</v>
      </c>
      <c r="C1440" s="343">
        <f>'1. General information'!$O$11</f>
        <v>0</v>
      </c>
      <c r="D1440" s="343" t="s">
        <v>787</v>
      </c>
      <c r="E1440" s="343" t="s">
        <v>611</v>
      </c>
      <c r="F1440" s="343" t="s">
        <v>612</v>
      </c>
      <c r="G1440" s="343" t="s">
        <v>96</v>
      </c>
      <c r="H1440" s="343" t="s">
        <v>671</v>
      </c>
      <c r="I1440" s="343" t="s">
        <v>627</v>
      </c>
      <c r="J1440" s="343" t="s">
        <v>350</v>
      </c>
      <c r="K1440" s="378">
        <f>IFERROR(((-PMT('0c. Unit costs'!$G$17,'0c. Unit costs'!$P$45,'0c. Unit costs'!$P$44)*(('3. Campaign information'!$T$19*'B. Intermediate calculations'!$L$66)/'B. Intermediate calculations'!$D$6)))*YF_share,0)</f>
        <v>0</v>
      </c>
      <c r="L1440" s="345" t="e">
        <f>K1440/'0a. Country information'!$R$11</f>
        <v>#DIV/0!</v>
      </c>
      <c r="M1440" s="346" t="str">
        <f>IF(AND('7. Vehicles and transport'!$S$11='0e. Support language'!$C$45,'7. Vehicles and transport'!$S$14='0e. Support language'!$D$52),'0e. Support language'!$A$82,'0e. Support language'!$A$67)</f>
        <v>District/MOH</v>
      </c>
      <c r="N1440" s="380" t="s">
        <v>96</v>
      </c>
    </row>
    <row r="1441" spans="1:14" x14ac:dyDescent="0.2">
      <c r="A1441" s="343">
        <f>'1. General information'!$O$8</f>
        <v>0</v>
      </c>
      <c r="B1441" s="343">
        <f>'1. General information'!$O$10</f>
        <v>0</v>
      </c>
      <c r="C1441" s="343">
        <f>'1. General information'!$O$11</f>
        <v>0</v>
      </c>
      <c r="D1441" s="343" t="s">
        <v>787</v>
      </c>
      <c r="E1441" s="343" t="s">
        <v>611</v>
      </c>
      <c r="F1441" s="343" t="s">
        <v>612</v>
      </c>
      <c r="G1441" s="343" t="s">
        <v>96</v>
      </c>
      <c r="H1441" s="343" t="s">
        <v>671</v>
      </c>
      <c r="I1441" s="343" t="s">
        <v>627</v>
      </c>
      <c r="J1441" s="343" t="s">
        <v>546</v>
      </c>
      <c r="K1441" s="378">
        <f>IFERROR(((-PMT('0c. Unit costs'!$G$17,'0c. Unit costs'!$P$45,'0c. Unit costs'!$P$44)*(('3. Campaign information'!$T$19*'B. Intermediate calculations'!$L$66)/'B. Intermediate calculations'!$D$6)))*MenA_share,0)</f>
        <v>0</v>
      </c>
      <c r="L1441" s="345" t="e">
        <f>K1441/'0a. Country information'!$R$11</f>
        <v>#DIV/0!</v>
      </c>
      <c r="M1441" s="346" t="str">
        <f>IF(AND('7. Vehicles and transport'!$S$11='0e. Support language'!$C$45,'7. Vehicles and transport'!$S$14='0e. Support language'!$D$52),'0e. Support language'!$A$82,'0e. Support language'!$A$67)</f>
        <v>District/MOH</v>
      </c>
      <c r="N1441" s="380" t="s">
        <v>96</v>
      </c>
    </row>
    <row r="1442" spans="1:14" x14ac:dyDescent="0.2">
      <c r="A1442" s="343">
        <f>'1. General information'!$O$8</f>
        <v>0</v>
      </c>
      <c r="B1442" s="343">
        <f>'1. General information'!$O$10</f>
        <v>0</v>
      </c>
      <c r="C1442" s="343">
        <f>'1. General information'!$O$11</f>
        <v>0</v>
      </c>
      <c r="D1442" s="343" t="s">
        <v>787</v>
      </c>
      <c r="E1442" s="343" t="s">
        <v>611</v>
      </c>
      <c r="F1442" s="343" t="s">
        <v>612</v>
      </c>
      <c r="G1442" s="343" t="s">
        <v>5</v>
      </c>
      <c r="H1442" s="343" t="s">
        <v>671</v>
      </c>
      <c r="I1442" s="343" t="s">
        <v>627</v>
      </c>
      <c r="J1442" s="343" t="s">
        <v>350</v>
      </c>
      <c r="K1442" s="378">
        <f>IFERROR(((-PMT('0c. Unit costs'!$G$17,'0c. Unit costs'!$P$45,'0c. Unit costs'!$P$44)*(('3. Campaign information'!$T$19*'B. Intermediate calculations'!$L$67)/'B. Intermediate calculations'!$D$6)))*YF_share,0)</f>
        <v>0</v>
      </c>
      <c r="L1442" s="345" t="e">
        <f>K1442/'0a. Country information'!$R$11</f>
        <v>#DIV/0!</v>
      </c>
      <c r="M1442" s="346" t="str">
        <f>IF(AND('7. Vehicles and transport'!$S$11='0e. Support language'!$C$45,'7. Vehicles and transport'!$S$14='0e. Support language'!$D$52),'0e. Support language'!$A$82,'0e. Support language'!$A$67)</f>
        <v>District/MOH</v>
      </c>
      <c r="N1442" s="380" t="s">
        <v>5</v>
      </c>
    </row>
    <row r="1443" spans="1:14" x14ac:dyDescent="0.2">
      <c r="A1443" s="343">
        <f>'1. General information'!$O$8</f>
        <v>0</v>
      </c>
      <c r="B1443" s="343">
        <f>'1. General information'!$O$10</f>
        <v>0</v>
      </c>
      <c r="C1443" s="343">
        <f>'1. General information'!$O$11</f>
        <v>0</v>
      </c>
      <c r="D1443" s="343" t="s">
        <v>787</v>
      </c>
      <c r="E1443" s="343" t="s">
        <v>611</v>
      </c>
      <c r="F1443" s="343" t="s">
        <v>612</v>
      </c>
      <c r="G1443" s="343" t="s">
        <v>5</v>
      </c>
      <c r="H1443" s="343" t="s">
        <v>671</v>
      </c>
      <c r="I1443" s="343" t="s">
        <v>627</v>
      </c>
      <c r="J1443" s="343" t="s">
        <v>546</v>
      </c>
      <c r="K1443" s="378">
        <f>IFERROR(((-PMT('0c. Unit costs'!$G$17,'0c. Unit costs'!$P$45,'0c. Unit costs'!$P$44)*(('3. Campaign information'!$T$19*'B. Intermediate calculations'!$L$67)/'B. Intermediate calculations'!$D$6)))*MenA_share,0)</f>
        <v>0</v>
      </c>
      <c r="L1443" s="345" t="e">
        <f>K1443/'0a. Country information'!$R$11</f>
        <v>#DIV/0!</v>
      </c>
      <c r="M1443" s="346" t="str">
        <f>IF(AND('7. Vehicles and transport'!$S$11='0e. Support language'!$C$45,'7. Vehicles and transport'!$S$14='0e. Support language'!$D$52),'0e. Support language'!$A$82,'0e. Support language'!$A$67)</f>
        <v>District/MOH</v>
      </c>
      <c r="N1443" s="380" t="s">
        <v>5</v>
      </c>
    </row>
    <row r="1444" spans="1:14" x14ac:dyDescent="0.2">
      <c r="A1444" s="343">
        <f>'1. General information'!$O$8</f>
        <v>0</v>
      </c>
      <c r="B1444" s="343">
        <f>'1. General information'!$O$10</f>
        <v>0</v>
      </c>
      <c r="C1444" s="343">
        <f>'1. General information'!$O$11</f>
        <v>0</v>
      </c>
      <c r="D1444" s="343" t="s">
        <v>787</v>
      </c>
      <c r="E1444" s="343" t="s">
        <v>611</v>
      </c>
      <c r="F1444" s="343" t="s">
        <v>612</v>
      </c>
      <c r="G1444" s="343" t="s">
        <v>22</v>
      </c>
      <c r="H1444" s="343" t="s">
        <v>671</v>
      </c>
      <c r="I1444" s="343" t="s">
        <v>627</v>
      </c>
      <c r="J1444" s="343" t="s">
        <v>350</v>
      </c>
      <c r="K1444" s="378">
        <f>IFERROR(((-PMT('0c. Unit costs'!$G$17,'0c. Unit costs'!$P$45,'0c. Unit costs'!$P$44)*(('3. Campaign information'!$T$19*'B. Intermediate calculations'!$L$68)/'B. Intermediate calculations'!$D$6)))*YF_share,0)</f>
        <v>0</v>
      </c>
      <c r="L1444" s="345" t="e">
        <f>K1444/'0a. Country information'!$R$11</f>
        <v>#DIV/0!</v>
      </c>
      <c r="M1444" s="346" t="str">
        <f>IF(AND('7. Vehicles and transport'!$S$11='0e. Support language'!$C$45,'7. Vehicles and transport'!$S$14='0e. Support language'!$D$52),'0e. Support language'!$A$82,'0e. Support language'!$A$67)</f>
        <v>District/MOH</v>
      </c>
      <c r="N1444" s="380" t="s">
        <v>22</v>
      </c>
    </row>
    <row r="1445" spans="1:14" x14ac:dyDescent="0.2">
      <c r="A1445" s="343">
        <f>'1. General information'!$O$8</f>
        <v>0</v>
      </c>
      <c r="B1445" s="343">
        <f>'1. General information'!$O$10</f>
        <v>0</v>
      </c>
      <c r="C1445" s="343">
        <f>'1. General information'!$O$11</f>
        <v>0</v>
      </c>
      <c r="D1445" s="343" t="s">
        <v>787</v>
      </c>
      <c r="E1445" s="343" t="s">
        <v>611</v>
      </c>
      <c r="F1445" s="343" t="s">
        <v>612</v>
      </c>
      <c r="G1445" s="343" t="s">
        <v>22</v>
      </c>
      <c r="H1445" s="343" t="s">
        <v>671</v>
      </c>
      <c r="I1445" s="343" t="s">
        <v>627</v>
      </c>
      <c r="J1445" s="343" t="s">
        <v>546</v>
      </c>
      <c r="K1445" s="378">
        <f>IFERROR(((-PMT('0c. Unit costs'!$G$17,'0c. Unit costs'!$P$45,'0c. Unit costs'!$P$44)*(('3. Campaign information'!$T$19*'B. Intermediate calculations'!$L$68)/'B. Intermediate calculations'!$D$6)))*MenA_share,0)</f>
        <v>0</v>
      </c>
      <c r="L1445" s="345" t="e">
        <f>K1445/'0a. Country information'!$R$11</f>
        <v>#DIV/0!</v>
      </c>
      <c r="M1445" s="346" t="str">
        <f>IF(AND('7. Vehicles and transport'!$S$11='0e. Support language'!$C$45,'7. Vehicles and transport'!$S$14='0e. Support language'!$D$52),'0e. Support language'!$A$82,'0e. Support language'!$A$67)</f>
        <v>District/MOH</v>
      </c>
      <c r="N1445" s="380" t="s">
        <v>22</v>
      </c>
    </row>
    <row r="1446" spans="1:14" x14ac:dyDescent="0.2">
      <c r="A1446" s="343">
        <f>'1. General information'!$O$8</f>
        <v>0</v>
      </c>
      <c r="B1446" s="343">
        <f>'1. General information'!$O$10</f>
        <v>0</v>
      </c>
      <c r="C1446" s="343">
        <f>'1. General information'!$O$11</f>
        <v>0</v>
      </c>
      <c r="D1446" s="343" t="s">
        <v>787</v>
      </c>
      <c r="E1446" s="343" t="s">
        <v>611</v>
      </c>
      <c r="F1446" s="343" t="s">
        <v>612</v>
      </c>
      <c r="G1446" s="343" t="s">
        <v>30</v>
      </c>
      <c r="H1446" s="343" t="s">
        <v>671</v>
      </c>
      <c r="I1446" s="343" t="s">
        <v>627</v>
      </c>
      <c r="J1446" s="343" t="s">
        <v>350</v>
      </c>
      <c r="K1446" s="378">
        <f>IFERROR(((-PMT('0c. Unit costs'!$G$17,'0c. Unit costs'!$P$45,'0c. Unit costs'!$P$44)*(('3. Campaign information'!$T$19*'B. Intermediate calculations'!$L$69)/'B. Intermediate calculations'!$D$6)))*YF_share,0)</f>
        <v>0</v>
      </c>
      <c r="L1446" s="345" t="e">
        <f>K1446/'0a. Country information'!$R$11</f>
        <v>#DIV/0!</v>
      </c>
      <c r="M1446" s="346" t="str">
        <f>IF(AND('7. Vehicles and transport'!$S$11='0e. Support language'!$C$45,'7. Vehicles and transport'!$S$14='0e. Support language'!$D$52),'0e. Support language'!$A$82,'0e. Support language'!$A$67)</f>
        <v>District/MOH</v>
      </c>
      <c r="N1446" s="380" t="s">
        <v>30</v>
      </c>
    </row>
    <row r="1447" spans="1:14" x14ac:dyDescent="0.2">
      <c r="A1447" s="343">
        <f>'1. General information'!$O$8</f>
        <v>0</v>
      </c>
      <c r="B1447" s="343">
        <f>'1. General information'!$O$10</f>
        <v>0</v>
      </c>
      <c r="C1447" s="343">
        <f>'1. General information'!$O$11</f>
        <v>0</v>
      </c>
      <c r="D1447" s="343" t="s">
        <v>787</v>
      </c>
      <c r="E1447" s="343" t="s">
        <v>611</v>
      </c>
      <c r="F1447" s="343" t="s">
        <v>612</v>
      </c>
      <c r="G1447" s="343" t="s">
        <v>30</v>
      </c>
      <c r="H1447" s="343" t="s">
        <v>671</v>
      </c>
      <c r="I1447" s="343" t="s">
        <v>627</v>
      </c>
      <c r="J1447" s="343" t="s">
        <v>546</v>
      </c>
      <c r="K1447" s="378">
        <f>IFERROR(((-PMT('0c. Unit costs'!$G$17,'0c. Unit costs'!$P$45,'0c. Unit costs'!$P$44)*(('3. Campaign information'!$T$19*'B. Intermediate calculations'!$L$69)/'B. Intermediate calculations'!$D$6)))*MenA_share,0)</f>
        <v>0</v>
      </c>
      <c r="L1447" s="345" t="e">
        <f>K1447/'0a. Country information'!$R$11</f>
        <v>#DIV/0!</v>
      </c>
      <c r="M1447" s="346" t="str">
        <f>IF(AND('7. Vehicles and transport'!$S$11='0e. Support language'!$C$45,'7. Vehicles and transport'!$S$14='0e. Support language'!$D$52),'0e. Support language'!$A$82,'0e. Support language'!$A$67)</f>
        <v>District/MOH</v>
      </c>
      <c r="N1447" s="380" t="s">
        <v>30</v>
      </c>
    </row>
    <row r="1448" spans="1:14" x14ac:dyDescent="0.2">
      <c r="A1448" s="343">
        <f>'1. General information'!$O$8</f>
        <v>0</v>
      </c>
      <c r="B1448" s="343">
        <f>'1. General information'!$O$10</f>
        <v>0</v>
      </c>
      <c r="C1448" s="343">
        <f>'1. General information'!$O$11</f>
        <v>0</v>
      </c>
      <c r="D1448" s="343" t="s">
        <v>787</v>
      </c>
      <c r="E1448" s="343" t="s">
        <v>611</v>
      </c>
      <c r="F1448" s="343" t="s">
        <v>612</v>
      </c>
      <c r="G1448" s="343" t="s">
        <v>97</v>
      </c>
      <c r="H1448" s="343" t="s">
        <v>671</v>
      </c>
      <c r="I1448" s="343" t="s">
        <v>627</v>
      </c>
      <c r="J1448" s="343" t="s">
        <v>350</v>
      </c>
      <c r="K1448" s="378">
        <f>IFERROR(((-PMT('0c. Unit costs'!$G$17,'0c. Unit costs'!$P$45,'0c. Unit costs'!$P$44)*(('3. Campaign information'!$T$19*'B. Intermediate calculations'!$L$70)/'B. Intermediate calculations'!$D$6)))*YF_share,0)</f>
        <v>0</v>
      </c>
      <c r="L1448" s="345" t="e">
        <f>K1448/'0a. Country information'!$R$11</f>
        <v>#DIV/0!</v>
      </c>
      <c r="M1448" s="346" t="str">
        <f>IF(AND('7. Vehicles and transport'!$S$11='0e. Support language'!$C$45,'7. Vehicles and transport'!$S$14='0e. Support language'!$D$52),'0e. Support language'!$A$82,'0e. Support language'!$A$67)</f>
        <v>District/MOH</v>
      </c>
      <c r="N1448" s="380" t="s">
        <v>97</v>
      </c>
    </row>
    <row r="1449" spans="1:14" x14ac:dyDescent="0.2">
      <c r="A1449" s="343">
        <f>'1. General information'!$O$8</f>
        <v>0</v>
      </c>
      <c r="B1449" s="343">
        <f>'1. General information'!$O$10</f>
        <v>0</v>
      </c>
      <c r="C1449" s="343">
        <f>'1. General information'!$O$11</f>
        <v>0</v>
      </c>
      <c r="D1449" s="343" t="s">
        <v>787</v>
      </c>
      <c r="E1449" s="343" t="s">
        <v>611</v>
      </c>
      <c r="F1449" s="343" t="s">
        <v>612</v>
      </c>
      <c r="G1449" s="343" t="s">
        <v>97</v>
      </c>
      <c r="H1449" s="343" t="s">
        <v>671</v>
      </c>
      <c r="I1449" s="343" t="s">
        <v>627</v>
      </c>
      <c r="J1449" s="343" t="s">
        <v>546</v>
      </c>
      <c r="K1449" s="378">
        <f>IFERROR(((-PMT('0c. Unit costs'!$G$17,'0c. Unit costs'!$P$45,'0c. Unit costs'!$P$44)*(('3. Campaign information'!$T$19*'B. Intermediate calculations'!$L$70)/'B. Intermediate calculations'!$D$6)))*MenA_share,0)</f>
        <v>0</v>
      </c>
      <c r="L1449" s="345" t="e">
        <f>K1449/'0a. Country information'!$R$11</f>
        <v>#DIV/0!</v>
      </c>
      <c r="M1449" s="346" t="str">
        <f>IF(AND('7. Vehicles and transport'!$S$11='0e. Support language'!$C$45,'7. Vehicles and transport'!$S$14='0e. Support language'!$D$52),'0e. Support language'!$A$82,'0e. Support language'!$A$67)</f>
        <v>District/MOH</v>
      </c>
      <c r="N1449" s="380" t="s">
        <v>97</v>
      </c>
    </row>
    <row r="1450" spans="1:14" x14ac:dyDescent="0.2">
      <c r="A1450" s="343">
        <f>'1. General information'!$O$8</f>
        <v>0</v>
      </c>
      <c r="B1450" s="343">
        <f>'1. General information'!$O$10</f>
        <v>0</v>
      </c>
      <c r="C1450" s="343">
        <f>'1. General information'!$O$11</f>
        <v>0</v>
      </c>
      <c r="D1450" s="343" t="s">
        <v>787</v>
      </c>
      <c r="E1450" s="343" t="s">
        <v>611</v>
      </c>
      <c r="F1450" s="343" t="s">
        <v>612</v>
      </c>
      <c r="G1450" s="343" t="s">
        <v>28</v>
      </c>
      <c r="H1450" s="343" t="s">
        <v>671</v>
      </c>
      <c r="I1450" s="343" t="s">
        <v>627</v>
      </c>
      <c r="J1450" s="343" t="s">
        <v>350</v>
      </c>
      <c r="K1450" s="378">
        <f>IFERROR(((-PMT('0c. Unit costs'!$G$17,'0c. Unit costs'!$P$45,'0c. Unit costs'!$P$44)*(('3. Campaign information'!$T$19*'B. Intermediate calculations'!$L$71)/'B. Intermediate calculations'!$D$6)))*YF_share,0)</f>
        <v>0</v>
      </c>
      <c r="L1450" s="345" t="e">
        <f>K1450/'0a. Country information'!$R$11</f>
        <v>#DIV/0!</v>
      </c>
      <c r="M1450" s="346" t="str">
        <f>IF(AND('7. Vehicles and transport'!$S$11='0e. Support language'!$C$45,'7. Vehicles and transport'!$S$14='0e. Support language'!$D$52),'0e. Support language'!$A$82,'0e. Support language'!$A$67)</f>
        <v>District/MOH</v>
      </c>
      <c r="N1450" s="380" t="s">
        <v>28</v>
      </c>
    </row>
    <row r="1451" spans="1:14" x14ac:dyDescent="0.2">
      <c r="A1451" s="343">
        <f>'1. General information'!$O$8</f>
        <v>0</v>
      </c>
      <c r="B1451" s="343">
        <f>'1. General information'!$O$10</f>
        <v>0</v>
      </c>
      <c r="C1451" s="343">
        <f>'1. General information'!$O$11</f>
        <v>0</v>
      </c>
      <c r="D1451" s="343" t="s">
        <v>787</v>
      </c>
      <c r="E1451" s="343" t="s">
        <v>611</v>
      </c>
      <c r="F1451" s="343" t="s">
        <v>612</v>
      </c>
      <c r="G1451" s="343" t="s">
        <v>28</v>
      </c>
      <c r="H1451" s="343" t="s">
        <v>671</v>
      </c>
      <c r="I1451" s="343" t="s">
        <v>627</v>
      </c>
      <c r="J1451" s="343" t="s">
        <v>546</v>
      </c>
      <c r="K1451" s="378">
        <f>IFERROR(((-PMT('0c. Unit costs'!$G$17,'0c. Unit costs'!$P$45,'0c. Unit costs'!$P$44)*(('3. Campaign information'!$T$19*'B. Intermediate calculations'!$L$71)/'B. Intermediate calculations'!$D$6)))*MenA_share,0)</f>
        <v>0</v>
      </c>
      <c r="L1451" s="345" t="e">
        <f>K1451/'0a. Country information'!$R$11</f>
        <v>#DIV/0!</v>
      </c>
      <c r="M1451" s="346" t="str">
        <f>IF(AND('7. Vehicles and transport'!$S$11='0e. Support language'!$C$45,'7. Vehicles and transport'!$S$14='0e. Support language'!$D$52),'0e. Support language'!$A$82,'0e. Support language'!$A$67)</f>
        <v>District/MOH</v>
      </c>
      <c r="N1451" s="380" t="s">
        <v>28</v>
      </c>
    </row>
    <row r="1452" spans="1:14" x14ac:dyDescent="0.2">
      <c r="A1452" s="343">
        <f>'1. General information'!$O$8</f>
        <v>0</v>
      </c>
      <c r="B1452" s="343">
        <f>'1. General information'!$O$10</f>
        <v>0</v>
      </c>
      <c r="C1452" s="343">
        <f>'1. General information'!$O$11</f>
        <v>0</v>
      </c>
      <c r="D1452" s="343" t="s">
        <v>787</v>
      </c>
      <c r="E1452" s="343" t="s">
        <v>611</v>
      </c>
      <c r="F1452" s="343" t="s">
        <v>612</v>
      </c>
      <c r="G1452" s="343" t="s">
        <v>129</v>
      </c>
      <c r="H1452" s="343" t="s">
        <v>671</v>
      </c>
      <c r="I1452" s="343" t="s">
        <v>627</v>
      </c>
      <c r="J1452" s="343" t="s">
        <v>350</v>
      </c>
      <c r="K1452" s="378">
        <f>IFERROR(((-PMT('0c. Unit costs'!$G$17,'0c. Unit costs'!$P$45,'0c. Unit costs'!$P$44)*(('3. Campaign information'!$T$19*'B. Intermediate calculations'!$L$72)/'B. Intermediate calculations'!$D$6)))*YF_share,0)</f>
        <v>0</v>
      </c>
      <c r="L1452" s="345" t="e">
        <f>K1452/'0a. Country information'!$R$11</f>
        <v>#DIV/0!</v>
      </c>
      <c r="M1452" s="346" t="str">
        <f>IF(AND('7. Vehicles and transport'!$S$11='0e. Support language'!$C$45,'7. Vehicles and transport'!$S$14='0e. Support language'!$D$52),'0e. Support language'!$A$82,'0e. Support language'!$A$67)</f>
        <v>District/MOH</v>
      </c>
      <c r="N1452" s="380" t="s">
        <v>619</v>
      </c>
    </row>
    <row r="1453" spans="1:14" x14ac:dyDescent="0.2">
      <c r="A1453" s="343">
        <f>'1. General information'!$O$8</f>
        <v>0</v>
      </c>
      <c r="B1453" s="343">
        <f>'1. General information'!$O$10</f>
        <v>0</v>
      </c>
      <c r="C1453" s="343">
        <f>'1. General information'!$O$11</f>
        <v>0</v>
      </c>
      <c r="D1453" s="343" t="s">
        <v>787</v>
      </c>
      <c r="E1453" s="343" t="s">
        <v>611</v>
      </c>
      <c r="F1453" s="343" t="s">
        <v>612</v>
      </c>
      <c r="G1453" s="343" t="s">
        <v>129</v>
      </c>
      <c r="H1453" s="343" t="s">
        <v>671</v>
      </c>
      <c r="I1453" s="343" t="s">
        <v>627</v>
      </c>
      <c r="J1453" s="343" t="s">
        <v>546</v>
      </c>
      <c r="K1453" s="378">
        <f>IFERROR(((-PMT('0c. Unit costs'!$G$17,'0c. Unit costs'!$P$45,'0c. Unit costs'!$P$44)*(('3. Campaign information'!$T$19*'B. Intermediate calculations'!$L$72)/'B. Intermediate calculations'!$D$6)))*MenA_share,0)</f>
        <v>0</v>
      </c>
      <c r="L1453" s="345" t="e">
        <f>K1453/'0a. Country information'!$R$11</f>
        <v>#DIV/0!</v>
      </c>
      <c r="M1453" s="346" t="str">
        <f>IF(AND('7. Vehicles and transport'!$S$11='0e. Support language'!$C$45,'7. Vehicles and transport'!$S$14='0e. Support language'!$D$52),'0e. Support language'!$A$82,'0e. Support language'!$A$67)</f>
        <v>District/MOH</v>
      </c>
      <c r="N1453" s="380" t="s">
        <v>619</v>
      </c>
    </row>
    <row r="1454" spans="1:14" x14ac:dyDescent="0.2">
      <c r="A1454" s="359">
        <f>'1. General information'!$O$8</f>
        <v>0</v>
      </c>
      <c r="B1454" s="359">
        <f>'1. General information'!$O$10</f>
        <v>0</v>
      </c>
      <c r="C1454" s="359">
        <f>'1. General information'!$O$11</f>
        <v>0</v>
      </c>
      <c r="D1454" s="359" t="s">
        <v>789</v>
      </c>
      <c r="E1454" s="359" t="s">
        <v>652</v>
      </c>
      <c r="F1454" s="359" t="s">
        <v>653</v>
      </c>
      <c r="G1454" s="359" t="s">
        <v>33</v>
      </c>
      <c r="H1454" s="359" t="s">
        <v>654</v>
      </c>
      <c r="I1454" s="359" t="s">
        <v>616</v>
      </c>
      <c r="J1454" s="359" t="s">
        <v>350</v>
      </c>
      <c r="K1454" s="360" t="e">
        <f>'7. Vehicles and transport'!$J$40*YF_share</f>
        <v>#VALUE!</v>
      </c>
      <c r="L1454" s="360" t="e">
        <f>K1454/'0a. Country information'!$R$11</f>
        <v>#VALUE!</v>
      </c>
      <c r="M1454" s="361" t="str">
        <f>'0e. Support language'!$A$67</f>
        <v>District/MOH</v>
      </c>
      <c r="N1454" s="362" t="s">
        <v>790</v>
      </c>
    </row>
    <row r="1455" spans="1:14" x14ac:dyDescent="0.2">
      <c r="A1455" s="359">
        <f>'1. General information'!$O$8</f>
        <v>0</v>
      </c>
      <c r="B1455" s="359">
        <f>'1. General information'!$O$10</f>
        <v>0</v>
      </c>
      <c r="C1455" s="359">
        <f>'1. General information'!$O$11</f>
        <v>0</v>
      </c>
      <c r="D1455" s="359" t="s">
        <v>789</v>
      </c>
      <c r="E1455" s="359" t="s">
        <v>652</v>
      </c>
      <c r="F1455" s="359" t="s">
        <v>653</v>
      </c>
      <c r="G1455" s="359" t="s">
        <v>33</v>
      </c>
      <c r="H1455" s="359" t="s">
        <v>654</v>
      </c>
      <c r="I1455" s="359" t="s">
        <v>616</v>
      </c>
      <c r="J1455" s="359" t="s">
        <v>546</v>
      </c>
      <c r="K1455" s="360" t="e">
        <f>'7. Vehicles and transport'!$J$40*MenA_share</f>
        <v>#VALUE!</v>
      </c>
      <c r="L1455" s="360" t="e">
        <f>K1455/'0a. Country information'!$R$11</f>
        <v>#VALUE!</v>
      </c>
      <c r="M1455" s="361" t="str">
        <f>'0e. Support language'!$A$67</f>
        <v>District/MOH</v>
      </c>
      <c r="N1455" s="362" t="s">
        <v>790</v>
      </c>
    </row>
    <row r="1456" spans="1:14" x14ac:dyDescent="0.2">
      <c r="A1456" s="359">
        <f>'1. General information'!$O$8</f>
        <v>0</v>
      </c>
      <c r="B1456" s="359">
        <f>'1. General information'!$O$10</f>
        <v>0</v>
      </c>
      <c r="C1456" s="359">
        <f>'1. General information'!$O$11</f>
        <v>0</v>
      </c>
      <c r="D1456" s="359" t="s">
        <v>789</v>
      </c>
      <c r="E1456" s="359" t="s">
        <v>652</v>
      </c>
      <c r="F1456" s="359" t="s">
        <v>653</v>
      </c>
      <c r="G1456" s="359" t="s">
        <v>356</v>
      </c>
      <c r="H1456" s="359" t="s">
        <v>654</v>
      </c>
      <c r="I1456" s="359" t="s">
        <v>616</v>
      </c>
      <c r="J1456" s="359" t="s">
        <v>350</v>
      </c>
      <c r="K1456" s="360" t="e">
        <f>'7. Vehicles and transport'!$K$40*YF_share</f>
        <v>#VALUE!</v>
      </c>
      <c r="L1456" s="360" t="e">
        <f>K1456/'0a. Country information'!$R$11</f>
        <v>#VALUE!</v>
      </c>
      <c r="M1456" s="361" t="str">
        <f>'0e. Support language'!$A$67</f>
        <v>District/MOH</v>
      </c>
      <c r="N1456" s="363" t="s">
        <v>356</v>
      </c>
    </row>
    <row r="1457" spans="1:14" x14ac:dyDescent="0.2">
      <c r="A1457" s="359">
        <f>'1. General information'!$O$8</f>
        <v>0</v>
      </c>
      <c r="B1457" s="359">
        <f>'1. General information'!$O$10</f>
        <v>0</v>
      </c>
      <c r="C1457" s="359">
        <f>'1. General information'!$O$11</f>
        <v>0</v>
      </c>
      <c r="D1457" s="359" t="s">
        <v>789</v>
      </c>
      <c r="E1457" s="359" t="s">
        <v>652</v>
      </c>
      <c r="F1457" s="359" t="s">
        <v>653</v>
      </c>
      <c r="G1457" s="359" t="s">
        <v>356</v>
      </c>
      <c r="H1457" s="359" t="s">
        <v>654</v>
      </c>
      <c r="I1457" s="359" t="s">
        <v>616</v>
      </c>
      <c r="J1457" s="359" t="s">
        <v>546</v>
      </c>
      <c r="K1457" s="360" t="e">
        <f>'7. Vehicles and transport'!$K$40*MenA_share</f>
        <v>#VALUE!</v>
      </c>
      <c r="L1457" s="360" t="e">
        <f>K1457/'0a. Country information'!$R$11</f>
        <v>#VALUE!</v>
      </c>
      <c r="M1457" s="361" t="str">
        <f>'0e. Support language'!$A$67</f>
        <v>District/MOH</v>
      </c>
      <c r="N1457" s="363" t="s">
        <v>356</v>
      </c>
    </row>
    <row r="1458" spans="1:14" x14ac:dyDescent="0.2">
      <c r="A1458" s="359">
        <f>'1. General information'!$O$8</f>
        <v>0</v>
      </c>
      <c r="B1458" s="359">
        <f>'1. General information'!$O$10</f>
        <v>0</v>
      </c>
      <c r="C1458" s="359">
        <f>'1. General information'!$O$11</f>
        <v>0</v>
      </c>
      <c r="D1458" s="359" t="s">
        <v>789</v>
      </c>
      <c r="E1458" s="359" t="s">
        <v>652</v>
      </c>
      <c r="F1458" s="359" t="s">
        <v>653</v>
      </c>
      <c r="G1458" s="359" t="s">
        <v>29</v>
      </c>
      <c r="H1458" s="359" t="s">
        <v>654</v>
      </c>
      <c r="I1458" s="359" t="s">
        <v>616</v>
      </c>
      <c r="J1458" s="359" t="s">
        <v>350</v>
      </c>
      <c r="K1458" s="360" t="e">
        <f>'7. Vehicles and transport'!$L$40*YF_share</f>
        <v>#VALUE!</v>
      </c>
      <c r="L1458" s="360" t="e">
        <f>K1458/'0a. Country information'!$R$11</f>
        <v>#VALUE!</v>
      </c>
      <c r="M1458" s="361" t="str">
        <f>'0e. Support language'!$A$67</f>
        <v>District/MOH</v>
      </c>
      <c r="N1458" s="363" t="s">
        <v>29</v>
      </c>
    </row>
    <row r="1459" spans="1:14" x14ac:dyDescent="0.2">
      <c r="A1459" s="359">
        <f>'1. General information'!$O$8</f>
        <v>0</v>
      </c>
      <c r="B1459" s="359">
        <f>'1. General information'!$O$10</f>
        <v>0</v>
      </c>
      <c r="C1459" s="359">
        <f>'1. General information'!$O$11</f>
        <v>0</v>
      </c>
      <c r="D1459" s="359" t="s">
        <v>789</v>
      </c>
      <c r="E1459" s="359" t="s">
        <v>652</v>
      </c>
      <c r="F1459" s="359" t="s">
        <v>653</v>
      </c>
      <c r="G1459" s="359" t="s">
        <v>29</v>
      </c>
      <c r="H1459" s="359" t="s">
        <v>654</v>
      </c>
      <c r="I1459" s="359" t="s">
        <v>616</v>
      </c>
      <c r="J1459" s="359" t="s">
        <v>546</v>
      </c>
      <c r="K1459" s="360" t="e">
        <f>'7. Vehicles and transport'!$L$40*MenA_share</f>
        <v>#VALUE!</v>
      </c>
      <c r="L1459" s="360" t="e">
        <f>K1459/'0a. Country information'!$R$11</f>
        <v>#VALUE!</v>
      </c>
      <c r="M1459" s="361" t="str">
        <f>'0e. Support language'!$A$67</f>
        <v>District/MOH</v>
      </c>
      <c r="N1459" s="363" t="s">
        <v>29</v>
      </c>
    </row>
    <row r="1460" spans="1:14" x14ac:dyDescent="0.2">
      <c r="A1460" s="359">
        <f>'1. General information'!$O$8</f>
        <v>0</v>
      </c>
      <c r="B1460" s="359">
        <f>'1. General information'!$O$10</f>
        <v>0</v>
      </c>
      <c r="C1460" s="359">
        <f>'1. General information'!$O$11</f>
        <v>0</v>
      </c>
      <c r="D1460" s="359" t="s">
        <v>789</v>
      </c>
      <c r="E1460" s="359" t="s">
        <v>652</v>
      </c>
      <c r="F1460" s="359" t="s">
        <v>653</v>
      </c>
      <c r="G1460" s="359" t="s">
        <v>96</v>
      </c>
      <c r="H1460" s="359" t="s">
        <v>654</v>
      </c>
      <c r="I1460" s="359" t="s">
        <v>616</v>
      </c>
      <c r="J1460" s="359" t="s">
        <v>350</v>
      </c>
      <c r="K1460" s="360" t="e">
        <f>'7. Vehicles and transport'!$M$40*YF_share</f>
        <v>#VALUE!</v>
      </c>
      <c r="L1460" s="360" t="e">
        <f>K1460/'0a. Country information'!$R$11</f>
        <v>#VALUE!</v>
      </c>
      <c r="M1460" s="361" t="str">
        <f>'0e. Support language'!$A$67</f>
        <v>District/MOH</v>
      </c>
      <c r="N1460" s="363" t="s">
        <v>96</v>
      </c>
    </row>
    <row r="1461" spans="1:14" x14ac:dyDescent="0.2">
      <c r="A1461" s="359">
        <f>'1. General information'!$O$8</f>
        <v>0</v>
      </c>
      <c r="B1461" s="359">
        <f>'1. General information'!$O$10</f>
        <v>0</v>
      </c>
      <c r="C1461" s="359">
        <f>'1. General information'!$O$11</f>
        <v>0</v>
      </c>
      <c r="D1461" s="359" t="s">
        <v>789</v>
      </c>
      <c r="E1461" s="359" t="s">
        <v>652</v>
      </c>
      <c r="F1461" s="359" t="s">
        <v>653</v>
      </c>
      <c r="G1461" s="359" t="s">
        <v>96</v>
      </c>
      <c r="H1461" s="359" t="s">
        <v>654</v>
      </c>
      <c r="I1461" s="359" t="s">
        <v>616</v>
      </c>
      <c r="J1461" s="359" t="s">
        <v>546</v>
      </c>
      <c r="K1461" s="360" t="e">
        <f>'7. Vehicles and transport'!$M$40*MenA_share</f>
        <v>#VALUE!</v>
      </c>
      <c r="L1461" s="360" t="e">
        <f>K1461/'0a. Country information'!$R$11</f>
        <v>#VALUE!</v>
      </c>
      <c r="M1461" s="361" t="str">
        <f>'0e. Support language'!$A$67</f>
        <v>District/MOH</v>
      </c>
      <c r="N1461" s="363" t="s">
        <v>96</v>
      </c>
    </row>
    <row r="1462" spans="1:14" x14ac:dyDescent="0.2">
      <c r="A1462" s="359">
        <f>'1. General information'!$O$8</f>
        <v>0</v>
      </c>
      <c r="B1462" s="359">
        <f>'1. General information'!$O$10</f>
        <v>0</v>
      </c>
      <c r="C1462" s="359">
        <f>'1. General information'!$O$11</f>
        <v>0</v>
      </c>
      <c r="D1462" s="359" t="s">
        <v>789</v>
      </c>
      <c r="E1462" s="359" t="s">
        <v>652</v>
      </c>
      <c r="F1462" s="359" t="s">
        <v>653</v>
      </c>
      <c r="G1462" s="359" t="s">
        <v>5</v>
      </c>
      <c r="H1462" s="359" t="s">
        <v>654</v>
      </c>
      <c r="I1462" s="359" t="s">
        <v>616</v>
      </c>
      <c r="J1462" s="359" t="s">
        <v>350</v>
      </c>
      <c r="K1462" s="360" t="e">
        <f>'7. Vehicles and transport'!$N$40*YF_share</f>
        <v>#VALUE!</v>
      </c>
      <c r="L1462" s="360" t="e">
        <f>K1462/'0a. Country information'!$R$11</f>
        <v>#VALUE!</v>
      </c>
      <c r="M1462" s="361" t="str">
        <f>'0e. Support language'!$A$67</f>
        <v>District/MOH</v>
      </c>
      <c r="N1462" s="363" t="s">
        <v>5</v>
      </c>
    </row>
    <row r="1463" spans="1:14" x14ac:dyDescent="0.2">
      <c r="A1463" s="359">
        <f>'1. General information'!$O$8</f>
        <v>0</v>
      </c>
      <c r="B1463" s="359">
        <f>'1. General information'!$O$10</f>
        <v>0</v>
      </c>
      <c r="C1463" s="359">
        <f>'1. General information'!$O$11</f>
        <v>0</v>
      </c>
      <c r="D1463" s="359" t="s">
        <v>789</v>
      </c>
      <c r="E1463" s="359" t="s">
        <v>652</v>
      </c>
      <c r="F1463" s="359" t="s">
        <v>653</v>
      </c>
      <c r="G1463" s="359" t="s">
        <v>5</v>
      </c>
      <c r="H1463" s="359" t="s">
        <v>654</v>
      </c>
      <c r="I1463" s="359" t="s">
        <v>616</v>
      </c>
      <c r="J1463" s="359" t="s">
        <v>546</v>
      </c>
      <c r="K1463" s="360" t="e">
        <f>'7. Vehicles and transport'!$N$40*MenA_share</f>
        <v>#VALUE!</v>
      </c>
      <c r="L1463" s="360" t="e">
        <f>K1463/'0a. Country information'!$R$11</f>
        <v>#VALUE!</v>
      </c>
      <c r="M1463" s="361" t="str">
        <f>'0e. Support language'!$A$67</f>
        <v>District/MOH</v>
      </c>
      <c r="N1463" s="363" t="s">
        <v>5</v>
      </c>
    </row>
    <row r="1464" spans="1:14" x14ac:dyDescent="0.2">
      <c r="A1464" s="359">
        <f>'1. General information'!$O$8</f>
        <v>0</v>
      </c>
      <c r="B1464" s="359">
        <f>'1. General information'!$O$10</f>
        <v>0</v>
      </c>
      <c r="C1464" s="359">
        <f>'1. General information'!$O$11</f>
        <v>0</v>
      </c>
      <c r="D1464" s="359" t="s">
        <v>789</v>
      </c>
      <c r="E1464" s="359" t="s">
        <v>652</v>
      </c>
      <c r="F1464" s="359" t="s">
        <v>653</v>
      </c>
      <c r="G1464" s="359" t="s">
        <v>22</v>
      </c>
      <c r="H1464" s="359" t="s">
        <v>654</v>
      </c>
      <c r="I1464" s="359" t="s">
        <v>616</v>
      </c>
      <c r="J1464" s="359" t="s">
        <v>350</v>
      </c>
      <c r="K1464" s="360" t="e">
        <f>'7. Vehicles and transport'!$O$40*YF_share</f>
        <v>#VALUE!</v>
      </c>
      <c r="L1464" s="360" t="e">
        <f>K1464/'0a. Country information'!$R$11</f>
        <v>#VALUE!</v>
      </c>
      <c r="M1464" s="361" t="str">
        <f>'0e. Support language'!$A$67</f>
        <v>District/MOH</v>
      </c>
      <c r="N1464" s="363" t="s">
        <v>22</v>
      </c>
    </row>
    <row r="1465" spans="1:14" x14ac:dyDescent="0.2">
      <c r="A1465" s="359">
        <f>'1. General information'!$O$8</f>
        <v>0</v>
      </c>
      <c r="B1465" s="359">
        <f>'1. General information'!$O$10</f>
        <v>0</v>
      </c>
      <c r="C1465" s="359">
        <f>'1. General information'!$O$11</f>
        <v>0</v>
      </c>
      <c r="D1465" s="359" t="s">
        <v>789</v>
      </c>
      <c r="E1465" s="359" t="s">
        <v>652</v>
      </c>
      <c r="F1465" s="359" t="s">
        <v>653</v>
      </c>
      <c r="G1465" s="359" t="s">
        <v>22</v>
      </c>
      <c r="H1465" s="359" t="s">
        <v>654</v>
      </c>
      <c r="I1465" s="359" t="s">
        <v>616</v>
      </c>
      <c r="J1465" s="359" t="s">
        <v>546</v>
      </c>
      <c r="K1465" s="360" t="e">
        <f>'7. Vehicles and transport'!$O$40*MenA_share</f>
        <v>#VALUE!</v>
      </c>
      <c r="L1465" s="360" t="e">
        <f>K1465/'0a. Country information'!$R$11</f>
        <v>#VALUE!</v>
      </c>
      <c r="M1465" s="361" t="str">
        <f>'0e. Support language'!$A$67</f>
        <v>District/MOH</v>
      </c>
      <c r="N1465" s="363" t="s">
        <v>22</v>
      </c>
    </row>
    <row r="1466" spans="1:14" x14ac:dyDescent="0.2">
      <c r="A1466" s="359">
        <f>'1. General information'!$O$8</f>
        <v>0</v>
      </c>
      <c r="B1466" s="359">
        <f>'1. General information'!$O$10</f>
        <v>0</v>
      </c>
      <c r="C1466" s="359">
        <f>'1. General information'!$O$11</f>
        <v>0</v>
      </c>
      <c r="D1466" s="359" t="s">
        <v>789</v>
      </c>
      <c r="E1466" s="359" t="s">
        <v>652</v>
      </c>
      <c r="F1466" s="359" t="s">
        <v>653</v>
      </c>
      <c r="G1466" s="359" t="s">
        <v>30</v>
      </c>
      <c r="H1466" s="359" t="s">
        <v>654</v>
      </c>
      <c r="I1466" s="359" t="s">
        <v>616</v>
      </c>
      <c r="J1466" s="359" t="s">
        <v>350</v>
      </c>
      <c r="K1466" s="360" t="e">
        <f>'7. Vehicles and transport'!$P$40*YF_share</f>
        <v>#VALUE!</v>
      </c>
      <c r="L1466" s="360" t="e">
        <f>K1466/'0a. Country information'!$R$11</f>
        <v>#VALUE!</v>
      </c>
      <c r="M1466" s="361" t="str">
        <f>'0e. Support language'!$A$67</f>
        <v>District/MOH</v>
      </c>
      <c r="N1466" s="363" t="s">
        <v>30</v>
      </c>
    </row>
    <row r="1467" spans="1:14" x14ac:dyDescent="0.2">
      <c r="A1467" s="359">
        <f>'1. General information'!$O$8</f>
        <v>0</v>
      </c>
      <c r="B1467" s="359">
        <f>'1. General information'!$O$10</f>
        <v>0</v>
      </c>
      <c r="C1467" s="359">
        <f>'1. General information'!$O$11</f>
        <v>0</v>
      </c>
      <c r="D1467" s="359" t="s">
        <v>789</v>
      </c>
      <c r="E1467" s="359" t="s">
        <v>652</v>
      </c>
      <c r="F1467" s="359" t="s">
        <v>653</v>
      </c>
      <c r="G1467" s="359" t="s">
        <v>30</v>
      </c>
      <c r="H1467" s="359" t="s">
        <v>654</v>
      </c>
      <c r="I1467" s="359" t="s">
        <v>616</v>
      </c>
      <c r="J1467" s="359" t="s">
        <v>546</v>
      </c>
      <c r="K1467" s="360" t="e">
        <f>'7. Vehicles and transport'!$P$40*MenA_share</f>
        <v>#VALUE!</v>
      </c>
      <c r="L1467" s="360" t="e">
        <f>K1467/'0a. Country information'!$R$11</f>
        <v>#VALUE!</v>
      </c>
      <c r="M1467" s="361" t="str">
        <f>'0e. Support language'!$A$67</f>
        <v>District/MOH</v>
      </c>
      <c r="N1467" s="363" t="s">
        <v>30</v>
      </c>
    </row>
    <row r="1468" spans="1:14" x14ac:dyDescent="0.2">
      <c r="A1468" s="359">
        <f>'1. General information'!$O$8</f>
        <v>0</v>
      </c>
      <c r="B1468" s="359">
        <f>'1. General information'!$O$10</f>
        <v>0</v>
      </c>
      <c r="C1468" s="359">
        <f>'1. General information'!$O$11</f>
        <v>0</v>
      </c>
      <c r="D1468" s="359" t="s">
        <v>789</v>
      </c>
      <c r="E1468" s="359" t="s">
        <v>652</v>
      </c>
      <c r="F1468" s="359" t="s">
        <v>653</v>
      </c>
      <c r="G1468" s="359" t="s">
        <v>97</v>
      </c>
      <c r="H1468" s="359" t="s">
        <v>654</v>
      </c>
      <c r="I1468" s="359" t="s">
        <v>616</v>
      </c>
      <c r="J1468" s="359" t="s">
        <v>350</v>
      </c>
      <c r="K1468" s="360" t="e">
        <f>'7. Vehicles and transport'!$Q$40*YF_share</f>
        <v>#VALUE!</v>
      </c>
      <c r="L1468" s="360" t="e">
        <f>K1468/'0a. Country information'!$R$11</f>
        <v>#VALUE!</v>
      </c>
      <c r="M1468" s="361" t="str">
        <f>'0e. Support language'!$A$67</f>
        <v>District/MOH</v>
      </c>
      <c r="N1468" s="363" t="s">
        <v>97</v>
      </c>
    </row>
    <row r="1469" spans="1:14" x14ac:dyDescent="0.2">
      <c r="A1469" s="359">
        <f>'1. General information'!$O$8</f>
        <v>0</v>
      </c>
      <c r="B1469" s="359">
        <f>'1. General information'!$O$10</f>
        <v>0</v>
      </c>
      <c r="C1469" s="359">
        <f>'1. General information'!$O$11</f>
        <v>0</v>
      </c>
      <c r="D1469" s="359" t="s">
        <v>789</v>
      </c>
      <c r="E1469" s="359" t="s">
        <v>652</v>
      </c>
      <c r="F1469" s="359" t="s">
        <v>653</v>
      </c>
      <c r="G1469" s="359" t="s">
        <v>97</v>
      </c>
      <c r="H1469" s="359" t="s">
        <v>654</v>
      </c>
      <c r="I1469" s="359" t="s">
        <v>616</v>
      </c>
      <c r="J1469" s="359" t="s">
        <v>546</v>
      </c>
      <c r="K1469" s="360" t="e">
        <f>'7. Vehicles and transport'!$Q$40*MenA_share</f>
        <v>#VALUE!</v>
      </c>
      <c r="L1469" s="360" t="e">
        <f>K1469/'0a. Country information'!$R$11</f>
        <v>#VALUE!</v>
      </c>
      <c r="M1469" s="361" t="str">
        <f>'0e. Support language'!$A$67</f>
        <v>District/MOH</v>
      </c>
      <c r="N1469" s="363" t="s">
        <v>97</v>
      </c>
    </row>
    <row r="1470" spans="1:14" x14ac:dyDescent="0.2">
      <c r="A1470" s="359">
        <f>'1. General information'!$O$8</f>
        <v>0</v>
      </c>
      <c r="B1470" s="359">
        <f>'1. General information'!$O$10</f>
        <v>0</v>
      </c>
      <c r="C1470" s="359">
        <f>'1. General information'!$O$11</f>
        <v>0</v>
      </c>
      <c r="D1470" s="359" t="s">
        <v>789</v>
      </c>
      <c r="E1470" s="359" t="s">
        <v>652</v>
      </c>
      <c r="F1470" s="359" t="s">
        <v>653</v>
      </c>
      <c r="G1470" s="359" t="s">
        <v>28</v>
      </c>
      <c r="H1470" s="359" t="s">
        <v>654</v>
      </c>
      <c r="I1470" s="359" t="s">
        <v>616</v>
      </c>
      <c r="J1470" s="359" t="s">
        <v>350</v>
      </c>
      <c r="K1470" s="360" t="e">
        <f>'7. Vehicles and transport'!$R$40*YF_share</f>
        <v>#VALUE!</v>
      </c>
      <c r="L1470" s="360" t="e">
        <f>K1470/'0a. Country information'!$R$11</f>
        <v>#VALUE!</v>
      </c>
      <c r="M1470" s="361" t="str">
        <f>'0e. Support language'!$A$67</f>
        <v>District/MOH</v>
      </c>
      <c r="N1470" s="363" t="s">
        <v>28</v>
      </c>
    </row>
    <row r="1471" spans="1:14" x14ac:dyDescent="0.2">
      <c r="A1471" s="359">
        <f>'1. General information'!$O$8</f>
        <v>0</v>
      </c>
      <c r="B1471" s="359">
        <f>'1. General information'!$O$10</f>
        <v>0</v>
      </c>
      <c r="C1471" s="359">
        <f>'1. General information'!$O$11</f>
        <v>0</v>
      </c>
      <c r="D1471" s="359" t="s">
        <v>789</v>
      </c>
      <c r="E1471" s="359" t="s">
        <v>652</v>
      </c>
      <c r="F1471" s="359" t="s">
        <v>653</v>
      </c>
      <c r="G1471" s="359" t="s">
        <v>28</v>
      </c>
      <c r="H1471" s="359" t="s">
        <v>654</v>
      </c>
      <c r="I1471" s="359" t="s">
        <v>616</v>
      </c>
      <c r="J1471" s="359" t="s">
        <v>546</v>
      </c>
      <c r="K1471" s="360" t="e">
        <f>'7. Vehicles and transport'!$R$40*MenA_share</f>
        <v>#VALUE!</v>
      </c>
      <c r="L1471" s="360" t="e">
        <f>K1471/'0a. Country information'!$R$11</f>
        <v>#VALUE!</v>
      </c>
      <c r="M1471" s="361" t="str">
        <f>'0e. Support language'!$A$67</f>
        <v>District/MOH</v>
      </c>
      <c r="N1471" s="363" t="s">
        <v>28</v>
      </c>
    </row>
    <row r="1472" spans="1:14" x14ac:dyDescent="0.2">
      <c r="A1472" s="359">
        <f>'1. General information'!$O$8</f>
        <v>0</v>
      </c>
      <c r="B1472" s="359">
        <f>'1. General information'!$O$10</f>
        <v>0</v>
      </c>
      <c r="C1472" s="359">
        <f>'1. General information'!$O$11</f>
        <v>0</v>
      </c>
      <c r="D1472" s="359" t="s">
        <v>789</v>
      </c>
      <c r="E1472" s="359" t="s">
        <v>652</v>
      </c>
      <c r="F1472" s="359" t="s">
        <v>653</v>
      </c>
      <c r="G1472" s="359" t="s">
        <v>129</v>
      </c>
      <c r="H1472" s="359" t="s">
        <v>654</v>
      </c>
      <c r="I1472" s="359" t="s">
        <v>616</v>
      </c>
      <c r="J1472" s="359" t="s">
        <v>350</v>
      </c>
      <c r="K1472" s="360" t="e">
        <f>'7. Vehicles and transport'!$S$40*YF_share</f>
        <v>#VALUE!</v>
      </c>
      <c r="L1472" s="360" t="e">
        <f>K1472/'0a. Country information'!$R$11</f>
        <v>#VALUE!</v>
      </c>
      <c r="M1472" s="361" t="str">
        <f>'0e. Support language'!$A$67</f>
        <v>District/MOH</v>
      </c>
      <c r="N1472" s="363" t="s">
        <v>619</v>
      </c>
    </row>
    <row r="1473" spans="1:14" x14ac:dyDescent="0.2">
      <c r="A1473" s="359">
        <f>'1. General information'!$O$8</f>
        <v>0</v>
      </c>
      <c r="B1473" s="359">
        <f>'1. General information'!$O$10</f>
        <v>0</v>
      </c>
      <c r="C1473" s="359">
        <f>'1. General information'!$O$11</f>
        <v>0</v>
      </c>
      <c r="D1473" s="359" t="s">
        <v>789</v>
      </c>
      <c r="E1473" s="359" t="s">
        <v>652</v>
      </c>
      <c r="F1473" s="359" t="s">
        <v>653</v>
      </c>
      <c r="G1473" s="359" t="s">
        <v>129</v>
      </c>
      <c r="H1473" s="359" t="s">
        <v>654</v>
      </c>
      <c r="I1473" s="359" t="s">
        <v>616</v>
      </c>
      <c r="J1473" s="359" t="s">
        <v>546</v>
      </c>
      <c r="K1473" s="360" t="e">
        <f>'7. Vehicles and transport'!$S$40*MenA_share</f>
        <v>#VALUE!</v>
      </c>
      <c r="L1473" s="360" t="e">
        <f>K1473/'0a. Country information'!$R$11</f>
        <v>#VALUE!</v>
      </c>
      <c r="M1473" s="361" t="str">
        <f>'0e. Support language'!$A$67</f>
        <v>District/MOH</v>
      </c>
      <c r="N1473" s="363" t="s">
        <v>619</v>
      </c>
    </row>
    <row r="1474" spans="1:14" x14ac:dyDescent="0.2">
      <c r="A1474" s="359">
        <f>'1. General information'!$O$8</f>
        <v>0</v>
      </c>
      <c r="B1474" s="359">
        <f>'1. General information'!$O$10</f>
        <v>0</v>
      </c>
      <c r="C1474" s="359">
        <f>'1. General information'!$O$11</f>
        <v>0</v>
      </c>
      <c r="D1474" s="359" t="s">
        <v>789</v>
      </c>
      <c r="E1474" s="359" t="s">
        <v>652</v>
      </c>
      <c r="F1474" s="359" t="s">
        <v>653</v>
      </c>
      <c r="G1474" s="359" t="s">
        <v>33</v>
      </c>
      <c r="H1474" s="359" t="s">
        <v>654</v>
      </c>
      <c r="I1474" s="359" t="s">
        <v>616</v>
      </c>
      <c r="J1474" s="359" t="s">
        <v>350</v>
      </c>
      <c r="K1474" s="360" t="e">
        <f>'7. Vehicles and transport'!$T$40*'B. Intermediate calculations'!$B$60*YF_share</f>
        <v>#DIV/0!</v>
      </c>
      <c r="L1474" s="360" t="e">
        <f>K1474/'0a. Country information'!$R$11</f>
        <v>#DIV/0!</v>
      </c>
      <c r="M1474" s="361" t="str">
        <f>'0e. Support language'!$A$67</f>
        <v>District/MOH</v>
      </c>
      <c r="N1474" s="362" t="s">
        <v>791</v>
      </c>
    </row>
    <row r="1475" spans="1:14" x14ac:dyDescent="0.2">
      <c r="A1475" s="359">
        <f>'1. General information'!$O$8</f>
        <v>0</v>
      </c>
      <c r="B1475" s="359">
        <f>'1. General information'!$O$10</f>
        <v>0</v>
      </c>
      <c r="C1475" s="359">
        <f>'1. General information'!$O$11</f>
        <v>0</v>
      </c>
      <c r="D1475" s="359" t="s">
        <v>789</v>
      </c>
      <c r="E1475" s="359" t="s">
        <v>652</v>
      </c>
      <c r="F1475" s="359" t="s">
        <v>653</v>
      </c>
      <c r="G1475" s="359" t="s">
        <v>33</v>
      </c>
      <c r="H1475" s="359" t="s">
        <v>654</v>
      </c>
      <c r="I1475" s="359" t="s">
        <v>616</v>
      </c>
      <c r="J1475" s="359" t="s">
        <v>546</v>
      </c>
      <c r="K1475" s="360" t="e">
        <f>'7. Vehicles and transport'!$T$40*'B. Intermediate calculations'!$B$60*MenA_share</f>
        <v>#DIV/0!</v>
      </c>
      <c r="L1475" s="360" t="e">
        <f>K1475/'0a. Country information'!$R$11</f>
        <v>#DIV/0!</v>
      </c>
      <c r="M1475" s="361" t="str">
        <f>'0e. Support language'!$A$67</f>
        <v>District/MOH</v>
      </c>
      <c r="N1475" s="362" t="s">
        <v>791</v>
      </c>
    </row>
    <row r="1476" spans="1:14" x14ac:dyDescent="0.2">
      <c r="A1476" s="359">
        <f>'1. General information'!$O$8</f>
        <v>0</v>
      </c>
      <c r="B1476" s="359">
        <f>'1. General information'!$O$10</f>
        <v>0</v>
      </c>
      <c r="C1476" s="359">
        <f>'1. General information'!$O$11</f>
        <v>0</v>
      </c>
      <c r="D1476" s="359" t="s">
        <v>789</v>
      </c>
      <c r="E1476" s="359" t="s">
        <v>652</v>
      </c>
      <c r="F1476" s="359" t="s">
        <v>653</v>
      </c>
      <c r="G1476" s="359" t="s">
        <v>356</v>
      </c>
      <c r="H1476" s="359" t="s">
        <v>654</v>
      </c>
      <c r="I1476" s="359" t="s">
        <v>616</v>
      </c>
      <c r="J1476" s="359" t="s">
        <v>350</v>
      </c>
      <c r="K1476" s="360" t="e">
        <f>'7. Vehicles and transport'!$T$40*'B. Intermediate calculations'!$C$60*YF_share</f>
        <v>#DIV/0!</v>
      </c>
      <c r="L1476" s="360" t="e">
        <f>K1476/'0a. Country information'!$R$11</f>
        <v>#DIV/0!</v>
      </c>
      <c r="M1476" s="361" t="str">
        <f>'0e. Support language'!$A$67</f>
        <v>District/MOH</v>
      </c>
      <c r="N1476" s="363" t="s">
        <v>356</v>
      </c>
    </row>
    <row r="1477" spans="1:14" x14ac:dyDescent="0.2">
      <c r="A1477" s="359">
        <f>'1. General information'!$O$8</f>
        <v>0</v>
      </c>
      <c r="B1477" s="359">
        <f>'1. General information'!$O$10</f>
        <v>0</v>
      </c>
      <c r="C1477" s="359">
        <f>'1. General information'!$O$11</f>
        <v>0</v>
      </c>
      <c r="D1477" s="359" t="s">
        <v>789</v>
      </c>
      <c r="E1477" s="359" t="s">
        <v>652</v>
      </c>
      <c r="F1477" s="359" t="s">
        <v>653</v>
      </c>
      <c r="G1477" s="359" t="s">
        <v>356</v>
      </c>
      <c r="H1477" s="359" t="s">
        <v>654</v>
      </c>
      <c r="I1477" s="359" t="s">
        <v>616</v>
      </c>
      <c r="J1477" s="359" t="s">
        <v>546</v>
      </c>
      <c r="K1477" s="360" t="e">
        <f>'7. Vehicles and transport'!$T$40*'B. Intermediate calculations'!$C$60*MenA_share</f>
        <v>#DIV/0!</v>
      </c>
      <c r="L1477" s="360" t="e">
        <f>K1477/'0a. Country information'!$R$11</f>
        <v>#DIV/0!</v>
      </c>
      <c r="M1477" s="361" t="str">
        <f>'0e. Support language'!$A$67</f>
        <v>District/MOH</v>
      </c>
      <c r="N1477" s="363" t="s">
        <v>356</v>
      </c>
    </row>
    <row r="1478" spans="1:14" x14ac:dyDescent="0.2">
      <c r="A1478" s="359">
        <f>'1. General information'!$O$8</f>
        <v>0</v>
      </c>
      <c r="B1478" s="359">
        <f>'1. General information'!$O$10</f>
        <v>0</v>
      </c>
      <c r="C1478" s="359">
        <f>'1. General information'!$O$11</f>
        <v>0</v>
      </c>
      <c r="D1478" s="359" t="s">
        <v>789</v>
      </c>
      <c r="E1478" s="359" t="s">
        <v>652</v>
      </c>
      <c r="F1478" s="359" t="s">
        <v>653</v>
      </c>
      <c r="G1478" s="359" t="s">
        <v>29</v>
      </c>
      <c r="H1478" s="359" t="s">
        <v>654</v>
      </c>
      <c r="I1478" s="359" t="s">
        <v>616</v>
      </c>
      <c r="J1478" s="359" t="s">
        <v>350</v>
      </c>
      <c r="K1478" s="360" t="e">
        <f>'7. Vehicles and transport'!$T$40*'B. Intermediate calculations'!$D$60*YF_share</f>
        <v>#DIV/0!</v>
      </c>
      <c r="L1478" s="360" t="e">
        <f>K1478/'0a. Country information'!$R$11</f>
        <v>#DIV/0!</v>
      </c>
      <c r="M1478" s="361" t="str">
        <f>'0e. Support language'!$A$67</f>
        <v>District/MOH</v>
      </c>
      <c r="N1478" s="363" t="s">
        <v>29</v>
      </c>
    </row>
    <row r="1479" spans="1:14" x14ac:dyDescent="0.2">
      <c r="A1479" s="359">
        <f>'1. General information'!$O$8</f>
        <v>0</v>
      </c>
      <c r="B1479" s="359">
        <f>'1. General information'!$O$10</f>
        <v>0</v>
      </c>
      <c r="C1479" s="359">
        <f>'1. General information'!$O$11</f>
        <v>0</v>
      </c>
      <c r="D1479" s="359" t="s">
        <v>789</v>
      </c>
      <c r="E1479" s="359" t="s">
        <v>652</v>
      </c>
      <c r="F1479" s="359" t="s">
        <v>653</v>
      </c>
      <c r="G1479" s="359" t="s">
        <v>29</v>
      </c>
      <c r="H1479" s="359" t="s">
        <v>654</v>
      </c>
      <c r="I1479" s="359" t="s">
        <v>616</v>
      </c>
      <c r="J1479" s="359" t="s">
        <v>546</v>
      </c>
      <c r="K1479" s="360" t="e">
        <f>'7. Vehicles and transport'!$T$40*'B. Intermediate calculations'!$D$60*MenA_share</f>
        <v>#DIV/0!</v>
      </c>
      <c r="L1479" s="360" t="e">
        <f>K1479/'0a. Country information'!$R$11</f>
        <v>#DIV/0!</v>
      </c>
      <c r="M1479" s="361" t="str">
        <f>'0e. Support language'!$A$67</f>
        <v>District/MOH</v>
      </c>
      <c r="N1479" s="363" t="s">
        <v>29</v>
      </c>
    </row>
    <row r="1480" spans="1:14" x14ac:dyDescent="0.2">
      <c r="A1480" s="359">
        <f>'1. General information'!$O$8</f>
        <v>0</v>
      </c>
      <c r="B1480" s="359">
        <f>'1. General information'!$O$10</f>
        <v>0</v>
      </c>
      <c r="C1480" s="359">
        <f>'1. General information'!$O$11</f>
        <v>0</v>
      </c>
      <c r="D1480" s="359" t="s">
        <v>789</v>
      </c>
      <c r="E1480" s="359" t="s">
        <v>652</v>
      </c>
      <c r="F1480" s="359" t="s">
        <v>653</v>
      </c>
      <c r="G1480" s="359" t="s">
        <v>96</v>
      </c>
      <c r="H1480" s="359" t="s">
        <v>654</v>
      </c>
      <c r="I1480" s="359" t="s">
        <v>616</v>
      </c>
      <c r="J1480" s="359" t="s">
        <v>350</v>
      </c>
      <c r="K1480" s="360" t="e">
        <f>'7. Vehicles and transport'!$T$40*'B. Intermediate calculations'!$E$60*YF_share</f>
        <v>#DIV/0!</v>
      </c>
      <c r="L1480" s="360" t="e">
        <f>K1480/'0a. Country information'!$R$11</f>
        <v>#DIV/0!</v>
      </c>
      <c r="M1480" s="361" t="str">
        <f>'0e. Support language'!$A$67</f>
        <v>District/MOH</v>
      </c>
      <c r="N1480" s="363" t="s">
        <v>96</v>
      </c>
    </row>
    <row r="1481" spans="1:14" x14ac:dyDescent="0.2">
      <c r="A1481" s="359">
        <f>'1. General information'!$O$8</f>
        <v>0</v>
      </c>
      <c r="B1481" s="359">
        <f>'1. General information'!$O$10</f>
        <v>0</v>
      </c>
      <c r="C1481" s="359">
        <f>'1. General information'!$O$11</f>
        <v>0</v>
      </c>
      <c r="D1481" s="359" t="s">
        <v>789</v>
      </c>
      <c r="E1481" s="359" t="s">
        <v>652</v>
      </c>
      <c r="F1481" s="359" t="s">
        <v>653</v>
      </c>
      <c r="G1481" s="359" t="s">
        <v>96</v>
      </c>
      <c r="H1481" s="359" t="s">
        <v>654</v>
      </c>
      <c r="I1481" s="359" t="s">
        <v>616</v>
      </c>
      <c r="J1481" s="359" t="s">
        <v>546</v>
      </c>
      <c r="K1481" s="360" t="e">
        <f>'7. Vehicles and transport'!$T$40*'B. Intermediate calculations'!$E$60*MenA_share</f>
        <v>#DIV/0!</v>
      </c>
      <c r="L1481" s="360" t="e">
        <f>K1481/'0a. Country information'!$R$11</f>
        <v>#DIV/0!</v>
      </c>
      <c r="M1481" s="361" t="str">
        <f>'0e. Support language'!$A$67</f>
        <v>District/MOH</v>
      </c>
      <c r="N1481" s="363" t="s">
        <v>96</v>
      </c>
    </row>
    <row r="1482" spans="1:14" x14ac:dyDescent="0.2">
      <c r="A1482" s="359">
        <f>'1. General information'!$O$8</f>
        <v>0</v>
      </c>
      <c r="B1482" s="359">
        <f>'1. General information'!$O$10</f>
        <v>0</v>
      </c>
      <c r="C1482" s="359">
        <f>'1. General information'!$O$11</f>
        <v>0</v>
      </c>
      <c r="D1482" s="359" t="s">
        <v>789</v>
      </c>
      <c r="E1482" s="359" t="s">
        <v>652</v>
      </c>
      <c r="F1482" s="359" t="s">
        <v>653</v>
      </c>
      <c r="G1482" s="359" t="s">
        <v>5</v>
      </c>
      <c r="H1482" s="359" t="s">
        <v>654</v>
      </c>
      <c r="I1482" s="359" t="s">
        <v>616</v>
      </c>
      <c r="J1482" s="359" t="s">
        <v>350</v>
      </c>
      <c r="K1482" s="360" t="e">
        <f>'7. Vehicles and transport'!$T$40*'B. Intermediate calculations'!$F$60*YF_share</f>
        <v>#DIV/0!</v>
      </c>
      <c r="L1482" s="360" t="e">
        <f>K1482/'0a. Country information'!$R$11</f>
        <v>#DIV/0!</v>
      </c>
      <c r="M1482" s="361" t="str">
        <f>'0e. Support language'!$A$67</f>
        <v>District/MOH</v>
      </c>
      <c r="N1482" s="363" t="s">
        <v>5</v>
      </c>
    </row>
    <row r="1483" spans="1:14" x14ac:dyDescent="0.2">
      <c r="A1483" s="359">
        <f>'1. General information'!$O$8</f>
        <v>0</v>
      </c>
      <c r="B1483" s="359">
        <f>'1. General information'!$O$10</f>
        <v>0</v>
      </c>
      <c r="C1483" s="359">
        <f>'1. General information'!$O$11</f>
        <v>0</v>
      </c>
      <c r="D1483" s="359" t="s">
        <v>789</v>
      </c>
      <c r="E1483" s="359" t="s">
        <v>652</v>
      </c>
      <c r="F1483" s="359" t="s">
        <v>653</v>
      </c>
      <c r="G1483" s="359" t="s">
        <v>5</v>
      </c>
      <c r="H1483" s="359" t="s">
        <v>654</v>
      </c>
      <c r="I1483" s="359" t="s">
        <v>616</v>
      </c>
      <c r="J1483" s="359" t="s">
        <v>546</v>
      </c>
      <c r="K1483" s="360" t="e">
        <f>'7. Vehicles and transport'!$T$40*'B. Intermediate calculations'!$F$60*MenA_share</f>
        <v>#DIV/0!</v>
      </c>
      <c r="L1483" s="360" t="e">
        <f>K1483/'0a. Country information'!$R$11</f>
        <v>#DIV/0!</v>
      </c>
      <c r="M1483" s="361" t="str">
        <f>'0e. Support language'!$A$67</f>
        <v>District/MOH</v>
      </c>
      <c r="N1483" s="363" t="s">
        <v>5</v>
      </c>
    </row>
    <row r="1484" spans="1:14" x14ac:dyDescent="0.2">
      <c r="A1484" s="359">
        <f>'1. General information'!$O$8</f>
        <v>0</v>
      </c>
      <c r="B1484" s="359">
        <f>'1. General information'!$O$10</f>
        <v>0</v>
      </c>
      <c r="C1484" s="359">
        <f>'1. General information'!$O$11</f>
        <v>0</v>
      </c>
      <c r="D1484" s="359" t="s">
        <v>789</v>
      </c>
      <c r="E1484" s="359" t="s">
        <v>652</v>
      </c>
      <c r="F1484" s="359" t="s">
        <v>653</v>
      </c>
      <c r="G1484" s="359" t="s">
        <v>22</v>
      </c>
      <c r="H1484" s="359" t="s">
        <v>654</v>
      </c>
      <c r="I1484" s="359" t="s">
        <v>616</v>
      </c>
      <c r="J1484" s="359" t="s">
        <v>350</v>
      </c>
      <c r="K1484" s="360" t="e">
        <f>'7. Vehicles and transport'!$T$40*'B. Intermediate calculations'!$G$60*YF_share</f>
        <v>#DIV/0!</v>
      </c>
      <c r="L1484" s="360" t="e">
        <f>K1484/'0a. Country information'!$R$11</f>
        <v>#DIV/0!</v>
      </c>
      <c r="M1484" s="361" t="str">
        <f>'0e. Support language'!$A$67</f>
        <v>District/MOH</v>
      </c>
      <c r="N1484" s="363" t="s">
        <v>22</v>
      </c>
    </row>
    <row r="1485" spans="1:14" x14ac:dyDescent="0.2">
      <c r="A1485" s="359">
        <f>'1. General information'!$O$8</f>
        <v>0</v>
      </c>
      <c r="B1485" s="359">
        <f>'1. General information'!$O$10</f>
        <v>0</v>
      </c>
      <c r="C1485" s="359">
        <f>'1. General information'!$O$11</f>
        <v>0</v>
      </c>
      <c r="D1485" s="359" t="s">
        <v>789</v>
      </c>
      <c r="E1485" s="359" t="s">
        <v>652</v>
      </c>
      <c r="F1485" s="359" t="s">
        <v>653</v>
      </c>
      <c r="G1485" s="359" t="s">
        <v>22</v>
      </c>
      <c r="H1485" s="359" t="s">
        <v>654</v>
      </c>
      <c r="I1485" s="359" t="s">
        <v>616</v>
      </c>
      <c r="J1485" s="359" t="s">
        <v>546</v>
      </c>
      <c r="K1485" s="360" t="e">
        <f>'7. Vehicles and transport'!$T$40*'B. Intermediate calculations'!$G$60*MenA_share</f>
        <v>#DIV/0!</v>
      </c>
      <c r="L1485" s="360" t="e">
        <f>K1485/'0a. Country information'!$R$11</f>
        <v>#DIV/0!</v>
      </c>
      <c r="M1485" s="361" t="str">
        <f>'0e. Support language'!$A$67</f>
        <v>District/MOH</v>
      </c>
      <c r="N1485" s="363" t="s">
        <v>22</v>
      </c>
    </row>
    <row r="1486" spans="1:14" x14ac:dyDescent="0.2">
      <c r="A1486" s="359">
        <f>'1. General information'!$O$8</f>
        <v>0</v>
      </c>
      <c r="B1486" s="359">
        <f>'1. General information'!$O$10</f>
        <v>0</v>
      </c>
      <c r="C1486" s="359">
        <f>'1. General information'!$O$11</f>
        <v>0</v>
      </c>
      <c r="D1486" s="359" t="s">
        <v>789</v>
      </c>
      <c r="E1486" s="359" t="s">
        <v>652</v>
      </c>
      <c r="F1486" s="359" t="s">
        <v>653</v>
      </c>
      <c r="G1486" s="359" t="s">
        <v>30</v>
      </c>
      <c r="H1486" s="359" t="s">
        <v>654</v>
      </c>
      <c r="I1486" s="359" t="s">
        <v>616</v>
      </c>
      <c r="J1486" s="359" t="s">
        <v>350</v>
      </c>
      <c r="K1486" s="360" t="e">
        <f>'7. Vehicles and transport'!$T$40*'B. Intermediate calculations'!$H$60*YF_share</f>
        <v>#DIV/0!</v>
      </c>
      <c r="L1486" s="360" t="e">
        <f>K1486/'0a. Country information'!$R$11</f>
        <v>#DIV/0!</v>
      </c>
      <c r="M1486" s="361" t="str">
        <f>'0e. Support language'!$A$67</f>
        <v>District/MOH</v>
      </c>
      <c r="N1486" s="363" t="s">
        <v>30</v>
      </c>
    </row>
    <row r="1487" spans="1:14" x14ac:dyDescent="0.2">
      <c r="A1487" s="359">
        <f>'1. General information'!$O$8</f>
        <v>0</v>
      </c>
      <c r="B1487" s="359">
        <f>'1. General information'!$O$10</f>
        <v>0</v>
      </c>
      <c r="C1487" s="359">
        <f>'1. General information'!$O$11</f>
        <v>0</v>
      </c>
      <c r="D1487" s="359" t="s">
        <v>789</v>
      </c>
      <c r="E1487" s="359" t="s">
        <v>652</v>
      </c>
      <c r="F1487" s="359" t="s">
        <v>653</v>
      </c>
      <c r="G1487" s="359" t="s">
        <v>30</v>
      </c>
      <c r="H1487" s="359" t="s">
        <v>654</v>
      </c>
      <c r="I1487" s="359" t="s">
        <v>616</v>
      </c>
      <c r="J1487" s="359" t="s">
        <v>546</v>
      </c>
      <c r="K1487" s="360" t="e">
        <f>'7. Vehicles and transport'!$T$40*'B. Intermediate calculations'!$H$60*MenA_share</f>
        <v>#DIV/0!</v>
      </c>
      <c r="L1487" s="360" t="e">
        <f>K1487/'0a. Country information'!$R$11</f>
        <v>#DIV/0!</v>
      </c>
      <c r="M1487" s="361" t="str">
        <f>'0e. Support language'!$A$67</f>
        <v>District/MOH</v>
      </c>
      <c r="N1487" s="363" t="s">
        <v>30</v>
      </c>
    </row>
    <row r="1488" spans="1:14" x14ac:dyDescent="0.2">
      <c r="A1488" s="359">
        <f>'1. General information'!$O$8</f>
        <v>0</v>
      </c>
      <c r="B1488" s="359">
        <f>'1. General information'!$O$10</f>
        <v>0</v>
      </c>
      <c r="C1488" s="359">
        <f>'1. General information'!$O$11</f>
        <v>0</v>
      </c>
      <c r="D1488" s="359" t="s">
        <v>789</v>
      </c>
      <c r="E1488" s="359" t="s">
        <v>652</v>
      </c>
      <c r="F1488" s="359" t="s">
        <v>653</v>
      </c>
      <c r="G1488" s="359" t="s">
        <v>97</v>
      </c>
      <c r="H1488" s="359" t="s">
        <v>654</v>
      </c>
      <c r="I1488" s="359" t="s">
        <v>616</v>
      </c>
      <c r="J1488" s="359" t="s">
        <v>350</v>
      </c>
      <c r="K1488" s="360" t="e">
        <f>'7. Vehicles and transport'!$T$40*'B. Intermediate calculations'!$I$60*YF_share</f>
        <v>#VALUE!</v>
      </c>
      <c r="L1488" s="360" t="e">
        <f>K1488/'0a. Country information'!$R$11</f>
        <v>#VALUE!</v>
      </c>
      <c r="M1488" s="361" t="str">
        <f>'0e. Support language'!$A$67</f>
        <v>District/MOH</v>
      </c>
      <c r="N1488" s="363" t="s">
        <v>97</v>
      </c>
    </row>
    <row r="1489" spans="1:16" x14ac:dyDescent="0.2">
      <c r="A1489" s="359">
        <f>'1. General information'!$O$8</f>
        <v>0</v>
      </c>
      <c r="B1489" s="359">
        <f>'1. General information'!$O$10</f>
        <v>0</v>
      </c>
      <c r="C1489" s="359">
        <f>'1. General information'!$O$11</f>
        <v>0</v>
      </c>
      <c r="D1489" s="359" t="s">
        <v>789</v>
      </c>
      <c r="E1489" s="359" t="s">
        <v>652</v>
      </c>
      <c r="F1489" s="359" t="s">
        <v>653</v>
      </c>
      <c r="G1489" s="359" t="s">
        <v>97</v>
      </c>
      <c r="H1489" s="359" t="s">
        <v>654</v>
      </c>
      <c r="I1489" s="359" t="s">
        <v>616</v>
      </c>
      <c r="J1489" s="359" t="s">
        <v>546</v>
      </c>
      <c r="K1489" s="360" t="e">
        <f>'7. Vehicles and transport'!$T$40*'B. Intermediate calculations'!$I$60*MenA_share</f>
        <v>#VALUE!</v>
      </c>
      <c r="L1489" s="360" t="e">
        <f>K1489/'0a. Country information'!$R$11</f>
        <v>#VALUE!</v>
      </c>
      <c r="M1489" s="361" t="str">
        <f>'0e. Support language'!$A$67</f>
        <v>District/MOH</v>
      </c>
      <c r="N1489" s="363" t="s">
        <v>97</v>
      </c>
    </row>
    <row r="1490" spans="1:16" x14ac:dyDescent="0.2">
      <c r="A1490" s="359">
        <f>'1. General information'!$O$8</f>
        <v>0</v>
      </c>
      <c r="B1490" s="359">
        <f>'1. General information'!$O$10</f>
        <v>0</v>
      </c>
      <c r="C1490" s="359">
        <f>'1. General information'!$O$11</f>
        <v>0</v>
      </c>
      <c r="D1490" s="359" t="s">
        <v>789</v>
      </c>
      <c r="E1490" s="359" t="s">
        <v>652</v>
      </c>
      <c r="F1490" s="359" t="s">
        <v>653</v>
      </c>
      <c r="G1490" s="359" t="s">
        <v>28</v>
      </c>
      <c r="H1490" s="359" t="s">
        <v>654</v>
      </c>
      <c r="I1490" s="359" t="s">
        <v>616</v>
      </c>
      <c r="J1490" s="359" t="s">
        <v>350</v>
      </c>
      <c r="K1490" s="360" t="e">
        <f>'7. Vehicles and transport'!$T$40*'B. Intermediate calculations'!$J$60*YF_share</f>
        <v>#DIV/0!</v>
      </c>
      <c r="L1490" s="360" t="e">
        <f>K1490/'0a. Country information'!$R$11</f>
        <v>#DIV/0!</v>
      </c>
      <c r="M1490" s="361" t="str">
        <f>'0e. Support language'!$A$67</f>
        <v>District/MOH</v>
      </c>
      <c r="N1490" s="363" t="s">
        <v>28</v>
      </c>
    </row>
    <row r="1491" spans="1:16" x14ac:dyDescent="0.2">
      <c r="A1491" s="359">
        <f>'1. General information'!$O$8</f>
        <v>0</v>
      </c>
      <c r="B1491" s="359">
        <f>'1. General information'!$O$10</f>
        <v>0</v>
      </c>
      <c r="C1491" s="359">
        <f>'1. General information'!$O$11</f>
        <v>0</v>
      </c>
      <c r="D1491" s="359" t="s">
        <v>789</v>
      </c>
      <c r="E1491" s="359" t="s">
        <v>652</v>
      </c>
      <c r="F1491" s="359" t="s">
        <v>653</v>
      </c>
      <c r="G1491" s="359" t="s">
        <v>28</v>
      </c>
      <c r="H1491" s="359" t="s">
        <v>654</v>
      </c>
      <c r="I1491" s="359" t="s">
        <v>616</v>
      </c>
      <c r="J1491" s="359" t="s">
        <v>546</v>
      </c>
      <c r="K1491" s="360" t="e">
        <f>'7. Vehicles and transport'!$T$40*'B. Intermediate calculations'!$J$60*MenA_share</f>
        <v>#DIV/0!</v>
      </c>
      <c r="L1491" s="360" t="e">
        <f>K1491/'0a. Country information'!$R$11</f>
        <v>#DIV/0!</v>
      </c>
      <c r="M1491" s="361" t="str">
        <f>'0e. Support language'!$A$67</f>
        <v>District/MOH</v>
      </c>
      <c r="N1491" s="363" t="s">
        <v>28</v>
      </c>
    </row>
    <row r="1492" spans="1:16" x14ac:dyDescent="0.2">
      <c r="A1492" s="343">
        <f>'1. General information'!$O$8</f>
        <v>0</v>
      </c>
      <c r="B1492" s="343">
        <f>'1. General information'!$O$10</f>
        <v>0</v>
      </c>
      <c r="C1492" s="343">
        <f>'1. General information'!$O$11</f>
        <v>0</v>
      </c>
      <c r="D1492" s="343" t="s">
        <v>792</v>
      </c>
      <c r="E1492" s="343" t="s">
        <v>652</v>
      </c>
      <c r="F1492" s="343" t="s">
        <v>653</v>
      </c>
      <c r="G1492" s="343" t="s">
        <v>33</v>
      </c>
      <c r="H1492" s="343" t="s">
        <v>654</v>
      </c>
      <c r="I1492" s="343" t="s">
        <v>610</v>
      </c>
      <c r="J1492" s="343" t="s">
        <v>350</v>
      </c>
      <c r="K1492" s="345" t="e">
        <f>'9. Per diem and other expenses'!$F$11*YF_share</f>
        <v>#VALUE!</v>
      </c>
      <c r="L1492" s="345" t="e">
        <f>K1492/'0a. Country information'!$R$11</f>
        <v>#VALUE!</v>
      </c>
      <c r="M1492" s="343" t="str" cm="1">
        <f t="array" ref="M1492">IFERROR(_xlfn.IFS('9. Per diem and other expenses'!$F$14='0e. Support language'!$A$62,'0e. Support language'!$A$82,'9. Per diem and other expenses'!$F$14='0e. Support language'!$A$61,'0e. Support language'!$A$67,'9. Per diem and other expenses'!$F$14='0e. Support language'!$A$63,'0e. Support language'!$A$63),"")</f>
        <v/>
      </c>
      <c r="N1492" s="379" t="s">
        <v>793</v>
      </c>
    </row>
    <row r="1493" spans="1:16" x14ac:dyDescent="0.2">
      <c r="A1493" s="343">
        <f>'1. General information'!$O$8</f>
        <v>0</v>
      </c>
      <c r="B1493" s="343">
        <f>'1. General information'!$O$10</f>
        <v>0</v>
      </c>
      <c r="C1493" s="343">
        <f>'1. General information'!$O$11</f>
        <v>0</v>
      </c>
      <c r="D1493" s="343" t="s">
        <v>792</v>
      </c>
      <c r="E1493" s="343" t="s">
        <v>652</v>
      </c>
      <c r="F1493" s="343" t="s">
        <v>653</v>
      </c>
      <c r="G1493" s="343" t="s">
        <v>33</v>
      </c>
      <c r="H1493" s="343" t="s">
        <v>654</v>
      </c>
      <c r="I1493" s="343" t="s">
        <v>610</v>
      </c>
      <c r="J1493" s="343" t="s">
        <v>546</v>
      </c>
      <c r="K1493" s="345" t="e">
        <f>'9. Per diem and other expenses'!$F$11*MenA_share</f>
        <v>#VALUE!</v>
      </c>
      <c r="L1493" s="345" t="e">
        <f>K1493/'0a. Country information'!$R$11</f>
        <v>#VALUE!</v>
      </c>
      <c r="M1493" s="343" t="str" cm="1">
        <f t="array" ref="M1493">IFERROR(_xlfn.IFS('9. Per diem and other expenses'!$F$14='0e. Support language'!$A$62,'0e. Support language'!$A$82,'9. Per diem and other expenses'!$F$14='0e. Support language'!$A$61,'0e. Support language'!$A$67,'9. Per diem and other expenses'!$F$14='0e. Support language'!$A$63,'0e. Support language'!$A$63),"")</f>
        <v/>
      </c>
      <c r="N1493" s="379" t="s">
        <v>793</v>
      </c>
    </row>
    <row r="1494" spans="1:16" x14ac:dyDescent="0.2">
      <c r="A1494" s="343">
        <f>'1. General information'!$O$8</f>
        <v>0</v>
      </c>
      <c r="B1494" s="343">
        <f>'1. General information'!$O$10</f>
        <v>0</v>
      </c>
      <c r="C1494" s="343">
        <f>'1. General information'!$O$11</f>
        <v>0</v>
      </c>
      <c r="D1494" s="343" t="s">
        <v>792</v>
      </c>
      <c r="E1494" s="343" t="s">
        <v>652</v>
      </c>
      <c r="F1494" s="343" t="s">
        <v>653</v>
      </c>
      <c r="G1494" s="343" t="s">
        <v>356</v>
      </c>
      <c r="H1494" s="343" t="s">
        <v>654</v>
      </c>
      <c r="I1494" s="343" t="s">
        <v>610</v>
      </c>
      <c r="J1494" s="343" t="s">
        <v>350</v>
      </c>
      <c r="K1494" s="345" t="e">
        <f>'9. Per diem and other expenses'!$H$11*YF_share</f>
        <v>#VALUE!</v>
      </c>
      <c r="L1494" s="345" t="e">
        <f>K1494/'0a. Country information'!$R$11</f>
        <v>#VALUE!</v>
      </c>
      <c r="M1494" s="343" t="str" cm="1">
        <f t="array" ref="M1494">IFERROR(_xlfn.IFS('9. Per diem and other expenses'!$H$14='0e. Support language'!$A$62,'0e. Support language'!$A$82,'9. Per diem and other expenses'!$H$14='0e. Support language'!$A$61,'0e. Support language'!$A$67,'9. Per diem and other expenses'!$H$14='0e. Support language'!$A$63,'0e. Support language'!$A$63),"")</f>
        <v/>
      </c>
      <c r="N1494" s="380" t="s">
        <v>356</v>
      </c>
    </row>
    <row r="1495" spans="1:16" x14ac:dyDescent="0.2">
      <c r="A1495" s="343">
        <f>'1. General information'!$O$8</f>
        <v>0</v>
      </c>
      <c r="B1495" s="343">
        <f>'1. General information'!$O$10</f>
        <v>0</v>
      </c>
      <c r="C1495" s="343">
        <f>'1. General information'!$O$11</f>
        <v>0</v>
      </c>
      <c r="D1495" s="343" t="s">
        <v>792</v>
      </c>
      <c r="E1495" s="343" t="s">
        <v>652</v>
      </c>
      <c r="F1495" s="343" t="s">
        <v>653</v>
      </c>
      <c r="G1495" s="343" t="s">
        <v>356</v>
      </c>
      <c r="H1495" s="343" t="s">
        <v>654</v>
      </c>
      <c r="I1495" s="343" t="s">
        <v>610</v>
      </c>
      <c r="J1495" s="343" t="s">
        <v>546</v>
      </c>
      <c r="K1495" s="345" t="e">
        <f>'9. Per diem and other expenses'!$H$11*MenA_share</f>
        <v>#VALUE!</v>
      </c>
      <c r="L1495" s="345" t="e">
        <f>K1495/'0a. Country information'!$R$11</f>
        <v>#VALUE!</v>
      </c>
      <c r="M1495" s="343" t="str" cm="1">
        <f t="array" ref="M1495">IFERROR(_xlfn.IFS('9. Per diem and other expenses'!$H$14='0e. Support language'!$A$62,'0e. Support language'!$A$82,'9. Per diem and other expenses'!$H$14='0e. Support language'!$A$61,'0e. Support language'!$A$67,'9. Per diem and other expenses'!$H$14='0e. Support language'!$A$63,'0e. Support language'!$A$63),"")</f>
        <v/>
      </c>
      <c r="N1495" s="380" t="s">
        <v>356</v>
      </c>
      <c r="P1495" s="381"/>
    </row>
    <row r="1496" spans="1:16" x14ac:dyDescent="0.2">
      <c r="A1496" s="343">
        <f>'1. General information'!$O$8</f>
        <v>0</v>
      </c>
      <c r="B1496" s="343">
        <f>'1. General information'!$O$10</f>
        <v>0</v>
      </c>
      <c r="C1496" s="343">
        <f>'1. General information'!$O$11</f>
        <v>0</v>
      </c>
      <c r="D1496" s="343" t="s">
        <v>792</v>
      </c>
      <c r="E1496" s="343" t="s">
        <v>652</v>
      </c>
      <c r="F1496" s="343" t="s">
        <v>653</v>
      </c>
      <c r="G1496" s="343" t="s">
        <v>96</v>
      </c>
      <c r="H1496" s="343" t="s">
        <v>654</v>
      </c>
      <c r="I1496" s="343" t="s">
        <v>610</v>
      </c>
      <c r="J1496" s="343" t="s">
        <v>350</v>
      </c>
      <c r="K1496" s="345" t="e">
        <f>'9. Per diem and other expenses'!$I$11*YF_share</f>
        <v>#VALUE!</v>
      </c>
      <c r="L1496" s="345" t="e">
        <f>K1496/'0a. Country information'!$R$11</f>
        <v>#VALUE!</v>
      </c>
      <c r="M1496" s="343" t="str" cm="1">
        <f t="array" ref="M1496">IFERROR(_xlfn.IFS('9. Per diem and other expenses'!$I$14='0e. Support language'!$A$62,'0e. Support language'!$A$82,'9. Per diem and other expenses'!$I$14='0e. Support language'!$A$61,'0e. Support language'!$A$67,'9. Per diem and other expenses'!$I$14='0e. Support language'!$A$63,'0e. Support language'!$A$63),"")</f>
        <v/>
      </c>
      <c r="N1496" s="380" t="s">
        <v>96</v>
      </c>
      <c r="P1496" s="382"/>
    </row>
    <row r="1497" spans="1:16" x14ac:dyDescent="0.2">
      <c r="A1497" s="343">
        <f>'1. General information'!$O$8</f>
        <v>0</v>
      </c>
      <c r="B1497" s="343">
        <f>'1. General information'!$O$10</f>
        <v>0</v>
      </c>
      <c r="C1497" s="343">
        <f>'1. General information'!$O$11</f>
        <v>0</v>
      </c>
      <c r="D1497" s="343" t="s">
        <v>792</v>
      </c>
      <c r="E1497" s="343" t="s">
        <v>652</v>
      </c>
      <c r="F1497" s="343" t="s">
        <v>653</v>
      </c>
      <c r="G1497" s="343" t="s">
        <v>96</v>
      </c>
      <c r="H1497" s="343" t="s">
        <v>654</v>
      </c>
      <c r="I1497" s="343" t="s">
        <v>610</v>
      </c>
      <c r="J1497" s="343" t="s">
        <v>546</v>
      </c>
      <c r="K1497" s="345" t="e">
        <f>'9. Per diem and other expenses'!$I$11*MenA_share</f>
        <v>#VALUE!</v>
      </c>
      <c r="L1497" s="345" t="e">
        <f>K1497/'0a. Country information'!$R$11</f>
        <v>#VALUE!</v>
      </c>
      <c r="M1497" s="343" t="str" cm="1">
        <f t="array" ref="M1497">IFERROR(_xlfn.IFS('9. Per diem and other expenses'!$I$14='0e. Support language'!$A$62,'0e. Support language'!$A$82,'9. Per diem and other expenses'!$I$14='0e. Support language'!$A$61,'0e. Support language'!$A$67,'9. Per diem and other expenses'!$I$14='0e. Support language'!$A$63,'0e. Support language'!$A$63),"")</f>
        <v/>
      </c>
      <c r="N1497" s="380" t="s">
        <v>96</v>
      </c>
      <c r="P1497" s="381"/>
    </row>
    <row r="1498" spans="1:16" x14ac:dyDescent="0.2">
      <c r="A1498" s="343">
        <f>'1. General information'!$O$8</f>
        <v>0</v>
      </c>
      <c r="B1498" s="343">
        <f>'1. General information'!$O$10</f>
        <v>0</v>
      </c>
      <c r="C1498" s="343">
        <f>'1. General information'!$O$11</f>
        <v>0</v>
      </c>
      <c r="D1498" s="343" t="s">
        <v>792</v>
      </c>
      <c r="E1498" s="343" t="s">
        <v>652</v>
      </c>
      <c r="F1498" s="343" t="s">
        <v>653</v>
      </c>
      <c r="G1498" s="343" t="s">
        <v>5</v>
      </c>
      <c r="H1498" s="343" t="s">
        <v>654</v>
      </c>
      <c r="I1498" s="343" t="s">
        <v>610</v>
      </c>
      <c r="J1498" s="343" t="s">
        <v>350</v>
      </c>
      <c r="K1498" s="345" t="e">
        <f>'9. Per diem and other expenses'!$J$11*YF_share</f>
        <v>#VALUE!</v>
      </c>
      <c r="L1498" s="345" t="e">
        <f>K1498/'0a. Country information'!$R$11</f>
        <v>#VALUE!</v>
      </c>
      <c r="M1498" s="343" t="str" cm="1">
        <f t="array" ref="M1498">IFERROR(_xlfn.IFS('9. Per diem and other expenses'!$J$14='0e. Support language'!$A$62,'0e. Support language'!$A$82,'9. Per diem and other expenses'!$J$14='0e. Support language'!$A$61,'0e. Support language'!$A$67,'9. Per diem and other expenses'!$J$14='0e. Support language'!$A$63,'0e. Support language'!$A$63),"")</f>
        <v/>
      </c>
      <c r="N1498" s="380" t="s">
        <v>5</v>
      </c>
    </row>
    <row r="1499" spans="1:16" x14ac:dyDescent="0.2">
      <c r="A1499" s="343">
        <f>'1. General information'!$O$8</f>
        <v>0</v>
      </c>
      <c r="B1499" s="343">
        <f>'1. General information'!$O$10</f>
        <v>0</v>
      </c>
      <c r="C1499" s="343">
        <f>'1. General information'!$O$11</f>
        <v>0</v>
      </c>
      <c r="D1499" s="343" t="s">
        <v>792</v>
      </c>
      <c r="E1499" s="343" t="s">
        <v>652</v>
      </c>
      <c r="F1499" s="343" t="s">
        <v>653</v>
      </c>
      <c r="G1499" s="343" t="s">
        <v>5</v>
      </c>
      <c r="H1499" s="343" t="s">
        <v>654</v>
      </c>
      <c r="I1499" s="343" t="s">
        <v>610</v>
      </c>
      <c r="J1499" s="343" t="s">
        <v>546</v>
      </c>
      <c r="K1499" s="345" t="e">
        <f>'9. Per diem and other expenses'!$J$11*MenA_share</f>
        <v>#VALUE!</v>
      </c>
      <c r="L1499" s="345" t="e">
        <f>K1499/'0a. Country information'!$R$11</f>
        <v>#VALUE!</v>
      </c>
      <c r="M1499" s="343" t="str" cm="1">
        <f t="array" ref="M1499">IFERROR(_xlfn.IFS('9. Per diem and other expenses'!$J$14='0e. Support language'!$A$62,'0e. Support language'!$A$82,'9. Per diem and other expenses'!$J$14='0e. Support language'!$A$61,'0e. Support language'!$A$67,'9. Per diem and other expenses'!$J$14='0e. Support language'!$A$63,'0e. Support language'!$A$63),"")</f>
        <v/>
      </c>
      <c r="N1499" s="380" t="s">
        <v>5</v>
      </c>
    </row>
    <row r="1500" spans="1:16" x14ac:dyDescent="0.2">
      <c r="A1500" s="343">
        <f>'1. General information'!$O$8</f>
        <v>0</v>
      </c>
      <c r="B1500" s="343">
        <f>'1. General information'!$O$10</f>
        <v>0</v>
      </c>
      <c r="C1500" s="343">
        <f>'1. General information'!$O$11</f>
        <v>0</v>
      </c>
      <c r="D1500" s="343" t="s">
        <v>792</v>
      </c>
      <c r="E1500" s="343" t="s">
        <v>652</v>
      </c>
      <c r="F1500" s="343" t="s">
        <v>653</v>
      </c>
      <c r="G1500" s="343" t="s">
        <v>29</v>
      </c>
      <c r="H1500" s="343" t="s">
        <v>654</v>
      </c>
      <c r="I1500" s="343" t="s">
        <v>610</v>
      </c>
      <c r="J1500" s="343" t="s">
        <v>350</v>
      </c>
      <c r="K1500" s="345" t="e">
        <f>'9. Per diem and other expenses'!$L$11*YF_share</f>
        <v>#VALUE!</v>
      </c>
      <c r="L1500" s="345" t="e">
        <f>K1500/'0a. Country information'!$R$11</f>
        <v>#VALUE!</v>
      </c>
      <c r="M1500" s="343" t="str" cm="1">
        <f t="array" ref="M1500">IFERROR(_xlfn.IFS('9. Per diem and other expenses'!$L$14='0e. Support language'!$A$62,'0e. Support language'!$A$82,'9. Per diem and other expenses'!$L$14='0e. Support language'!$A$61,'0e. Support language'!$A$67,'9. Per diem and other expenses'!$L$14='0e. Support language'!$A$63,'0e. Support language'!$A$63),"")</f>
        <v/>
      </c>
      <c r="N1500" s="380" t="s">
        <v>29</v>
      </c>
    </row>
    <row r="1501" spans="1:16" x14ac:dyDescent="0.2">
      <c r="A1501" s="343">
        <f>'1. General information'!$O$8</f>
        <v>0</v>
      </c>
      <c r="B1501" s="343">
        <f>'1. General information'!$O$10</f>
        <v>0</v>
      </c>
      <c r="C1501" s="343">
        <f>'1. General information'!$O$11</f>
        <v>0</v>
      </c>
      <c r="D1501" s="343" t="s">
        <v>792</v>
      </c>
      <c r="E1501" s="343" t="s">
        <v>652</v>
      </c>
      <c r="F1501" s="343" t="s">
        <v>653</v>
      </c>
      <c r="G1501" s="343" t="s">
        <v>29</v>
      </c>
      <c r="H1501" s="343" t="s">
        <v>654</v>
      </c>
      <c r="I1501" s="343" t="s">
        <v>610</v>
      </c>
      <c r="J1501" s="343" t="s">
        <v>546</v>
      </c>
      <c r="K1501" s="345" t="e">
        <f>'9. Per diem and other expenses'!$L$11*MenA_share</f>
        <v>#VALUE!</v>
      </c>
      <c r="L1501" s="345" t="e">
        <f>K1501/'0a. Country information'!$R$11</f>
        <v>#VALUE!</v>
      </c>
      <c r="M1501" s="343" t="str" cm="1">
        <f t="array" ref="M1501">IFERROR(_xlfn.IFS('9. Per diem and other expenses'!$L$14='0e. Support language'!$A$62,'0e. Support language'!$A$82,'9. Per diem and other expenses'!$L$14='0e. Support language'!$A$61,'0e. Support language'!$A$67,'9. Per diem and other expenses'!$L$14='0e. Support language'!$A$63,'0e. Support language'!$A$63),"")</f>
        <v/>
      </c>
      <c r="N1501" s="380" t="s">
        <v>29</v>
      </c>
    </row>
    <row r="1502" spans="1:16" x14ac:dyDescent="0.2">
      <c r="A1502" s="343">
        <f>'1. General information'!$O$8</f>
        <v>0</v>
      </c>
      <c r="B1502" s="343">
        <f>'1. General information'!$O$10</f>
        <v>0</v>
      </c>
      <c r="C1502" s="343">
        <f>'1. General information'!$O$11</f>
        <v>0</v>
      </c>
      <c r="D1502" s="343" t="s">
        <v>792</v>
      </c>
      <c r="E1502" s="343" t="s">
        <v>652</v>
      </c>
      <c r="F1502" s="343" t="s">
        <v>653</v>
      </c>
      <c r="G1502" s="343" t="s">
        <v>28</v>
      </c>
      <c r="H1502" s="343" t="s">
        <v>654</v>
      </c>
      <c r="I1502" s="343" t="s">
        <v>610</v>
      </c>
      <c r="J1502" s="343" t="s">
        <v>350</v>
      </c>
      <c r="K1502" s="345" t="e">
        <f>'9. Per diem and other expenses'!$N$11*YF_share</f>
        <v>#VALUE!</v>
      </c>
      <c r="L1502" s="345" t="e">
        <f>K1502/'0a. Country information'!$R$11</f>
        <v>#VALUE!</v>
      </c>
      <c r="M1502" s="343" t="str" cm="1">
        <f t="array" ref="M1502">IFERROR(_xlfn.IFS('9. Per diem and other expenses'!$N$14='0e. Support language'!$A$62,'0e. Support language'!$A$82,'9. Per diem and other expenses'!$N$14='0e. Support language'!$A$61,'0e. Support language'!$A$67,'9. Per diem and other expenses'!$N$14='0e. Support language'!$A$63,'0e. Support language'!$A$63),"")</f>
        <v/>
      </c>
      <c r="N1502" s="380" t="s">
        <v>28</v>
      </c>
    </row>
    <row r="1503" spans="1:16" x14ac:dyDescent="0.2">
      <c r="A1503" s="343">
        <f>'1. General information'!$O$8</f>
        <v>0</v>
      </c>
      <c r="B1503" s="343">
        <f>'1. General information'!$O$10</f>
        <v>0</v>
      </c>
      <c r="C1503" s="343">
        <f>'1. General information'!$O$11</f>
        <v>0</v>
      </c>
      <c r="D1503" s="343" t="s">
        <v>792</v>
      </c>
      <c r="E1503" s="343" t="s">
        <v>652</v>
      </c>
      <c r="F1503" s="343" t="s">
        <v>653</v>
      </c>
      <c r="G1503" s="343" t="s">
        <v>28</v>
      </c>
      <c r="H1503" s="343" t="s">
        <v>654</v>
      </c>
      <c r="I1503" s="343" t="s">
        <v>610</v>
      </c>
      <c r="J1503" s="343" t="s">
        <v>546</v>
      </c>
      <c r="K1503" s="345" t="e">
        <f>'9. Per diem and other expenses'!$N$11*MenA_share</f>
        <v>#VALUE!</v>
      </c>
      <c r="L1503" s="345" t="e">
        <f>K1503/'0a. Country information'!$R$11</f>
        <v>#VALUE!</v>
      </c>
      <c r="M1503" s="343" t="str" cm="1">
        <f t="array" ref="M1503">IFERROR(_xlfn.IFS('9. Per diem and other expenses'!$N$14='0e. Support language'!$A$62,'0e. Support language'!$A$82,'9. Per diem and other expenses'!$N$14='0e. Support language'!$A$61,'0e. Support language'!$A$67,'9. Per diem and other expenses'!$N$14='0e. Support language'!$A$63,'0e. Support language'!$A$63),"")</f>
        <v/>
      </c>
      <c r="N1503" s="380" t="s">
        <v>28</v>
      </c>
    </row>
    <row r="1504" spans="1:16" x14ac:dyDescent="0.2">
      <c r="A1504" s="343">
        <f>'1. General information'!$O$8</f>
        <v>0</v>
      </c>
      <c r="B1504" s="343">
        <f>'1. General information'!$O$10</f>
        <v>0</v>
      </c>
      <c r="C1504" s="343">
        <f>'1. General information'!$O$11</f>
        <v>0</v>
      </c>
      <c r="D1504" s="343" t="s">
        <v>792</v>
      </c>
      <c r="E1504" s="343" t="s">
        <v>652</v>
      </c>
      <c r="F1504" s="343" t="s">
        <v>653</v>
      </c>
      <c r="G1504" s="343" t="s">
        <v>97</v>
      </c>
      <c r="H1504" s="343" t="s">
        <v>654</v>
      </c>
      <c r="I1504" s="343" t="s">
        <v>610</v>
      </c>
      <c r="J1504" s="343" t="s">
        <v>350</v>
      </c>
      <c r="K1504" s="345" t="e">
        <f>'9. Per diem and other expenses'!$O$11*YF_share</f>
        <v>#VALUE!</v>
      </c>
      <c r="L1504" s="345" t="e">
        <f>K1504/'0a. Country information'!$R$11</f>
        <v>#VALUE!</v>
      </c>
      <c r="M1504" s="343" t="str" cm="1">
        <f t="array" ref="M1504">IFERROR(_xlfn.IFS('9. Per diem and other expenses'!$O$14='0e. Support language'!$A$62,'0e. Support language'!$A$82,'9. Per diem and other expenses'!$O$14='0e. Support language'!$A$61,'0e. Support language'!$A$67,'9. Per diem and other expenses'!$O$14='0e. Support language'!$A$63,'0e. Support language'!$A$63),"")</f>
        <v/>
      </c>
      <c r="N1504" s="380" t="s">
        <v>97</v>
      </c>
    </row>
    <row r="1505" spans="1:15" x14ac:dyDescent="0.2">
      <c r="A1505" s="343">
        <f>'1. General information'!$O$8</f>
        <v>0</v>
      </c>
      <c r="B1505" s="343">
        <f>'1. General information'!$O$10</f>
        <v>0</v>
      </c>
      <c r="C1505" s="343">
        <f>'1. General information'!$O$11</f>
        <v>0</v>
      </c>
      <c r="D1505" s="343" t="s">
        <v>792</v>
      </c>
      <c r="E1505" s="343" t="s">
        <v>652</v>
      </c>
      <c r="F1505" s="343" t="s">
        <v>653</v>
      </c>
      <c r="G1505" s="343" t="s">
        <v>97</v>
      </c>
      <c r="H1505" s="343" t="s">
        <v>654</v>
      </c>
      <c r="I1505" s="343" t="s">
        <v>610</v>
      </c>
      <c r="J1505" s="343" t="s">
        <v>546</v>
      </c>
      <c r="K1505" s="345" t="e">
        <f>'9. Per diem and other expenses'!$O$11*MenA_share</f>
        <v>#VALUE!</v>
      </c>
      <c r="L1505" s="345" t="e">
        <f>K1505/'0a. Country information'!$R$11</f>
        <v>#VALUE!</v>
      </c>
      <c r="M1505" s="343" t="str" cm="1">
        <f t="array" ref="M1505">IFERROR(_xlfn.IFS('9. Per diem and other expenses'!$O$14='0e. Support language'!$A$62,'0e. Support language'!$A$82,'9. Per diem and other expenses'!$O$14='0e. Support language'!$A$61,'0e. Support language'!$A$67,'9. Per diem and other expenses'!$O$14='0e. Support language'!$A$63,'0e. Support language'!$A$63),"")</f>
        <v/>
      </c>
      <c r="N1505" s="380" t="s">
        <v>97</v>
      </c>
    </row>
    <row r="1506" spans="1:15" x14ac:dyDescent="0.2">
      <c r="A1506" s="343">
        <f>'1. General information'!$O$8</f>
        <v>0</v>
      </c>
      <c r="B1506" s="343">
        <f>'1. General information'!$O$10</f>
        <v>0</v>
      </c>
      <c r="C1506" s="343">
        <f>'1. General information'!$O$11</f>
        <v>0</v>
      </c>
      <c r="D1506" s="343" t="s">
        <v>792</v>
      </c>
      <c r="E1506" s="343" t="s">
        <v>652</v>
      </c>
      <c r="F1506" s="343" t="s">
        <v>653</v>
      </c>
      <c r="G1506" s="343" t="s">
        <v>22</v>
      </c>
      <c r="H1506" s="343" t="s">
        <v>654</v>
      </c>
      <c r="I1506" s="343" t="s">
        <v>610</v>
      </c>
      <c r="J1506" s="343" t="s">
        <v>350</v>
      </c>
      <c r="K1506" s="345" t="e">
        <f>'9. Per diem and other expenses'!$P$11*YF_share</f>
        <v>#VALUE!</v>
      </c>
      <c r="L1506" s="345" t="e">
        <f>K1506/'0a. Country information'!$R$11</f>
        <v>#VALUE!</v>
      </c>
      <c r="M1506" s="343" t="str" cm="1">
        <f t="array" ref="M1506">IFERROR(_xlfn.IFS('9. Per diem and other expenses'!$P$14='0e. Support language'!$A$62,'0e. Support language'!$A$82,'9. Per diem and other expenses'!$P$14='0e. Support language'!$A$61,'0e. Support language'!$A$67,'9. Per diem and other expenses'!$P$14='0e. Support language'!$A$63,'0e. Support language'!$A$63),"")</f>
        <v/>
      </c>
      <c r="N1506" s="380" t="s">
        <v>22</v>
      </c>
    </row>
    <row r="1507" spans="1:15" x14ac:dyDescent="0.2">
      <c r="A1507" s="343">
        <f>'1. General information'!$O$8</f>
        <v>0</v>
      </c>
      <c r="B1507" s="343">
        <f>'1. General information'!$O$10</f>
        <v>0</v>
      </c>
      <c r="C1507" s="343">
        <f>'1. General information'!$O$11</f>
        <v>0</v>
      </c>
      <c r="D1507" s="343" t="s">
        <v>792</v>
      </c>
      <c r="E1507" s="343" t="s">
        <v>652</v>
      </c>
      <c r="F1507" s="343" t="s">
        <v>653</v>
      </c>
      <c r="G1507" s="343" t="s">
        <v>22</v>
      </c>
      <c r="H1507" s="343" t="s">
        <v>654</v>
      </c>
      <c r="I1507" s="343" t="s">
        <v>610</v>
      </c>
      <c r="J1507" s="343" t="s">
        <v>546</v>
      </c>
      <c r="K1507" s="345" t="e">
        <f>'9. Per diem and other expenses'!$P$11*MenA_share</f>
        <v>#VALUE!</v>
      </c>
      <c r="L1507" s="345" t="e">
        <f>K1507/'0a. Country information'!$R$11</f>
        <v>#VALUE!</v>
      </c>
      <c r="M1507" s="343" t="str" cm="1">
        <f t="array" ref="M1507">IFERROR(_xlfn.IFS('9. Per diem and other expenses'!$P$14='0e. Support language'!$A$62,'0e. Support language'!$A$82,'9. Per diem and other expenses'!$P$14='0e. Support language'!$A$61,'0e. Support language'!$A$67,'9. Per diem and other expenses'!$P$14='0e. Support language'!$A$63,'0e. Support language'!$A$63),"")</f>
        <v/>
      </c>
      <c r="N1507" s="380" t="s">
        <v>22</v>
      </c>
    </row>
    <row r="1508" spans="1:15" x14ac:dyDescent="0.2">
      <c r="A1508" s="343">
        <f>'1. General information'!$O$8</f>
        <v>0</v>
      </c>
      <c r="B1508" s="343">
        <f>'1. General information'!$O$10</f>
        <v>0</v>
      </c>
      <c r="C1508" s="343">
        <f>'1. General information'!$O$11</f>
        <v>0</v>
      </c>
      <c r="D1508" s="343" t="s">
        <v>792</v>
      </c>
      <c r="E1508" s="343" t="s">
        <v>652</v>
      </c>
      <c r="F1508" s="343" t="s">
        <v>653</v>
      </c>
      <c r="G1508" s="343" t="s">
        <v>30</v>
      </c>
      <c r="H1508" s="343" t="s">
        <v>654</v>
      </c>
      <c r="I1508" s="343" t="s">
        <v>610</v>
      </c>
      <c r="J1508" s="343" t="s">
        <v>350</v>
      </c>
      <c r="K1508" s="345" t="e">
        <f>'9. Per diem and other expenses'!$Q$11*YF_share</f>
        <v>#VALUE!</v>
      </c>
      <c r="L1508" s="345" t="e">
        <f>K1508/'0a. Country information'!$R$11</f>
        <v>#VALUE!</v>
      </c>
      <c r="M1508" s="343" t="str" cm="1">
        <f t="array" ref="M1508">IFERROR(_xlfn.IFS('9. Per diem and other expenses'!$Q$14='0e. Support language'!$A$62,'0e. Support language'!$A$82,'9. Per diem and other expenses'!$Q$14='0e. Support language'!$A$61,'0e. Support language'!$A$67,'9. Per diem and other expenses'!$Q$14='0e. Support language'!$A$63,'0e. Support language'!$A$63),"")</f>
        <v/>
      </c>
      <c r="N1508" s="380" t="s">
        <v>30</v>
      </c>
    </row>
    <row r="1509" spans="1:15" x14ac:dyDescent="0.2">
      <c r="A1509" s="343">
        <f>'1. General information'!$O$8</f>
        <v>0</v>
      </c>
      <c r="B1509" s="343">
        <f>'1. General information'!$O$10</f>
        <v>0</v>
      </c>
      <c r="C1509" s="343">
        <f>'1. General information'!$O$11</f>
        <v>0</v>
      </c>
      <c r="D1509" s="343" t="s">
        <v>792</v>
      </c>
      <c r="E1509" s="343" t="s">
        <v>652</v>
      </c>
      <c r="F1509" s="343" t="s">
        <v>653</v>
      </c>
      <c r="G1509" s="343" t="s">
        <v>30</v>
      </c>
      <c r="H1509" s="343" t="s">
        <v>654</v>
      </c>
      <c r="I1509" s="343" t="s">
        <v>610</v>
      </c>
      <c r="J1509" s="343" t="s">
        <v>546</v>
      </c>
      <c r="K1509" s="345" t="e">
        <f>'9. Per diem and other expenses'!$Q$11*MenA_share</f>
        <v>#VALUE!</v>
      </c>
      <c r="L1509" s="345" t="e">
        <f>K1509/'0a. Country information'!$R$11</f>
        <v>#VALUE!</v>
      </c>
      <c r="M1509" s="343" t="str" cm="1">
        <f t="array" ref="M1509">IFERROR(_xlfn.IFS('9. Per diem and other expenses'!$Q$14='0e. Support language'!$A$62,'0e. Support language'!$A$82,'9. Per diem and other expenses'!$Q$14='0e. Support language'!$A$61,'0e. Support language'!$A$67,'9. Per diem and other expenses'!$Q$14='0e. Support language'!$A$63,'0e. Support language'!$A$63),"")</f>
        <v/>
      </c>
      <c r="N1509" s="380" t="s">
        <v>30</v>
      </c>
    </row>
    <row r="1510" spans="1:15" x14ac:dyDescent="0.2">
      <c r="A1510" s="343">
        <f>'1. General information'!$O$8</f>
        <v>0</v>
      </c>
      <c r="B1510" s="343">
        <f>'1. General information'!$O$10</f>
        <v>0</v>
      </c>
      <c r="C1510" s="343">
        <f>'1. General information'!$O$11</f>
        <v>0</v>
      </c>
      <c r="D1510" s="343" t="s">
        <v>792</v>
      </c>
      <c r="E1510" s="343" t="s">
        <v>652</v>
      </c>
      <c r="F1510" s="343" t="s">
        <v>653</v>
      </c>
      <c r="G1510" s="343" t="s">
        <v>33</v>
      </c>
      <c r="H1510" s="343" t="s">
        <v>654</v>
      </c>
      <c r="I1510" s="343" t="s">
        <v>610</v>
      </c>
      <c r="J1510" s="343" t="s">
        <v>350</v>
      </c>
      <c r="K1510" s="345" t="e">
        <f>'9. Per diem and other expenses'!$R$11*'B. Intermediate calculations'!$C$50*YF_share</f>
        <v>#DIV/0!</v>
      </c>
      <c r="L1510" s="345" t="e">
        <f>K1510/'0a. Country information'!$R$11</f>
        <v>#DIV/0!</v>
      </c>
      <c r="M1510" s="346" t="str" cm="1">
        <f t="array" ref="M1510">IFERROR(_xlfn.IFS('9. Per diem and other expenses'!$R$14='0e. Support language'!$A$62,'0e. Support language'!$A$82,'9. Per diem and other expenses'!$R$14='0e. Support language'!$A$61,'0e. Support language'!$A$67,'9. Per diem and other expenses'!$R$14='0e. Support language'!$A$63,'0e. Support language'!$A$63),"")</f>
        <v/>
      </c>
      <c r="N1510" s="379" t="s">
        <v>4558</v>
      </c>
    </row>
    <row r="1511" spans="1:15" x14ac:dyDescent="0.2">
      <c r="A1511" s="343">
        <f>'1. General information'!$O$8</f>
        <v>0</v>
      </c>
      <c r="B1511" s="343">
        <f>'1. General information'!$O$10</f>
        <v>0</v>
      </c>
      <c r="C1511" s="343">
        <f>'1. General information'!$O$11</f>
        <v>0</v>
      </c>
      <c r="D1511" s="343" t="s">
        <v>792</v>
      </c>
      <c r="E1511" s="343" t="s">
        <v>652</v>
      </c>
      <c r="F1511" s="343" t="s">
        <v>653</v>
      </c>
      <c r="G1511" s="343" t="s">
        <v>33</v>
      </c>
      <c r="H1511" s="343" t="s">
        <v>654</v>
      </c>
      <c r="I1511" s="343" t="s">
        <v>610</v>
      </c>
      <c r="J1511" s="343" t="s">
        <v>546</v>
      </c>
      <c r="K1511" s="345" t="e">
        <f>'9. Per diem and other expenses'!$R$11*'B. Intermediate calculations'!$C$50*MenA_share</f>
        <v>#DIV/0!</v>
      </c>
      <c r="L1511" s="345" t="e">
        <f>K1511/'0a. Country information'!$R$11</f>
        <v>#DIV/0!</v>
      </c>
      <c r="M1511" s="346" t="str" cm="1">
        <f t="array" ref="M1511">IFERROR(_xlfn.IFS('9. Per diem and other expenses'!$R$14='0e. Support language'!$A$62,'0e. Support language'!$A$82,'9. Per diem and other expenses'!$R$14='0e. Support language'!$A$61,'0e. Support language'!$A$67,'9. Per diem and other expenses'!$R$14='0e. Support language'!$A$63,'0e. Support language'!$A$63),"")</f>
        <v/>
      </c>
      <c r="N1511" s="379" t="s">
        <v>4558</v>
      </c>
    </row>
    <row r="1512" spans="1:15" x14ac:dyDescent="0.2">
      <c r="A1512" s="343">
        <f>'1. General information'!$O$8</f>
        <v>0</v>
      </c>
      <c r="B1512" s="343">
        <f>'1. General information'!$O$10</f>
        <v>0</v>
      </c>
      <c r="C1512" s="343">
        <f>'1. General information'!$O$11</f>
        <v>0</v>
      </c>
      <c r="D1512" s="343" t="s">
        <v>792</v>
      </c>
      <c r="E1512" s="343" t="s">
        <v>652</v>
      </c>
      <c r="F1512" s="343" t="s">
        <v>653</v>
      </c>
      <c r="G1512" s="343" t="s">
        <v>356</v>
      </c>
      <c r="H1512" s="343" t="s">
        <v>654</v>
      </c>
      <c r="I1512" s="343" t="s">
        <v>610</v>
      </c>
      <c r="J1512" s="343" t="s">
        <v>350</v>
      </c>
      <c r="K1512" s="345" t="e">
        <f>'9. Per diem and other expenses'!$R$11*'B. Intermediate calculations'!$D$50*YF_share</f>
        <v>#DIV/0!</v>
      </c>
      <c r="L1512" s="345" t="e">
        <f>K1512/'0a. Country information'!$R$11</f>
        <v>#DIV/0!</v>
      </c>
      <c r="M1512" s="346" t="str" cm="1">
        <f t="array" ref="M1512">IFERROR(_xlfn.IFS('9. Per diem and other expenses'!$R$14='0e. Support language'!$A$62,'0e. Support language'!$A$82,'9. Per diem and other expenses'!$R$14='0e. Support language'!$A$61,'0e. Support language'!$A$67,'9. Per diem and other expenses'!$R$14='0e. Support language'!$A$63,'0e. Support language'!$A$63),"")</f>
        <v/>
      </c>
      <c r="N1512" s="380" t="s">
        <v>356</v>
      </c>
    </row>
    <row r="1513" spans="1:15" x14ac:dyDescent="0.2">
      <c r="A1513" s="343">
        <f>'1. General information'!$O$8</f>
        <v>0</v>
      </c>
      <c r="B1513" s="343">
        <f>'1. General information'!$O$10</f>
        <v>0</v>
      </c>
      <c r="C1513" s="343">
        <f>'1. General information'!$O$11</f>
        <v>0</v>
      </c>
      <c r="D1513" s="343" t="s">
        <v>792</v>
      </c>
      <c r="E1513" s="343" t="s">
        <v>652</v>
      </c>
      <c r="F1513" s="343" t="s">
        <v>653</v>
      </c>
      <c r="G1513" s="343" t="s">
        <v>356</v>
      </c>
      <c r="H1513" s="343" t="s">
        <v>654</v>
      </c>
      <c r="I1513" s="343" t="s">
        <v>610</v>
      </c>
      <c r="J1513" s="343" t="s">
        <v>546</v>
      </c>
      <c r="K1513" s="345" t="e">
        <f>'9. Per diem and other expenses'!$R$11*'B. Intermediate calculations'!$D$50*MenA_share</f>
        <v>#DIV/0!</v>
      </c>
      <c r="L1513" s="345" t="e">
        <f>K1513/'0a. Country information'!$R$11</f>
        <v>#DIV/0!</v>
      </c>
      <c r="M1513" s="346" t="str" cm="1">
        <f t="array" ref="M1513">IFERROR(_xlfn.IFS('9. Per diem and other expenses'!$R$14='0e. Support language'!$A$62,'0e. Support language'!$A$82,'9. Per diem and other expenses'!$R$14='0e. Support language'!$A$61,'0e. Support language'!$A$67,'9. Per diem and other expenses'!$R$14='0e. Support language'!$A$63,'0e. Support language'!$A$63),"")</f>
        <v/>
      </c>
      <c r="N1513" s="380" t="s">
        <v>356</v>
      </c>
    </row>
    <row r="1514" spans="1:15" x14ac:dyDescent="0.2">
      <c r="A1514" s="343">
        <f>'1. General information'!$O$8</f>
        <v>0</v>
      </c>
      <c r="B1514" s="343">
        <f>'1. General information'!$O$10</f>
        <v>0</v>
      </c>
      <c r="C1514" s="343">
        <f>'1. General information'!$O$11</f>
        <v>0</v>
      </c>
      <c r="D1514" s="343" t="s">
        <v>792</v>
      </c>
      <c r="E1514" s="343" t="s">
        <v>652</v>
      </c>
      <c r="F1514" s="343" t="s">
        <v>653</v>
      </c>
      <c r="G1514" s="343" t="s">
        <v>96</v>
      </c>
      <c r="H1514" s="343" t="s">
        <v>654</v>
      </c>
      <c r="I1514" s="343" t="s">
        <v>610</v>
      </c>
      <c r="J1514" s="343" t="s">
        <v>350</v>
      </c>
      <c r="K1514" s="345" t="e">
        <f>'9. Per diem and other expenses'!$R$11*'B. Intermediate calculations'!$F$50*YF_share</f>
        <v>#DIV/0!</v>
      </c>
      <c r="L1514" s="345" t="e">
        <f>K1514/'0a. Country information'!$R$11</f>
        <v>#DIV/0!</v>
      </c>
      <c r="M1514" s="346" t="str" cm="1">
        <f t="array" ref="M1514">IFERROR(_xlfn.IFS('9. Per diem and other expenses'!$R$14='0e. Support language'!$A$62,'0e. Support language'!$A$82,'9. Per diem and other expenses'!$R$14='0e. Support language'!$A$61,'0e. Support language'!$A$67,'9. Per diem and other expenses'!$R$14='0e. Support language'!$A$63,'0e. Support language'!$A$63),"")</f>
        <v/>
      </c>
      <c r="N1514" s="380" t="s">
        <v>96</v>
      </c>
      <c r="O1514" s="383"/>
    </row>
    <row r="1515" spans="1:15" x14ac:dyDescent="0.2">
      <c r="A1515" s="343">
        <f>'1. General information'!$O$8</f>
        <v>0</v>
      </c>
      <c r="B1515" s="343">
        <f>'1. General information'!$O$10</f>
        <v>0</v>
      </c>
      <c r="C1515" s="343">
        <f>'1. General information'!$O$11</f>
        <v>0</v>
      </c>
      <c r="D1515" s="343" t="s">
        <v>792</v>
      </c>
      <c r="E1515" s="343" t="s">
        <v>652</v>
      </c>
      <c r="F1515" s="343" t="s">
        <v>653</v>
      </c>
      <c r="G1515" s="343" t="s">
        <v>96</v>
      </c>
      <c r="H1515" s="343" t="s">
        <v>654</v>
      </c>
      <c r="I1515" s="343" t="s">
        <v>610</v>
      </c>
      <c r="J1515" s="343" t="s">
        <v>546</v>
      </c>
      <c r="K1515" s="345" t="e">
        <f>'9. Per diem and other expenses'!$R$11*'B. Intermediate calculations'!$F$50*MenA_share</f>
        <v>#DIV/0!</v>
      </c>
      <c r="L1515" s="345" t="e">
        <f>K1515/'0a. Country information'!$R$11</f>
        <v>#DIV/0!</v>
      </c>
      <c r="M1515" s="346" t="str" cm="1">
        <f t="array" ref="M1515">IFERROR(_xlfn.IFS('9. Per diem and other expenses'!$R$14='0e. Support language'!$A$62,'0e. Support language'!$A$82,'9. Per diem and other expenses'!$R$14='0e. Support language'!$A$61,'0e. Support language'!$A$67,'9. Per diem and other expenses'!$R$14='0e. Support language'!$A$63,'0e. Support language'!$A$63),"")</f>
        <v/>
      </c>
      <c r="N1515" s="380" t="s">
        <v>96</v>
      </c>
      <c r="O1515" s="383"/>
    </row>
    <row r="1516" spans="1:15" x14ac:dyDescent="0.2">
      <c r="A1516" s="343">
        <f>'1. General information'!$O$8</f>
        <v>0</v>
      </c>
      <c r="B1516" s="343">
        <f>'1. General information'!$O$10</f>
        <v>0</v>
      </c>
      <c r="C1516" s="343">
        <f>'1. General information'!$O$11</f>
        <v>0</v>
      </c>
      <c r="D1516" s="343" t="s">
        <v>792</v>
      </c>
      <c r="E1516" s="343" t="s">
        <v>652</v>
      </c>
      <c r="F1516" s="343" t="s">
        <v>653</v>
      </c>
      <c r="G1516" s="343" t="s">
        <v>5</v>
      </c>
      <c r="H1516" s="343" t="s">
        <v>654</v>
      </c>
      <c r="I1516" s="343" t="s">
        <v>610</v>
      </c>
      <c r="J1516" s="343" t="s">
        <v>350</v>
      </c>
      <c r="K1516" s="345" t="e">
        <f>'9. Per diem and other expenses'!$R$11*'B. Intermediate calculations'!$G$50*YF_share</f>
        <v>#DIV/0!</v>
      </c>
      <c r="L1516" s="345" t="e">
        <f>K1516/'0a. Country information'!$R$11</f>
        <v>#DIV/0!</v>
      </c>
      <c r="M1516" s="346" t="str" cm="1">
        <f t="array" ref="M1516">IFERROR(_xlfn.IFS('9. Per diem and other expenses'!$R$14='0e. Support language'!$A$62,'0e. Support language'!$A$82,'9. Per diem and other expenses'!$R$14='0e. Support language'!$A$61,'0e. Support language'!$A$67,'9. Per diem and other expenses'!$R$14='0e. Support language'!$A$63,'0e. Support language'!$A$63),"")</f>
        <v/>
      </c>
      <c r="N1516" s="380" t="s">
        <v>5</v>
      </c>
    </row>
    <row r="1517" spans="1:15" x14ac:dyDescent="0.2">
      <c r="A1517" s="343">
        <f>'1. General information'!$O$8</f>
        <v>0</v>
      </c>
      <c r="B1517" s="343">
        <f>'1. General information'!$O$10</f>
        <v>0</v>
      </c>
      <c r="C1517" s="343">
        <f>'1. General information'!$O$11</f>
        <v>0</v>
      </c>
      <c r="D1517" s="343" t="s">
        <v>792</v>
      </c>
      <c r="E1517" s="343" t="s">
        <v>652</v>
      </c>
      <c r="F1517" s="343" t="s">
        <v>653</v>
      </c>
      <c r="G1517" s="343" t="s">
        <v>5</v>
      </c>
      <c r="H1517" s="343" t="s">
        <v>654</v>
      </c>
      <c r="I1517" s="343" t="s">
        <v>610</v>
      </c>
      <c r="J1517" s="343" t="s">
        <v>546</v>
      </c>
      <c r="K1517" s="345" t="e">
        <f>'9. Per diem and other expenses'!$R$11*'B. Intermediate calculations'!$G$50*MenA_share</f>
        <v>#DIV/0!</v>
      </c>
      <c r="L1517" s="345" t="e">
        <f>K1517/'0a. Country information'!$R$11</f>
        <v>#DIV/0!</v>
      </c>
      <c r="M1517" s="346" t="str" cm="1">
        <f t="array" ref="M1517">IFERROR(_xlfn.IFS('9. Per diem and other expenses'!$R$14='0e. Support language'!$A$62,'0e. Support language'!$A$82,'9. Per diem and other expenses'!$R$14='0e. Support language'!$A$61,'0e. Support language'!$A$67,'9. Per diem and other expenses'!$R$14='0e. Support language'!$A$63,'0e. Support language'!$A$63),"")</f>
        <v/>
      </c>
      <c r="N1517" s="380" t="s">
        <v>5</v>
      </c>
    </row>
    <row r="1518" spans="1:15" x14ac:dyDescent="0.2">
      <c r="A1518" s="343">
        <f>'1. General information'!$O$8</f>
        <v>0</v>
      </c>
      <c r="B1518" s="343">
        <f>'1. General information'!$O$10</f>
        <v>0</v>
      </c>
      <c r="C1518" s="343">
        <f>'1. General information'!$O$11</f>
        <v>0</v>
      </c>
      <c r="D1518" s="343" t="s">
        <v>792</v>
      </c>
      <c r="E1518" s="343" t="s">
        <v>652</v>
      </c>
      <c r="F1518" s="343" t="s">
        <v>653</v>
      </c>
      <c r="G1518" s="343" t="s">
        <v>29</v>
      </c>
      <c r="H1518" s="343" t="s">
        <v>654</v>
      </c>
      <c r="I1518" s="343" t="s">
        <v>610</v>
      </c>
      <c r="J1518" s="343" t="s">
        <v>350</v>
      </c>
      <c r="K1518" s="345" t="e">
        <f>'9. Per diem and other expenses'!$R$11*'B. Intermediate calculations'!$E$50*YF_share</f>
        <v>#DIV/0!</v>
      </c>
      <c r="L1518" s="345" t="e">
        <f>K1518/'0a. Country information'!$R$11</f>
        <v>#DIV/0!</v>
      </c>
      <c r="M1518" s="346" t="str" cm="1">
        <f t="array" ref="M1518">IFERROR(_xlfn.IFS('9. Per diem and other expenses'!$R$14='0e. Support language'!$A$62,'0e. Support language'!$A$82,'9. Per diem and other expenses'!$R$14='0e. Support language'!$A$61,'0e. Support language'!$A$67,'9. Per diem and other expenses'!$R$14='0e. Support language'!$A$63,'0e. Support language'!$A$63),"")</f>
        <v/>
      </c>
      <c r="N1518" s="380" t="s">
        <v>29</v>
      </c>
    </row>
    <row r="1519" spans="1:15" x14ac:dyDescent="0.2">
      <c r="A1519" s="343">
        <f>'1. General information'!$O$8</f>
        <v>0</v>
      </c>
      <c r="B1519" s="343">
        <f>'1. General information'!$O$10</f>
        <v>0</v>
      </c>
      <c r="C1519" s="343">
        <f>'1. General information'!$O$11</f>
        <v>0</v>
      </c>
      <c r="D1519" s="343" t="s">
        <v>792</v>
      </c>
      <c r="E1519" s="343" t="s">
        <v>652</v>
      </c>
      <c r="F1519" s="343" t="s">
        <v>653</v>
      </c>
      <c r="G1519" s="343" t="s">
        <v>29</v>
      </c>
      <c r="H1519" s="343" t="s">
        <v>654</v>
      </c>
      <c r="I1519" s="343" t="s">
        <v>610</v>
      </c>
      <c r="J1519" s="343" t="s">
        <v>546</v>
      </c>
      <c r="K1519" s="345" t="e">
        <f>'9. Per diem and other expenses'!$R$11*'B. Intermediate calculations'!$E$50*MenA_share</f>
        <v>#DIV/0!</v>
      </c>
      <c r="L1519" s="345" t="e">
        <f>K1519/'0a. Country information'!$R$11</f>
        <v>#DIV/0!</v>
      </c>
      <c r="M1519" s="346" t="str" cm="1">
        <f t="array" ref="M1519">IFERROR(_xlfn.IFS('9. Per diem and other expenses'!$R$14='0e. Support language'!$A$62,'0e. Support language'!$A$82,'9. Per diem and other expenses'!$R$14='0e. Support language'!$A$61,'0e. Support language'!$A$67,'9. Per diem and other expenses'!$R$14='0e. Support language'!$A$63,'0e. Support language'!$A$63),"")</f>
        <v/>
      </c>
      <c r="N1519" s="380" t="s">
        <v>29</v>
      </c>
    </row>
    <row r="1520" spans="1:15" x14ac:dyDescent="0.2">
      <c r="A1520" s="343">
        <f>'1. General information'!$O$8</f>
        <v>0</v>
      </c>
      <c r="B1520" s="343">
        <f>'1. General information'!$O$10</f>
        <v>0</v>
      </c>
      <c r="C1520" s="343">
        <f>'1. General information'!$O$11</f>
        <v>0</v>
      </c>
      <c r="D1520" s="343" t="s">
        <v>792</v>
      </c>
      <c r="E1520" s="343" t="s">
        <v>652</v>
      </c>
      <c r="F1520" s="343" t="s">
        <v>653</v>
      </c>
      <c r="G1520" s="343" t="s">
        <v>28</v>
      </c>
      <c r="H1520" s="343" t="s">
        <v>654</v>
      </c>
      <c r="I1520" s="343" t="s">
        <v>610</v>
      </c>
      <c r="J1520" s="343" t="s">
        <v>350</v>
      </c>
      <c r="K1520" s="345" t="e">
        <f>'9. Per diem and other expenses'!$R$11*'B. Intermediate calculations'!$K$50*YF_share</f>
        <v>#DIV/0!</v>
      </c>
      <c r="L1520" s="345" t="e">
        <f>K1520/'0a. Country information'!$R$11</f>
        <v>#DIV/0!</v>
      </c>
      <c r="M1520" s="346" t="str" cm="1">
        <f t="array" ref="M1520">IFERROR(_xlfn.IFS('9. Per diem and other expenses'!$R$14='0e. Support language'!$A$62,'0e. Support language'!$A$82,'9. Per diem and other expenses'!$R$14='0e. Support language'!$A$61,'0e. Support language'!$A$67,'9. Per diem and other expenses'!$R$14='0e. Support language'!$A$63,'0e. Support language'!$A$63),"")</f>
        <v/>
      </c>
      <c r="N1520" s="380" t="s">
        <v>28</v>
      </c>
    </row>
    <row r="1521" spans="1:14" x14ac:dyDescent="0.2">
      <c r="A1521" s="343">
        <f>'1. General information'!$O$8</f>
        <v>0</v>
      </c>
      <c r="B1521" s="343">
        <f>'1. General information'!$O$10</f>
        <v>0</v>
      </c>
      <c r="C1521" s="343">
        <f>'1. General information'!$O$11</f>
        <v>0</v>
      </c>
      <c r="D1521" s="343" t="s">
        <v>792</v>
      </c>
      <c r="E1521" s="343" t="s">
        <v>652</v>
      </c>
      <c r="F1521" s="343" t="s">
        <v>653</v>
      </c>
      <c r="G1521" s="343" t="s">
        <v>28</v>
      </c>
      <c r="H1521" s="343" t="s">
        <v>654</v>
      </c>
      <c r="I1521" s="343" t="s">
        <v>610</v>
      </c>
      <c r="J1521" s="343" t="s">
        <v>546</v>
      </c>
      <c r="K1521" s="345" t="e">
        <f>'9. Per diem and other expenses'!$R$11*'B. Intermediate calculations'!$K$50*MenA_share</f>
        <v>#DIV/0!</v>
      </c>
      <c r="L1521" s="345" t="e">
        <f>K1521/'0a. Country information'!$R$11</f>
        <v>#DIV/0!</v>
      </c>
      <c r="M1521" s="346" t="str" cm="1">
        <f t="array" ref="M1521">IFERROR(_xlfn.IFS('9. Per diem and other expenses'!$R$14='0e. Support language'!$A$62,'0e. Support language'!$A$82,'9. Per diem and other expenses'!$R$14='0e. Support language'!$A$61,'0e. Support language'!$A$67,'9. Per diem and other expenses'!$R$14='0e. Support language'!$A$63,'0e. Support language'!$A$63),"")</f>
        <v/>
      </c>
      <c r="N1521" s="380" t="s">
        <v>28</v>
      </c>
    </row>
    <row r="1522" spans="1:14" x14ac:dyDescent="0.2">
      <c r="A1522" s="343">
        <f>'1. General information'!$O$8</f>
        <v>0</v>
      </c>
      <c r="B1522" s="343">
        <f>'1. General information'!$O$10</f>
        <v>0</v>
      </c>
      <c r="C1522" s="343">
        <f>'1. General information'!$O$11</f>
        <v>0</v>
      </c>
      <c r="D1522" s="343" t="s">
        <v>792</v>
      </c>
      <c r="E1522" s="343" t="s">
        <v>652</v>
      </c>
      <c r="F1522" s="343" t="s">
        <v>653</v>
      </c>
      <c r="G1522" s="343" t="s">
        <v>97</v>
      </c>
      <c r="H1522" s="343" t="s">
        <v>654</v>
      </c>
      <c r="I1522" s="343" t="s">
        <v>610</v>
      </c>
      <c r="J1522" s="343" t="s">
        <v>350</v>
      </c>
      <c r="K1522" s="345" t="e">
        <f>'9. Per diem and other expenses'!$R$11*'B. Intermediate calculations'!$J$50*YF_share</f>
        <v>#DIV/0!</v>
      </c>
      <c r="L1522" s="345" t="e">
        <f>K1522/'0a. Country information'!$R$11</f>
        <v>#DIV/0!</v>
      </c>
      <c r="M1522" s="346" t="str" cm="1">
        <f t="array" ref="M1522">IFERROR(_xlfn.IFS('9. Per diem and other expenses'!$R$14='0e. Support language'!$A$62,'0e. Support language'!$A$82,'9. Per diem and other expenses'!$R$14='0e. Support language'!$A$61,'0e. Support language'!$A$67,'9. Per diem and other expenses'!$R$14='0e. Support language'!$A$63,'0e. Support language'!$A$63),"")</f>
        <v/>
      </c>
      <c r="N1522" s="380" t="s">
        <v>97</v>
      </c>
    </row>
    <row r="1523" spans="1:14" x14ac:dyDescent="0.2">
      <c r="A1523" s="343">
        <f>'1. General information'!$O$8</f>
        <v>0</v>
      </c>
      <c r="B1523" s="343">
        <f>'1. General information'!$O$10</f>
        <v>0</v>
      </c>
      <c r="C1523" s="343">
        <f>'1. General information'!$O$11</f>
        <v>0</v>
      </c>
      <c r="D1523" s="343" t="s">
        <v>792</v>
      </c>
      <c r="E1523" s="343" t="s">
        <v>652</v>
      </c>
      <c r="F1523" s="343" t="s">
        <v>653</v>
      </c>
      <c r="G1523" s="343" t="s">
        <v>97</v>
      </c>
      <c r="H1523" s="343" t="s">
        <v>654</v>
      </c>
      <c r="I1523" s="343" t="s">
        <v>610</v>
      </c>
      <c r="J1523" s="343" t="s">
        <v>546</v>
      </c>
      <c r="K1523" s="345" t="e">
        <f>'9. Per diem and other expenses'!$R$11*'B. Intermediate calculations'!$J$50*MenA_share</f>
        <v>#DIV/0!</v>
      </c>
      <c r="L1523" s="345" t="e">
        <f>K1523/'0a. Country information'!$R$11</f>
        <v>#DIV/0!</v>
      </c>
      <c r="M1523" s="346" t="str" cm="1">
        <f t="array" ref="M1523">IFERROR(_xlfn.IFS('9. Per diem and other expenses'!$R$14='0e. Support language'!$A$62,'0e. Support language'!$A$82,'9. Per diem and other expenses'!$R$14='0e. Support language'!$A$61,'0e. Support language'!$A$67,'9. Per diem and other expenses'!$R$14='0e. Support language'!$A$63,'0e. Support language'!$A$63),"")</f>
        <v/>
      </c>
      <c r="N1523" s="380" t="s">
        <v>97</v>
      </c>
    </row>
    <row r="1524" spans="1:14" x14ac:dyDescent="0.2">
      <c r="A1524" s="343">
        <f>'1. General information'!$O$8</f>
        <v>0</v>
      </c>
      <c r="B1524" s="343">
        <f>'1. General information'!$O$10</f>
        <v>0</v>
      </c>
      <c r="C1524" s="343">
        <f>'1. General information'!$O$11</f>
        <v>0</v>
      </c>
      <c r="D1524" s="343" t="s">
        <v>792</v>
      </c>
      <c r="E1524" s="343" t="s">
        <v>652</v>
      </c>
      <c r="F1524" s="343" t="s">
        <v>653</v>
      </c>
      <c r="G1524" s="343" t="s">
        <v>22</v>
      </c>
      <c r="H1524" s="343" t="s">
        <v>654</v>
      </c>
      <c r="I1524" s="343" t="s">
        <v>610</v>
      </c>
      <c r="J1524" s="343" t="s">
        <v>350</v>
      </c>
      <c r="K1524" s="345" t="e">
        <f>'9. Per diem and other expenses'!$R$11*'B. Intermediate calculations'!$H$50*YF_share</f>
        <v>#DIV/0!</v>
      </c>
      <c r="L1524" s="345" t="e">
        <f>K1524/'0a. Country information'!$R$11</f>
        <v>#DIV/0!</v>
      </c>
      <c r="M1524" s="346" t="str" cm="1">
        <f t="array" ref="M1524">IFERROR(_xlfn.IFS('9. Per diem and other expenses'!$R$14='0e. Support language'!$A$62,'0e. Support language'!$A$82,'9. Per diem and other expenses'!$R$14='0e. Support language'!$A$61,'0e. Support language'!$A$67,'9. Per diem and other expenses'!$R$14='0e. Support language'!$A$63,'0e. Support language'!$A$63),"")</f>
        <v/>
      </c>
      <c r="N1524" s="380" t="s">
        <v>22</v>
      </c>
    </row>
    <row r="1525" spans="1:14" x14ac:dyDescent="0.2">
      <c r="A1525" s="343">
        <f>'1. General information'!$O$8</f>
        <v>0</v>
      </c>
      <c r="B1525" s="343">
        <f>'1. General information'!$O$10</f>
        <v>0</v>
      </c>
      <c r="C1525" s="343">
        <f>'1. General information'!$O$11</f>
        <v>0</v>
      </c>
      <c r="D1525" s="343" t="s">
        <v>792</v>
      </c>
      <c r="E1525" s="343" t="s">
        <v>652</v>
      </c>
      <c r="F1525" s="343" t="s">
        <v>653</v>
      </c>
      <c r="G1525" s="343" t="s">
        <v>22</v>
      </c>
      <c r="H1525" s="343" t="s">
        <v>654</v>
      </c>
      <c r="I1525" s="343" t="s">
        <v>610</v>
      </c>
      <c r="J1525" s="343" t="s">
        <v>546</v>
      </c>
      <c r="K1525" s="345" t="e">
        <f>'9. Per diem and other expenses'!$R$11*'B. Intermediate calculations'!$H$50*MenA_share</f>
        <v>#DIV/0!</v>
      </c>
      <c r="L1525" s="345" t="e">
        <f>K1525/'0a. Country information'!$R$11</f>
        <v>#DIV/0!</v>
      </c>
      <c r="M1525" s="346" t="str" cm="1">
        <f t="array" ref="M1525">IFERROR(_xlfn.IFS('9. Per diem and other expenses'!$R$14='0e. Support language'!$A$62,'0e. Support language'!$A$82,'9. Per diem and other expenses'!$R$14='0e. Support language'!$A$61,'0e. Support language'!$A$67,'9. Per diem and other expenses'!$R$14='0e. Support language'!$A$63,'0e. Support language'!$A$63),"")</f>
        <v/>
      </c>
      <c r="N1525" s="380" t="s">
        <v>22</v>
      </c>
    </row>
    <row r="1526" spans="1:14" x14ac:dyDescent="0.2">
      <c r="A1526" s="343">
        <f>'1. General information'!$O$8</f>
        <v>0</v>
      </c>
      <c r="B1526" s="343">
        <f>'1. General information'!$O$10</f>
        <v>0</v>
      </c>
      <c r="C1526" s="343">
        <f>'1. General information'!$O$11</f>
        <v>0</v>
      </c>
      <c r="D1526" s="343" t="s">
        <v>792</v>
      </c>
      <c r="E1526" s="343" t="s">
        <v>652</v>
      </c>
      <c r="F1526" s="343" t="s">
        <v>653</v>
      </c>
      <c r="G1526" s="343" t="s">
        <v>30</v>
      </c>
      <c r="H1526" s="343" t="s">
        <v>654</v>
      </c>
      <c r="I1526" s="343" t="s">
        <v>610</v>
      </c>
      <c r="J1526" s="343" t="s">
        <v>350</v>
      </c>
      <c r="K1526" s="345" t="e">
        <f>'9. Per diem and other expenses'!$R$11*'B. Intermediate calculations'!$I$50*YF_share</f>
        <v>#DIV/0!</v>
      </c>
      <c r="L1526" s="345" t="e">
        <f>K1526/'0a. Country information'!$R$11</f>
        <v>#DIV/0!</v>
      </c>
      <c r="M1526" s="346" t="str" cm="1">
        <f t="array" ref="M1526">IFERROR(_xlfn.IFS('9. Per diem and other expenses'!$R$14='0e. Support language'!$A$62,'0e. Support language'!$A$82,'9. Per diem and other expenses'!$R$14='0e. Support language'!$A$61,'0e. Support language'!$A$67,'9. Per diem and other expenses'!$R$14='0e. Support language'!$A$63,'0e. Support language'!$A$63),"")</f>
        <v/>
      </c>
      <c r="N1526" s="380" t="s">
        <v>30</v>
      </c>
    </row>
    <row r="1527" spans="1:14" x14ac:dyDescent="0.2">
      <c r="A1527" s="343">
        <f>'1. General information'!$O$8</f>
        <v>0</v>
      </c>
      <c r="B1527" s="343">
        <f>'1. General information'!$O$10</f>
        <v>0</v>
      </c>
      <c r="C1527" s="343">
        <f>'1. General information'!$O$11</f>
        <v>0</v>
      </c>
      <c r="D1527" s="343" t="s">
        <v>792</v>
      </c>
      <c r="E1527" s="343" t="s">
        <v>652</v>
      </c>
      <c r="F1527" s="343" t="s">
        <v>653</v>
      </c>
      <c r="G1527" s="343" t="s">
        <v>30</v>
      </c>
      <c r="H1527" s="343" t="s">
        <v>654</v>
      </c>
      <c r="I1527" s="343" t="s">
        <v>610</v>
      </c>
      <c r="J1527" s="343" t="s">
        <v>546</v>
      </c>
      <c r="K1527" s="345" t="e">
        <f>'9. Per diem and other expenses'!$R$11*'B. Intermediate calculations'!$I$50*MenA_share</f>
        <v>#DIV/0!</v>
      </c>
      <c r="L1527" s="345" t="e">
        <f>K1527/'0a. Country information'!$R$11</f>
        <v>#DIV/0!</v>
      </c>
      <c r="M1527" s="346" t="str" cm="1">
        <f t="array" ref="M1527">IFERROR(_xlfn.IFS('9. Per diem and other expenses'!$R$14='0e. Support language'!$A$62,'0e. Support language'!$A$82,'9. Per diem and other expenses'!$R$14='0e. Support language'!$A$61,'0e. Support language'!$A$67,'9. Per diem and other expenses'!$R$14='0e. Support language'!$A$63,'0e. Support language'!$A$63),"")</f>
        <v/>
      </c>
      <c r="N1527" s="380" t="s">
        <v>30</v>
      </c>
    </row>
    <row r="1528" spans="1:14" x14ac:dyDescent="0.2">
      <c r="A1528" s="314">
        <f>'1. General information'!$O$8</f>
        <v>0</v>
      </c>
      <c r="B1528" s="314">
        <f>'1. General information'!$O$10</f>
        <v>0</v>
      </c>
      <c r="C1528" s="314">
        <f>'1. General information'!$O$11</f>
        <v>0</v>
      </c>
      <c r="D1528" s="314" t="s">
        <v>792</v>
      </c>
      <c r="E1528" s="314" t="s">
        <v>652</v>
      </c>
      <c r="F1528" s="314" t="s">
        <v>653</v>
      </c>
      <c r="G1528" s="314" t="str">
        <f>IF('9. Per diem and other expenses'!J24="","NA",'9. Per diem and other expenses'!J24)</f>
        <v>NA</v>
      </c>
      <c r="H1528" s="314" t="s">
        <v>654</v>
      </c>
      <c r="I1528" s="314" t="s">
        <v>623</v>
      </c>
      <c r="J1528" s="314" t="s">
        <v>350</v>
      </c>
      <c r="K1528" s="316" t="e">
        <f>'9. Per diem and other expenses'!J23*YF_share</f>
        <v>#VALUE!</v>
      </c>
      <c r="L1528" s="316" t="e">
        <f>K1528/'0a. Country information'!$R$11</f>
        <v>#VALUE!</v>
      </c>
      <c r="M1528" s="317" t="str">
        <f>'0e. Support language'!$A$67</f>
        <v>District/MOH</v>
      </c>
      <c r="N1528" s="384" t="s">
        <v>794</v>
      </c>
    </row>
    <row r="1529" spans="1:14" x14ac:dyDescent="0.2">
      <c r="A1529" s="314">
        <f>'1. General information'!$O$8</f>
        <v>0</v>
      </c>
      <c r="B1529" s="314">
        <f>'1. General information'!$O$10</f>
        <v>0</v>
      </c>
      <c r="C1529" s="314">
        <f>'1. General information'!$O$11</f>
        <v>0</v>
      </c>
      <c r="D1529" s="314" t="s">
        <v>792</v>
      </c>
      <c r="E1529" s="314" t="s">
        <v>652</v>
      </c>
      <c r="F1529" s="314" t="s">
        <v>653</v>
      </c>
      <c r="G1529" s="314" t="str">
        <f>IF('9. Per diem and other expenses'!J24="","NA",'9. Per diem and other expenses'!J24)</f>
        <v>NA</v>
      </c>
      <c r="H1529" s="314" t="s">
        <v>654</v>
      </c>
      <c r="I1529" s="314" t="s">
        <v>623</v>
      </c>
      <c r="J1529" s="314" t="s">
        <v>546</v>
      </c>
      <c r="K1529" s="316" t="e">
        <f>'9. Per diem and other expenses'!J23*MenA_share</f>
        <v>#VALUE!</v>
      </c>
      <c r="L1529" s="316" t="e">
        <f>K1529/'0a. Country information'!$R$11</f>
        <v>#VALUE!</v>
      </c>
      <c r="M1529" s="317" t="str">
        <f>'0e. Support language'!$A$67</f>
        <v>District/MOH</v>
      </c>
      <c r="N1529" s="384" t="s">
        <v>794</v>
      </c>
    </row>
    <row r="1530" spans="1:14" x14ac:dyDescent="0.2">
      <c r="A1530" s="314">
        <f>'1. General information'!$O$8</f>
        <v>0</v>
      </c>
      <c r="B1530" s="314">
        <f>'1. General information'!$O$10</f>
        <v>0</v>
      </c>
      <c r="C1530" s="314">
        <f>'1. General information'!$O$11</f>
        <v>0</v>
      </c>
      <c r="D1530" s="314" t="s">
        <v>792</v>
      </c>
      <c r="E1530" s="314" t="s">
        <v>652</v>
      </c>
      <c r="F1530" s="314" t="s">
        <v>653</v>
      </c>
      <c r="G1530" s="314" t="s">
        <v>28</v>
      </c>
      <c r="H1530" s="314" t="s">
        <v>654</v>
      </c>
      <c r="I1530" s="314" t="s">
        <v>620</v>
      </c>
      <c r="J1530" s="314" t="s">
        <v>350</v>
      </c>
      <c r="K1530" s="316" t="e">
        <f>'9. Per diem and other expenses'!J28*YF_share</f>
        <v>#VALUE!</v>
      </c>
      <c r="L1530" s="316" t="e">
        <f>K1530/'0a. Country information'!$R$11</f>
        <v>#VALUE!</v>
      </c>
      <c r="M1530" s="317" t="str">
        <f>'0e. Support language'!$A$67</f>
        <v>District/MOH</v>
      </c>
      <c r="N1530" s="384" t="s">
        <v>795</v>
      </c>
    </row>
    <row r="1531" spans="1:14" x14ac:dyDescent="0.2">
      <c r="A1531" s="314">
        <f>'1. General information'!$O$8</f>
        <v>0</v>
      </c>
      <c r="B1531" s="314">
        <f>'1. General information'!$O$10</f>
        <v>0</v>
      </c>
      <c r="C1531" s="314">
        <f>'1. General information'!$O$11</f>
        <v>0</v>
      </c>
      <c r="D1531" s="314" t="s">
        <v>792</v>
      </c>
      <c r="E1531" s="314" t="s">
        <v>652</v>
      </c>
      <c r="F1531" s="314" t="s">
        <v>653</v>
      </c>
      <c r="G1531" s="314" t="s">
        <v>28</v>
      </c>
      <c r="H1531" s="314" t="s">
        <v>654</v>
      </c>
      <c r="I1531" s="314" t="s">
        <v>620</v>
      </c>
      <c r="J1531" s="314" t="s">
        <v>546</v>
      </c>
      <c r="K1531" s="316" t="e">
        <f>'9. Per diem and other expenses'!J28*MenA_share</f>
        <v>#VALUE!</v>
      </c>
      <c r="L1531" s="316" t="e">
        <f>K1531/'0a. Country information'!$R$11</f>
        <v>#VALUE!</v>
      </c>
      <c r="M1531" s="317" t="str">
        <f>'0e. Support language'!$A$67</f>
        <v>District/MOH</v>
      </c>
      <c r="N1531" s="384" t="s">
        <v>795</v>
      </c>
    </row>
    <row r="1532" spans="1:14" x14ac:dyDescent="0.2">
      <c r="A1532" s="314">
        <f>'1. General information'!$O$8</f>
        <v>0</v>
      </c>
      <c r="B1532" s="314">
        <f>'1. General information'!$O$10</f>
        <v>0</v>
      </c>
      <c r="C1532" s="314">
        <f>'1. General information'!$O$11</f>
        <v>0</v>
      </c>
      <c r="D1532" s="314" t="s">
        <v>792</v>
      </c>
      <c r="E1532" s="314" t="s">
        <v>652</v>
      </c>
      <c r="F1532" s="314" t="s">
        <v>653</v>
      </c>
      <c r="G1532" s="385"/>
      <c r="H1532" s="314" t="s">
        <v>654</v>
      </c>
      <c r="I1532" s="385"/>
      <c r="J1532" s="314" t="s">
        <v>350</v>
      </c>
      <c r="K1532" s="316" t="e">
        <f>'9. Per diem and other expenses'!J29*YF_share</f>
        <v>#VALUE!</v>
      </c>
      <c r="L1532" s="316" t="e">
        <f>K1532/'0a. Country information'!$R$11</f>
        <v>#VALUE!</v>
      </c>
      <c r="M1532" s="317" t="str">
        <f>'0e. Support language'!$A$67</f>
        <v>District/MOH</v>
      </c>
      <c r="N1532" s="384" t="s">
        <v>796</v>
      </c>
    </row>
    <row r="1533" spans="1:14" x14ac:dyDescent="0.2">
      <c r="A1533" s="314">
        <f>'1. General information'!$O$8</f>
        <v>0</v>
      </c>
      <c r="B1533" s="314">
        <f>'1. General information'!$O$10</f>
        <v>0</v>
      </c>
      <c r="C1533" s="314">
        <f>'1. General information'!$O$11</f>
        <v>0</v>
      </c>
      <c r="D1533" s="314" t="s">
        <v>792</v>
      </c>
      <c r="E1533" s="314" t="s">
        <v>652</v>
      </c>
      <c r="F1533" s="314" t="s">
        <v>653</v>
      </c>
      <c r="G1533" s="385"/>
      <c r="H1533" s="314" t="s">
        <v>654</v>
      </c>
      <c r="I1533" s="385"/>
      <c r="J1533" s="314" t="s">
        <v>546</v>
      </c>
      <c r="K1533" s="316" t="e">
        <f>'9. Per diem and other expenses'!J29*MenA_share</f>
        <v>#VALUE!</v>
      </c>
      <c r="L1533" s="316" t="e">
        <f>K1533/'0a. Country information'!$R$11</f>
        <v>#VALUE!</v>
      </c>
      <c r="M1533" s="317" t="str">
        <f>'0e. Support language'!$A$67</f>
        <v>District/MOH</v>
      </c>
      <c r="N1533" s="384" t="s">
        <v>796</v>
      </c>
    </row>
    <row r="1534" spans="1:14" x14ac:dyDescent="0.2">
      <c r="A1534" s="359">
        <f>'1. General information'!$O$8</f>
        <v>0</v>
      </c>
      <c r="B1534" s="359">
        <f>'1. General information'!$O$10</f>
        <v>0</v>
      </c>
      <c r="C1534" s="359">
        <f>'1. General information'!$O$11</f>
        <v>0</v>
      </c>
      <c r="D1534" s="359" t="s">
        <v>792</v>
      </c>
      <c r="E1534" s="359" t="s">
        <v>652</v>
      </c>
      <c r="F1534" s="359" t="s">
        <v>653</v>
      </c>
      <c r="G1534" s="359" t="s">
        <v>22</v>
      </c>
      <c r="H1534" s="359" t="s">
        <v>654</v>
      </c>
      <c r="I1534" s="359" t="s">
        <v>599</v>
      </c>
      <c r="J1534" s="359" t="s">
        <v>350</v>
      </c>
      <c r="K1534" s="360">
        <f>IF('9. Per diem and other expenses'!I18='0e. Support language'!$D$34, '9. Per diem and other expenses'!I20*YF_share,0)</f>
        <v>0</v>
      </c>
      <c r="L1534" s="361" t="e">
        <f>K1534/'0a. Country information'!$R$11</f>
        <v>#DIV/0!</v>
      </c>
      <c r="M1534" s="361" t="str">
        <f>'0e. Support language'!$A$67</f>
        <v>District/MOH</v>
      </c>
      <c r="N1534" s="362" t="s">
        <v>797</v>
      </c>
    </row>
    <row r="1535" spans="1:14" x14ac:dyDescent="0.2">
      <c r="A1535" s="359">
        <f>'1. General information'!$O$8</f>
        <v>0</v>
      </c>
      <c r="B1535" s="359">
        <f>'1. General information'!$O$10</f>
        <v>0</v>
      </c>
      <c r="C1535" s="359">
        <f>'1. General information'!$O$11</f>
        <v>0</v>
      </c>
      <c r="D1535" s="359" t="s">
        <v>792</v>
      </c>
      <c r="E1535" s="359" t="s">
        <v>652</v>
      </c>
      <c r="F1535" s="359" t="s">
        <v>653</v>
      </c>
      <c r="G1535" s="359" t="s">
        <v>22</v>
      </c>
      <c r="H1535" s="359" t="s">
        <v>654</v>
      </c>
      <c r="I1535" s="359" t="s">
        <v>599</v>
      </c>
      <c r="J1535" s="359" t="s">
        <v>546</v>
      </c>
      <c r="K1535" s="360">
        <f>IF('9. Per diem and other expenses'!I18='0e. Support language'!$D$34, '9. Per diem and other expenses'!I20*MenA_share,0)</f>
        <v>0</v>
      </c>
      <c r="L1535" s="361" t="e">
        <f>K1535/'0a. Country information'!$R$11</f>
        <v>#DIV/0!</v>
      </c>
      <c r="M1535" s="361" t="str">
        <f>'0e. Support language'!$A$67</f>
        <v>District/MOH</v>
      </c>
      <c r="N1535" s="362" t="s">
        <v>797</v>
      </c>
    </row>
    <row r="1536" spans="1:14" x14ac:dyDescent="0.2">
      <c r="A1536" s="359">
        <f>'1. General information'!$O$8</f>
        <v>0</v>
      </c>
      <c r="B1536" s="359">
        <f>'1. General information'!$O$10</f>
        <v>0</v>
      </c>
      <c r="C1536" s="359">
        <f>'1. General information'!$O$11</f>
        <v>0</v>
      </c>
      <c r="D1536" s="359" t="s">
        <v>792</v>
      </c>
      <c r="E1536" s="359" t="s">
        <v>652</v>
      </c>
      <c r="F1536" s="359" t="s">
        <v>653</v>
      </c>
      <c r="G1536" s="359" t="s">
        <v>22</v>
      </c>
      <c r="H1536" s="359" t="s">
        <v>654</v>
      </c>
      <c r="I1536" s="359" t="s">
        <v>616</v>
      </c>
      <c r="J1536" s="359" t="s">
        <v>350</v>
      </c>
      <c r="K1536" s="360">
        <f>IF('9. Per diem and other expenses'!I18='0e. Support language'!$D$36, '9. Per diem and other expenses'!I20*YF_share,0)</f>
        <v>0</v>
      </c>
      <c r="L1536" s="361" t="e">
        <f>K1536/'0a. Country information'!$R$11</f>
        <v>#DIV/0!</v>
      </c>
      <c r="M1536" s="361" t="str">
        <f>'0e. Support language'!$A$67</f>
        <v>District/MOH</v>
      </c>
      <c r="N1536" s="362" t="s">
        <v>798</v>
      </c>
    </row>
    <row r="1537" spans="1:15" x14ac:dyDescent="0.2">
      <c r="A1537" s="359">
        <f>'1. General information'!$O$8</f>
        <v>0</v>
      </c>
      <c r="B1537" s="359">
        <f>'1. General information'!$O$10</f>
        <v>0</v>
      </c>
      <c r="C1537" s="359">
        <f>'1. General information'!$O$11</f>
        <v>0</v>
      </c>
      <c r="D1537" s="359" t="s">
        <v>792</v>
      </c>
      <c r="E1537" s="359" t="s">
        <v>652</v>
      </c>
      <c r="F1537" s="359" t="s">
        <v>653</v>
      </c>
      <c r="G1537" s="359" t="s">
        <v>22</v>
      </c>
      <c r="H1537" s="359" t="s">
        <v>654</v>
      </c>
      <c r="I1537" s="359" t="s">
        <v>616</v>
      </c>
      <c r="J1537" s="359" t="s">
        <v>546</v>
      </c>
      <c r="K1537" s="360">
        <f>IF('9. Per diem and other expenses'!I18='0e. Support language'!$D$36, '9. Per diem and other expenses'!I20*MenA_share,0)</f>
        <v>0</v>
      </c>
      <c r="L1537" s="361" t="e">
        <f>K1537/'0a. Country information'!$R$11</f>
        <v>#DIV/0!</v>
      </c>
      <c r="M1537" s="361" t="str">
        <f>'0e. Support language'!$A$67</f>
        <v>District/MOH</v>
      </c>
      <c r="N1537" s="362" t="s">
        <v>798</v>
      </c>
    </row>
    <row r="1538" spans="1:15" x14ac:dyDescent="0.2">
      <c r="A1538" s="359">
        <f>'1. General information'!$O$8</f>
        <v>0</v>
      </c>
      <c r="B1538" s="359">
        <f>'1. General information'!$O$10</f>
        <v>0</v>
      </c>
      <c r="C1538" s="359">
        <f>'1. General information'!$O$11</f>
        <v>0</v>
      </c>
      <c r="D1538" s="359" t="s">
        <v>792</v>
      </c>
      <c r="E1538" s="359" t="s">
        <v>611</v>
      </c>
      <c r="F1538" s="359" t="s">
        <v>612</v>
      </c>
      <c r="G1538" s="359" t="s">
        <v>22</v>
      </c>
      <c r="H1538" s="359" t="s">
        <v>654</v>
      </c>
      <c r="I1538" s="359" t="s">
        <v>624</v>
      </c>
      <c r="J1538" s="359" t="s">
        <v>350</v>
      </c>
      <c r="K1538" s="360" t="e">
        <f>'B. Intermediate calculations'!C46*'B. Intermediate calculations'!C44*YF_share</f>
        <v>#VALUE!</v>
      </c>
      <c r="L1538" s="361" t="e">
        <f>K1538/'0a. Country information'!$R$11</f>
        <v>#VALUE!</v>
      </c>
      <c r="M1538" s="361" t="str">
        <f>'0e. Support language'!$A$67</f>
        <v>District/MOH</v>
      </c>
      <c r="N1538" s="362" t="s">
        <v>799</v>
      </c>
    </row>
    <row r="1539" spans="1:15" x14ac:dyDescent="0.2">
      <c r="A1539" s="359">
        <f>'1. General information'!$O$8</f>
        <v>0</v>
      </c>
      <c r="B1539" s="359">
        <f>'1. General information'!$O$10</f>
        <v>0</v>
      </c>
      <c r="C1539" s="359">
        <f>'1. General information'!$O$11</f>
        <v>0</v>
      </c>
      <c r="D1539" s="359" t="s">
        <v>792</v>
      </c>
      <c r="E1539" s="359" t="s">
        <v>611</v>
      </c>
      <c r="F1539" s="359" t="s">
        <v>612</v>
      </c>
      <c r="G1539" s="359" t="s">
        <v>22</v>
      </c>
      <c r="H1539" s="359" t="s">
        <v>654</v>
      </c>
      <c r="I1539" s="359" t="s">
        <v>624</v>
      </c>
      <c r="J1539" s="359" t="s">
        <v>546</v>
      </c>
      <c r="K1539" s="360" t="e">
        <f>'B. Intermediate calculations'!C46*'B. Intermediate calculations'!C44*MenA_share</f>
        <v>#VALUE!</v>
      </c>
      <c r="L1539" s="361" t="e">
        <f>K1539/'0a. Country information'!$R$11</f>
        <v>#VALUE!</v>
      </c>
      <c r="M1539" s="361" t="str">
        <f>'0e. Support language'!$A$67</f>
        <v>District/MOH</v>
      </c>
      <c r="N1539" s="362" t="s">
        <v>799</v>
      </c>
    </row>
    <row r="1540" spans="1:15" x14ac:dyDescent="0.2">
      <c r="A1540" s="359">
        <f>'1. General information'!$O$8</f>
        <v>0</v>
      </c>
      <c r="B1540" s="359">
        <f>'1. General information'!$O$10</f>
        <v>0</v>
      </c>
      <c r="C1540" s="359">
        <f>'1. General information'!$O$11</f>
        <v>0</v>
      </c>
      <c r="D1540" s="359" t="s">
        <v>792</v>
      </c>
      <c r="E1540" s="359" t="s">
        <v>652</v>
      </c>
      <c r="F1540" s="359" t="s">
        <v>653</v>
      </c>
      <c r="G1540" s="359" t="s">
        <v>22</v>
      </c>
      <c r="H1540" s="359" t="s">
        <v>654</v>
      </c>
      <c r="I1540" s="359" t="s">
        <v>624</v>
      </c>
      <c r="J1540" s="359" t="s">
        <v>350</v>
      </c>
      <c r="K1540" s="360" t="e">
        <f>'B. Intermediate calculations'!C46*'B. Intermediate calculations'!C45*YF_share</f>
        <v>#VALUE!</v>
      </c>
      <c r="L1540" s="361" t="e">
        <f>K1540/'0a. Country information'!$R$11</f>
        <v>#VALUE!</v>
      </c>
      <c r="M1540" s="361" t="str">
        <f>'0e. Support language'!$A$67</f>
        <v>District/MOH</v>
      </c>
      <c r="N1540" s="362" t="s">
        <v>800</v>
      </c>
    </row>
    <row r="1541" spans="1:15" x14ac:dyDescent="0.2">
      <c r="A1541" s="359">
        <f>'1. General information'!$O$8</f>
        <v>0</v>
      </c>
      <c r="B1541" s="359">
        <f>'1. General information'!$O$10</f>
        <v>0</v>
      </c>
      <c r="C1541" s="359">
        <f>'1. General information'!$O$11</f>
        <v>0</v>
      </c>
      <c r="D1541" s="359" t="s">
        <v>792</v>
      </c>
      <c r="E1541" s="359" t="s">
        <v>652</v>
      </c>
      <c r="F1541" s="359" t="s">
        <v>653</v>
      </c>
      <c r="G1541" s="359" t="s">
        <v>22</v>
      </c>
      <c r="H1541" s="359" t="s">
        <v>654</v>
      </c>
      <c r="I1541" s="359" t="s">
        <v>624</v>
      </c>
      <c r="J1541" s="359" t="s">
        <v>546</v>
      </c>
      <c r="K1541" s="360" t="e">
        <f>'B. Intermediate calculations'!C46*'B. Intermediate calculations'!C45*MenA_share</f>
        <v>#VALUE!</v>
      </c>
      <c r="L1541" s="361" t="e">
        <f>K1541/'0a. Country information'!$R$11</f>
        <v>#VALUE!</v>
      </c>
      <c r="M1541" s="361" t="str">
        <f>'0e. Support language'!$A$67</f>
        <v>District/MOH</v>
      </c>
      <c r="N1541" s="362" t="s">
        <v>800</v>
      </c>
    </row>
    <row r="1542" spans="1:15" x14ac:dyDescent="0.2">
      <c r="A1542" s="359">
        <f>'1. General information'!$O$8</f>
        <v>0</v>
      </c>
      <c r="B1542" s="359">
        <f>'1. General information'!$O$10</f>
        <v>0</v>
      </c>
      <c r="C1542" s="359">
        <f>'1. General information'!$O$11</f>
        <v>0</v>
      </c>
      <c r="D1542" s="359" t="s">
        <v>792</v>
      </c>
      <c r="E1542" s="359" t="s">
        <v>611</v>
      </c>
      <c r="F1542" s="359" t="s">
        <v>612</v>
      </c>
      <c r="G1542" s="359" t="s">
        <v>22</v>
      </c>
      <c r="H1542" s="359" t="s">
        <v>671</v>
      </c>
      <c r="I1542" s="359" t="s">
        <v>628</v>
      </c>
      <c r="J1542" s="359" t="s">
        <v>350</v>
      </c>
      <c r="K1542" s="360">
        <f>IF('9. Per diem and other expenses'!I18='0e. Support language'!$D$35,(-PMT('0c. Unit costs'!$G$17,'0c. Unit costs'!$O$26,'0c. Unit costs'!$O$25)*('3. Campaign information'!$T$19/'B. Intermediate calculations'!$D$6))*YF_share,0)</f>
        <v>0</v>
      </c>
      <c r="L1542" s="361" t="e">
        <f>K1542/'0a. Country information'!$R$11</f>
        <v>#DIV/0!</v>
      </c>
      <c r="M1542" s="361" t="str">
        <f>'0e. Support language'!$A$67</f>
        <v>District/MOH</v>
      </c>
      <c r="N1542" s="362" t="s">
        <v>801</v>
      </c>
    </row>
    <row r="1543" spans="1:15" x14ac:dyDescent="0.2">
      <c r="A1543" s="359">
        <f>'1. General information'!$O$8</f>
        <v>0</v>
      </c>
      <c r="B1543" s="359">
        <f>'1. General information'!$O$10</f>
        <v>0</v>
      </c>
      <c r="C1543" s="359">
        <f>'1. General information'!$O$11</f>
        <v>0</v>
      </c>
      <c r="D1543" s="359" t="s">
        <v>792</v>
      </c>
      <c r="E1543" s="359" t="s">
        <v>611</v>
      </c>
      <c r="F1543" s="359" t="s">
        <v>612</v>
      </c>
      <c r="G1543" s="359" t="s">
        <v>22</v>
      </c>
      <c r="H1543" s="359" t="s">
        <v>671</v>
      </c>
      <c r="I1543" s="359" t="s">
        <v>628</v>
      </c>
      <c r="J1543" s="359" t="s">
        <v>546</v>
      </c>
      <c r="K1543" s="360">
        <f>IF('9. Per diem and other expenses'!I18='0e. Support language'!$D$35,(-PMT('0c. Unit costs'!$G$17,'0c. Unit costs'!$O$26,'0c. Unit costs'!$O$25)*('3. Campaign information'!$T$19/'B. Intermediate calculations'!$D$6))*MenA_share,0)</f>
        <v>0</v>
      </c>
      <c r="L1543" s="361" t="e">
        <f>K1543/'0a. Country information'!$R$11</f>
        <v>#DIV/0!</v>
      </c>
      <c r="M1543" s="361" t="str">
        <f>'0e. Support language'!$A$67</f>
        <v>District/MOH</v>
      </c>
      <c r="N1543" s="362" t="s">
        <v>801</v>
      </c>
    </row>
    <row r="1544" spans="1:15" x14ac:dyDescent="0.2">
      <c r="A1544" s="343">
        <f>'1. General information'!$O$8</f>
        <v>0</v>
      </c>
      <c r="B1544" s="343">
        <f>'1. General information'!$O$10</f>
        <v>0</v>
      </c>
      <c r="C1544" s="343">
        <f>'1. General information'!$O$11</f>
        <v>0</v>
      </c>
      <c r="D1544" s="343" t="s">
        <v>362</v>
      </c>
      <c r="E1544" s="343" t="s">
        <v>611</v>
      </c>
      <c r="F1544" s="343" t="s">
        <v>612</v>
      </c>
      <c r="G1544" s="343" t="s">
        <v>96</v>
      </c>
      <c r="H1544" s="343" t="s">
        <v>654</v>
      </c>
      <c r="I1544" s="343" t="s">
        <v>618</v>
      </c>
      <c r="J1544" s="343" t="s">
        <v>350</v>
      </c>
      <c r="K1544" s="345" t="e">
        <f>('0c. Unit costs'!$G$9*'8. Equipment and supplies'!$F$11)*YF_share</f>
        <v>#VALUE!</v>
      </c>
      <c r="L1544" s="346" t="e">
        <f>K1544/'0a. Country information'!$R$11</f>
        <v>#VALUE!</v>
      </c>
      <c r="M1544" s="346" t="str">
        <f>'0e. Support language'!$A$67</f>
        <v>District/MOH</v>
      </c>
      <c r="N1544" s="379" t="s">
        <v>802</v>
      </c>
    </row>
    <row r="1545" spans="1:15" x14ac:dyDescent="0.2">
      <c r="A1545" s="343">
        <f>'1. General information'!$O$8</f>
        <v>0</v>
      </c>
      <c r="B1545" s="343">
        <f>'1. General information'!$O$10</f>
        <v>0</v>
      </c>
      <c r="C1545" s="343">
        <f>'1. General information'!$O$11</f>
        <v>0</v>
      </c>
      <c r="D1545" s="343" t="s">
        <v>362</v>
      </c>
      <c r="E1545" s="343" t="s">
        <v>611</v>
      </c>
      <c r="F1545" s="343" t="s">
        <v>612</v>
      </c>
      <c r="G1545" s="343" t="s">
        <v>96</v>
      </c>
      <c r="H1545" s="343" t="s">
        <v>654</v>
      </c>
      <c r="I1545" s="343" t="s">
        <v>618</v>
      </c>
      <c r="J1545" s="343" t="s">
        <v>546</v>
      </c>
      <c r="K1545" s="345" t="e">
        <f>('0c. Unit costs'!$G$9*'8. Equipment and supplies'!$F$11)*MenA_share</f>
        <v>#VALUE!</v>
      </c>
      <c r="L1545" s="346" t="e">
        <f>K1545/'0a. Country information'!$R$11</f>
        <v>#VALUE!</v>
      </c>
      <c r="M1545" s="346" t="str">
        <f>'0e. Support language'!$A$67</f>
        <v>District/MOH</v>
      </c>
      <c r="N1545" s="379" t="s">
        <v>802</v>
      </c>
    </row>
    <row r="1546" spans="1:15" x14ac:dyDescent="0.2">
      <c r="A1546" s="359">
        <f>'1. General information'!$O$8</f>
        <v>0</v>
      </c>
      <c r="B1546" s="359">
        <f>'1. General information'!$O$10</f>
        <v>0</v>
      </c>
      <c r="C1546" s="359">
        <f>'1. General information'!$O$11</f>
        <v>0</v>
      </c>
      <c r="D1546" s="359" t="s">
        <v>803</v>
      </c>
      <c r="E1546" s="359" t="s">
        <v>611</v>
      </c>
      <c r="F1546" s="359" t="s">
        <v>612</v>
      </c>
      <c r="G1546" s="359" t="s">
        <v>96</v>
      </c>
      <c r="H1546" s="359" t="s">
        <v>654</v>
      </c>
      <c r="I1546" s="359" t="s">
        <v>618</v>
      </c>
      <c r="J1546" s="359" t="s">
        <v>350</v>
      </c>
      <c r="K1546" s="360" t="e">
        <f>'8. Equipment and supplies'!$AA$8*YF_share</f>
        <v>#VALUE!</v>
      </c>
      <c r="L1546" s="361" t="e">
        <f>K1546/'0a. Country information'!$R$11</f>
        <v>#VALUE!</v>
      </c>
      <c r="M1546" s="361" t="str">
        <f>'0e. Support language'!$A$67</f>
        <v>District/MOH</v>
      </c>
      <c r="N1546" s="362" t="s">
        <v>4559</v>
      </c>
    </row>
    <row r="1547" spans="1:15" x14ac:dyDescent="0.2">
      <c r="A1547" s="359">
        <f>'1. General information'!$O$8</f>
        <v>0</v>
      </c>
      <c r="B1547" s="359">
        <f>'1. General information'!$O$10</f>
        <v>0</v>
      </c>
      <c r="C1547" s="359">
        <f>'1. General information'!$O$11</f>
        <v>0</v>
      </c>
      <c r="D1547" s="359" t="s">
        <v>803</v>
      </c>
      <c r="E1547" s="359" t="s">
        <v>611</v>
      </c>
      <c r="F1547" s="359" t="s">
        <v>612</v>
      </c>
      <c r="G1547" s="359" t="s">
        <v>96</v>
      </c>
      <c r="H1547" s="359" t="s">
        <v>654</v>
      </c>
      <c r="I1547" s="359" t="s">
        <v>618</v>
      </c>
      <c r="J1547" s="359" t="s">
        <v>546</v>
      </c>
      <c r="K1547" s="360" t="e">
        <f>'8. Equipment and supplies'!$AA$8*MenA_share</f>
        <v>#VALUE!</v>
      </c>
      <c r="L1547" s="361" t="e">
        <f>K1547/'0a. Country information'!$R$11</f>
        <v>#VALUE!</v>
      </c>
      <c r="M1547" s="361" t="str">
        <f>'0e. Support language'!$A$67</f>
        <v>District/MOH</v>
      </c>
      <c r="N1547" s="362" t="s">
        <v>4559</v>
      </c>
    </row>
    <row r="1548" spans="1:15" x14ac:dyDescent="0.2">
      <c r="A1548" s="359">
        <f>'1. General information'!$O$8</f>
        <v>0</v>
      </c>
      <c r="B1548" s="359">
        <f>'1. General information'!$O$10</f>
        <v>0</v>
      </c>
      <c r="C1548" s="359">
        <f>'1. General information'!$O$11</f>
        <v>0</v>
      </c>
      <c r="D1548" s="359" t="s">
        <v>803</v>
      </c>
      <c r="E1548" s="359" t="s">
        <v>652</v>
      </c>
      <c r="F1548" s="359" t="s">
        <v>653</v>
      </c>
      <c r="G1548" s="359" t="s">
        <v>96</v>
      </c>
      <c r="H1548" s="359" t="s">
        <v>671</v>
      </c>
      <c r="I1548" s="359" t="s">
        <v>625</v>
      </c>
      <c r="J1548" s="359" t="s">
        <v>350</v>
      </c>
      <c r="K1548" s="360">
        <f>IF('8. Equipment and supplies'!$U$38='0e. Support language'!$C$46,'8. Equipment and supplies'!$U$39*YF_share,0)</f>
        <v>0</v>
      </c>
      <c r="L1548" s="361" t="e">
        <f>K1548/'0a. Country information'!$R$11</f>
        <v>#DIV/0!</v>
      </c>
      <c r="M1548" s="361" t="str">
        <f>'0e. Support language'!$A$67</f>
        <v>District/MOH</v>
      </c>
      <c r="N1548" s="362" t="s">
        <v>806</v>
      </c>
      <c r="O1548" s="313" t="s">
        <v>807</v>
      </c>
    </row>
    <row r="1549" spans="1:15" x14ac:dyDescent="0.2">
      <c r="A1549" s="359">
        <f>'1. General information'!$O$8</f>
        <v>0</v>
      </c>
      <c r="B1549" s="359">
        <f>'1. General information'!$O$10</f>
        <v>0</v>
      </c>
      <c r="C1549" s="359">
        <f>'1. General information'!$O$11</f>
        <v>0</v>
      </c>
      <c r="D1549" s="359" t="s">
        <v>803</v>
      </c>
      <c r="E1549" s="359" t="s">
        <v>652</v>
      </c>
      <c r="F1549" s="359" t="s">
        <v>653</v>
      </c>
      <c r="G1549" s="359" t="s">
        <v>96</v>
      </c>
      <c r="H1549" s="359" t="s">
        <v>671</v>
      </c>
      <c r="I1549" s="359" t="s">
        <v>625</v>
      </c>
      <c r="J1549" s="359" t="s">
        <v>546</v>
      </c>
      <c r="K1549" s="360">
        <f>IF('8. Equipment and supplies'!$U$38='0e. Support language'!$C$46,'8. Equipment and supplies'!$U$39*MenA_share,0)</f>
        <v>0</v>
      </c>
      <c r="L1549" s="361" t="e">
        <f>K1549/'0a. Country information'!$R$11</f>
        <v>#DIV/0!</v>
      </c>
      <c r="M1549" s="361" t="str">
        <f>'0e. Support language'!$A$67</f>
        <v>District/MOH</v>
      </c>
      <c r="N1549" s="362" t="s">
        <v>806</v>
      </c>
    </row>
    <row r="1550" spans="1:15" x14ac:dyDescent="0.2">
      <c r="A1550" s="359">
        <f>'1. General information'!$O$8</f>
        <v>0</v>
      </c>
      <c r="B1550" s="359">
        <f>'1. General information'!$O$10</f>
        <v>0</v>
      </c>
      <c r="C1550" s="359">
        <f>'1. General information'!$O$11</f>
        <v>0</v>
      </c>
      <c r="D1550" s="359" t="s">
        <v>804</v>
      </c>
      <c r="E1550" s="359" t="s">
        <v>652</v>
      </c>
      <c r="F1550" s="359" t="s">
        <v>653</v>
      </c>
      <c r="G1550" s="359" t="s">
        <v>96</v>
      </c>
      <c r="H1550" s="359" t="s">
        <v>671</v>
      </c>
      <c r="I1550" s="359" t="s">
        <v>625</v>
      </c>
      <c r="J1550" s="359" t="s">
        <v>350</v>
      </c>
      <c r="K1550" s="360">
        <f>IF('8. Equipment and supplies'!$X$38='0e. Support language'!$C$46,'8. Equipment and supplies'!$X$39*YF_share,0)</f>
        <v>0</v>
      </c>
      <c r="L1550" s="361" t="e">
        <f>K1550/'0a. Country information'!$R$11</f>
        <v>#DIV/0!</v>
      </c>
      <c r="M1550" s="361" t="str">
        <f>'0e. Support language'!$A$67</f>
        <v>District/MOH</v>
      </c>
      <c r="N1550" s="363" t="s">
        <v>204</v>
      </c>
    </row>
    <row r="1551" spans="1:15" x14ac:dyDescent="0.2">
      <c r="A1551" s="359">
        <f>'1. General information'!$O$8</f>
        <v>0</v>
      </c>
      <c r="B1551" s="359">
        <f>'1. General information'!$O$10</f>
        <v>0</v>
      </c>
      <c r="C1551" s="359">
        <f>'1. General information'!$O$11</f>
        <v>0</v>
      </c>
      <c r="D1551" s="359" t="s">
        <v>804</v>
      </c>
      <c r="E1551" s="359" t="s">
        <v>652</v>
      </c>
      <c r="F1551" s="359" t="s">
        <v>653</v>
      </c>
      <c r="G1551" s="359" t="s">
        <v>96</v>
      </c>
      <c r="H1551" s="359" t="s">
        <v>671</v>
      </c>
      <c r="I1551" s="359" t="s">
        <v>625</v>
      </c>
      <c r="J1551" s="359" t="s">
        <v>546</v>
      </c>
      <c r="K1551" s="360">
        <f>IF('8. Equipment and supplies'!$X$38='0e. Support language'!$C$46,'8. Equipment and supplies'!$X$39*MenA_share,0)</f>
        <v>0</v>
      </c>
      <c r="L1551" s="361" t="e">
        <f>K1551/'0a. Country information'!$R$11</f>
        <v>#DIV/0!</v>
      </c>
      <c r="M1551" s="361" t="str">
        <f>'0e. Support language'!$A$67</f>
        <v>District/MOH</v>
      </c>
      <c r="N1551" s="363" t="s">
        <v>204</v>
      </c>
    </row>
    <row r="1552" spans="1:15" x14ac:dyDescent="0.2">
      <c r="A1552" s="359">
        <f>'1. General information'!$O$8</f>
        <v>0</v>
      </c>
      <c r="B1552" s="359">
        <f>'1. General information'!$O$10</f>
        <v>0</v>
      </c>
      <c r="C1552" s="359">
        <f>'1. General information'!$O$11</f>
        <v>0</v>
      </c>
      <c r="D1552" s="359" t="s">
        <v>805</v>
      </c>
      <c r="E1552" s="359" t="s">
        <v>652</v>
      </c>
      <c r="F1552" s="359" t="s">
        <v>653</v>
      </c>
      <c r="G1552" s="359" t="s">
        <v>96</v>
      </c>
      <c r="H1552" s="359" t="s">
        <v>671</v>
      </c>
      <c r="I1552" s="359" t="s">
        <v>625</v>
      </c>
      <c r="J1552" s="359" t="s">
        <v>350</v>
      </c>
      <c r="K1552" s="360">
        <f>IF('8. Equipment and supplies'!$AA$38='0e. Support language'!$C$46,'8. Equipment and supplies'!$AA$39*YF_share,0)</f>
        <v>0</v>
      </c>
      <c r="L1552" s="361" t="e">
        <f>K1552/'0a. Country information'!$R$11</f>
        <v>#DIV/0!</v>
      </c>
      <c r="M1552" s="361" t="str">
        <f>'0e. Support language'!$A$67</f>
        <v>District/MOH</v>
      </c>
      <c r="N1552" s="363" t="s">
        <v>205</v>
      </c>
    </row>
    <row r="1553" spans="1:15" x14ac:dyDescent="0.2">
      <c r="A1553" s="359">
        <f>'1. General information'!$O$8</f>
        <v>0</v>
      </c>
      <c r="B1553" s="359">
        <f>'1. General information'!$O$10</f>
        <v>0</v>
      </c>
      <c r="C1553" s="359">
        <f>'1. General information'!$O$11</f>
        <v>0</v>
      </c>
      <c r="D1553" s="359" t="s">
        <v>805</v>
      </c>
      <c r="E1553" s="359" t="s">
        <v>652</v>
      </c>
      <c r="F1553" s="359" t="s">
        <v>653</v>
      </c>
      <c r="G1553" s="359" t="s">
        <v>96</v>
      </c>
      <c r="H1553" s="359" t="s">
        <v>671</v>
      </c>
      <c r="I1553" s="359" t="s">
        <v>625</v>
      </c>
      <c r="J1553" s="359" t="s">
        <v>546</v>
      </c>
      <c r="K1553" s="360">
        <f>IF('8. Equipment and supplies'!$AA$38='0e. Support language'!$C$46,'8. Equipment and supplies'!$AA$39*MenA_share,0)</f>
        <v>0</v>
      </c>
      <c r="L1553" s="361" t="e">
        <f>K1553/'0a. Country information'!$R$11</f>
        <v>#DIV/0!</v>
      </c>
      <c r="M1553" s="361" t="str">
        <f>'0e. Support language'!$A$67</f>
        <v>District/MOH</v>
      </c>
      <c r="N1553" s="363" t="s">
        <v>205</v>
      </c>
    </row>
    <row r="1554" spans="1:15" x14ac:dyDescent="0.2">
      <c r="A1554" s="359">
        <f>'1. General information'!$O$8</f>
        <v>0</v>
      </c>
      <c r="B1554" s="359">
        <f>'1. General information'!$O$10</f>
        <v>0</v>
      </c>
      <c r="C1554" s="359">
        <f>'1. General information'!$O$11</f>
        <v>0</v>
      </c>
      <c r="D1554" s="359" t="s">
        <v>803</v>
      </c>
      <c r="E1554" s="359" t="s">
        <v>652</v>
      </c>
      <c r="F1554" s="359" t="s">
        <v>653</v>
      </c>
      <c r="G1554" s="359" t="s">
        <v>96</v>
      </c>
      <c r="H1554" s="359" t="s">
        <v>654</v>
      </c>
      <c r="I1554" s="359" t="s">
        <v>618</v>
      </c>
      <c r="J1554" s="359" t="s">
        <v>350</v>
      </c>
      <c r="K1554" s="360">
        <f>IF('8. Equipment and supplies'!$U$38='0e. Support language'!$C$47,'8. Equipment and supplies'!$U$39*YF_share,0)</f>
        <v>0</v>
      </c>
      <c r="L1554" s="361" t="e">
        <f>K1554/'0a. Country information'!$R$11</f>
        <v>#DIV/0!</v>
      </c>
      <c r="M1554" s="361" t="str">
        <f>'0e. Support language'!$A$67</f>
        <v>District/MOH</v>
      </c>
      <c r="N1554" s="362" t="s">
        <v>808</v>
      </c>
      <c r="O1554" s="313" t="s">
        <v>807</v>
      </c>
    </row>
    <row r="1555" spans="1:15" x14ac:dyDescent="0.2">
      <c r="A1555" s="359">
        <f>'1. General information'!$O$8</f>
        <v>0</v>
      </c>
      <c r="B1555" s="359">
        <f>'1. General information'!$O$10</f>
        <v>0</v>
      </c>
      <c r="C1555" s="359">
        <f>'1. General information'!$O$11</f>
        <v>0</v>
      </c>
      <c r="D1555" s="359" t="s">
        <v>803</v>
      </c>
      <c r="E1555" s="359" t="s">
        <v>652</v>
      </c>
      <c r="F1555" s="359" t="s">
        <v>653</v>
      </c>
      <c r="G1555" s="359" t="s">
        <v>96</v>
      </c>
      <c r="H1555" s="359" t="s">
        <v>654</v>
      </c>
      <c r="I1555" s="359" t="s">
        <v>618</v>
      </c>
      <c r="J1555" s="359" t="s">
        <v>546</v>
      </c>
      <c r="K1555" s="360">
        <f>IF('8. Equipment and supplies'!$U$38='0e. Support language'!$C$47,'8. Equipment and supplies'!$U$39*MenA_share,0)</f>
        <v>0</v>
      </c>
      <c r="L1555" s="361" t="e">
        <f>K1555/'0a. Country information'!$R$11</f>
        <v>#DIV/0!</v>
      </c>
      <c r="M1555" s="361" t="str">
        <f>'0e. Support language'!$A$67</f>
        <v>District/MOH</v>
      </c>
      <c r="N1555" s="362" t="s">
        <v>808</v>
      </c>
    </row>
    <row r="1556" spans="1:15" x14ac:dyDescent="0.2">
      <c r="A1556" s="359">
        <f>'1. General information'!$O$8</f>
        <v>0</v>
      </c>
      <c r="B1556" s="359">
        <f>'1. General information'!$O$10</f>
        <v>0</v>
      </c>
      <c r="C1556" s="359">
        <f>'1. General information'!$O$11</f>
        <v>0</v>
      </c>
      <c r="D1556" s="359" t="s">
        <v>804</v>
      </c>
      <c r="E1556" s="359" t="s">
        <v>652</v>
      </c>
      <c r="F1556" s="359" t="s">
        <v>653</v>
      </c>
      <c r="G1556" s="359" t="s">
        <v>96</v>
      </c>
      <c r="H1556" s="359" t="s">
        <v>654</v>
      </c>
      <c r="I1556" s="359" t="s">
        <v>618</v>
      </c>
      <c r="J1556" s="359" t="s">
        <v>350</v>
      </c>
      <c r="K1556" s="360">
        <f>IF('8. Equipment and supplies'!$X$38='0e. Support language'!$C$47,'8. Equipment and supplies'!$X$39*YF_share,0)</f>
        <v>0</v>
      </c>
      <c r="L1556" s="361" t="e">
        <f>K1556/'0a. Country information'!$R$11</f>
        <v>#DIV/0!</v>
      </c>
      <c r="M1556" s="361" t="str">
        <f>'0e. Support language'!$A$67</f>
        <v>District/MOH</v>
      </c>
      <c r="N1556" s="363" t="s">
        <v>204</v>
      </c>
    </row>
    <row r="1557" spans="1:15" x14ac:dyDescent="0.2">
      <c r="A1557" s="359">
        <f>'1. General information'!$O$8</f>
        <v>0</v>
      </c>
      <c r="B1557" s="359">
        <f>'1. General information'!$O$10</f>
        <v>0</v>
      </c>
      <c r="C1557" s="359">
        <f>'1. General information'!$O$11</f>
        <v>0</v>
      </c>
      <c r="D1557" s="359" t="s">
        <v>804</v>
      </c>
      <c r="E1557" s="359" t="s">
        <v>652</v>
      </c>
      <c r="F1557" s="359" t="s">
        <v>653</v>
      </c>
      <c r="G1557" s="359" t="s">
        <v>96</v>
      </c>
      <c r="H1557" s="359" t="s">
        <v>654</v>
      </c>
      <c r="I1557" s="359" t="s">
        <v>618</v>
      </c>
      <c r="J1557" s="359" t="s">
        <v>546</v>
      </c>
      <c r="K1557" s="360">
        <f>IF('8. Equipment and supplies'!$X$38='0e. Support language'!$C$47,'8. Equipment and supplies'!$X$39*MenA_share,0)</f>
        <v>0</v>
      </c>
      <c r="L1557" s="361" t="e">
        <f>K1557/'0a. Country information'!$R$11</f>
        <v>#DIV/0!</v>
      </c>
      <c r="M1557" s="361" t="str">
        <f>'0e. Support language'!$A$67</f>
        <v>District/MOH</v>
      </c>
      <c r="N1557" s="363" t="s">
        <v>204</v>
      </c>
    </row>
    <row r="1558" spans="1:15" x14ac:dyDescent="0.2">
      <c r="A1558" s="359">
        <f>'1. General information'!$O$8</f>
        <v>0</v>
      </c>
      <c r="B1558" s="359">
        <f>'1. General information'!$O$10</f>
        <v>0</v>
      </c>
      <c r="C1558" s="359">
        <f>'1. General information'!$O$11</f>
        <v>0</v>
      </c>
      <c r="D1558" s="359" t="s">
        <v>805</v>
      </c>
      <c r="E1558" s="359" t="s">
        <v>652</v>
      </c>
      <c r="F1558" s="359" t="s">
        <v>653</v>
      </c>
      <c r="G1558" s="359" t="s">
        <v>96</v>
      </c>
      <c r="H1558" s="359" t="s">
        <v>654</v>
      </c>
      <c r="I1558" s="359" t="s">
        <v>618</v>
      </c>
      <c r="J1558" s="359" t="s">
        <v>350</v>
      </c>
      <c r="K1558" s="360">
        <f>IF('8. Equipment and supplies'!$AA$38='0e. Support language'!$C$47,'8. Equipment and supplies'!$AA$39*YF_share,0)</f>
        <v>0</v>
      </c>
      <c r="L1558" s="361" t="e">
        <f>K1558/'0a. Country information'!$R$11</f>
        <v>#DIV/0!</v>
      </c>
      <c r="M1558" s="361" t="str">
        <f>'0e. Support language'!$A$67</f>
        <v>District/MOH</v>
      </c>
      <c r="N1558" s="363" t="s">
        <v>205</v>
      </c>
    </row>
    <row r="1559" spans="1:15" x14ac:dyDescent="0.2">
      <c r="A1559" s="359">
        <f>'1. General information'!$O$8</f>
        <v>0</v>
      </c>
      <c r="B1559" s="359">
        <f>'1. General information'!$O$10</f>
        <v>0</v>
      </c>
      <c r="C1559" s="359">
        <f>'1. General information'!$O$11</f>
        <v>0</v>
      </c>
      <c r="D1559" s="359" t="s">
        <v>805</v>
      </c>
      <c r="E1559" s="359" t="s">
        <v>652</v>
      </c>
      <c r="F1559" s="359" t="s">
        <v>653</v>
      </c>
      <c r="G1559" s="359" t="s">
        <v>96</v>
      </c>
      <c r="H1559" s="359" t="s">
        <v>654</v>
      </c>
      <c r="I1559" s="359" t="s">
        <v>618</v>
      </c>
      <c r="J1559" s="359" t="s">
        <v>546</v>
      </c>
      <c r="K1559" s="360">
        <f>IF('8. Equipment and supplies'!$AA$38='0e. Support language'!$C$47,'8. Equipment and supplies'!$AA$39*MenA_share,0)</f>
        <v>0</v>
      </c>
      <c r="L1559" s="361" t="e">
        <f>K1559/'0a. Country information'!$R$11</f>
        <v>#DIV/0!</v>
      </c>
      <c r="M1559" s="361" t="str">
        <f>'0e. Support language'!$A$67</f>
        <v>District/MOH</v>
      </c>
      <c r="N1559" s="363" t="s">
        <v>205</v>
      </c>
    </row>
    <row r="1560" spans="1:15" x14ac:dyDescent="0.2">
      <c r="A1560" s="359">
        <f>'1. General information'!$O$8</f>
        <v>0</v>
      </c>
      <c r="B1560" s="359">
        <f>'1. General information'!$O$10</f>
        <v>0</v>
      </c>
      <c r="C1560" s="359">
        <f>'1. General information'!$O$11</f>
        <v>0</v>
      </c>
      <c r="D1560" s="359" t="s">
        <v>803</v>
      </c>
      <c r="E1560" s="359" t="s">
        <v>611</v>
      </c>
      <c r="F1560" s="359" t="s">
        <v>612</v>
      </c>
      <c r="G1560" s="359" t="s">
        <v>96</v>
      </c>
      <c r="H1560" s="359" t="s">
        <v>671</v>
      </c>
      <c r="I1560" s="359" t="s">
        <v>625</v>
      </c>
      <c r="J1560" s="359" t="s">
        <v>350</v>
      </c>
      <c r="K1560" s="360">
        <f>IF('8. Equipment and supplies'!$U$39="",IFERROR(((-PMT('0c. Unit costs'!$G$17,'0c. Unit costs'!$O$26,'0c. Unit costs'!$O$25)*('8. Equipment and supplies'!$U$41/'B. Intermediate calculations'!$D$8)))*YF_share,0),0)</f>
        <v>0</v>
      </c>
      <c r="L1560" s="361" t="e">
        <f>K1560/'0a. Country information'!$R$11</f>
        <v>#DIV/0!</v>
      </c>
      <c r="M1560" s="361" t="str">
        <f>IF(AND('8. Equipment and supplies'!$U$38='0e. Support language'!$C$45,'8. Equipment and supplies'!$U$39=""),'0e. Support language'!$A$82,'0e. Support language'!$A$67)</f>
        <v>District/MOH</v>
      </c>
      <c r="N1560" s="362" t="s">
        <v>809</v>
      </c>
    </row>
    <row r="1561" spans="1:15" x14ac:dyDescent="0.2">
      <c r="A1561" s="359">
        <f>'1. General information'!$O$8</f>
        <v>0</v>
      </c>
      <c r="B1561" s="359">
        <f>'1. General information'!$O$10</f>
        <v>0</v>
      </c>
      <c r="C1561" s="359">
        <f>'1. General information'!$O$11</f>
        <v>0</v>
      </c>
      <c r="D1561" s="359" t="s">
        <v>803</v>
      </c>
      <c r="E1561" s="359" t="s">
        <v>611</v>
      </c>
      <c r="F1561" s="359" t="s">
        <v>612</v>
      </c>
      <c r="G1561" s="359" t="s">
        <v>96</v>
      </c>
      <c r="H1561" s="359" t="s">
        <v>671</v>
      </c>
      <c r="I1561" s="359" t="s">
        <v>625</v>
      </c>
      <c r="J1561" s="359" t="s">
        <v>546</v>
      </c>
      <c r="K1561" s="360">
        <f>IF('8. Equipment and supplies'!$U$39="",IFERROR(((-PMT('0c. Unit costs'!$G$17,'0c. Unit costs'!$O$26,'0c. Unit costs'!$O$25)*('8. Equipment and supplies'!$U$41/'B. Intermediate calculations'!$D$8)))*MenA_share,0),0)</f>
        <v>0</v>
      </c>
      <c r="L1561" s="361" t="e">
        <f>K1561/'0a. Country information'!$R$11</f>
        <v>#DIV/0!</v>
      </c>
      <c r="M1561" s="361" t="str">
        <f>IF(AND('8. Equipment and supplies'!$U$38='0e. Support language'!$C$45,'8. Equipment and supplies'!$U$39=""),'0e. Support language'!$A$82,'0e. Support language'!$A$67)</f>
        <v>District/MOH</v>
      </c>
      <c r="N1561" s="362" t="s">
        <v>809</v>
      </c>
    </row>
    <row r="1562" spans="1:15" x14ac:dyDescent="0.2">
      <c r="A1562" s="359">
        <f>'1. General information'!$O$8</f>
        <v>0</v>
      </c>
      <c r="B1562" s="359">
        <f>'1. General information'!$O$10</f>
        <v>0</v>
      </c>
      <c r="C1562" s="359">
        <f>'1. General information'!$O$11</f>
        <v>0</v>
      </c>
      <c r="D1562" s="359" t="s">
        <v>804</v>
      </c>
      <c r="E1562" s="359" t="s">
        <v>611</v>
      </c>
      <c r="F1562" s="359" t="s">
        <v>612</v>
      </c>
      <c r="G1562" s="359" t="s">
        <v>96</v>
      </c>
      <c r="H1562" s="359" t="s">
        <v>671</v>
      </c>
      <c r="I1562" s="359" t="s">
        <v>625</v>
      </c>
      <c r="J1562" s="359" t="s">
        <v>350</v>
      </c>
      <c r="K1562" s="360">
        <f>IF('8. Equipment and supplies'!$X$39="",IFERROR(((-PMT('0c. Unit costs'!$G$17,'0c. Unit costs'!$O$26,'0c. Unit costs'!$O$25)*('8. Equipment and supplies'!$X$41/'B. Intermediate calculations'!$D$8)))*YF_share,0),0)</f>
        <v>0</v>
      </c>
      <c r="L1562" s="361" t="e">
        <f>K1562/'0a. Country information'!$R$11</f>
        <v>#DIV/0!</v>
      </c>
      <c r="M1562" s="361" t="str">
        <f>IF(AND('8. Equipment and supplies'!$X$38='0e. Support language'!$C$45,'8. Equipment and supplies'!$X$39=""),'0e. Support language'!$A$82,'0e. Support language'!$A$67)</f>
        <v>District/MOH</v>
      </c>
      <c r="N1562" s="363" t="s">
        <v>204</v>
      </c>
    </row>
    <row r="1563" spans="1:15" x14ac:dyDescent="0.2">
      <c r="A1563" s="359">
        <f>'1. General information'!$O$8</f>
        <v>0</v>
      </c>
      <c r="B1563" s="359">
        <f>'1. General information'!$O$10</f>
        <v>0</v>
      </c>
      <c r="C1563" s="359">
        <f>'1. General information'!$O$11</f>
        <v>0</v>
      </c>
      <c r="D1563" s="359" t="s">
        <v>804</v>
      </c>
      <c r="E1563" s="359" t="s">
        <v>611</v>
      </c>
      <c r="F1563" s="359" t="s">
        <v>612</v>
      </c>
      <c r="G1563" s="359" t="s">
        <v>96</v>
      </c>
      <c r="H1563" s="359" t="s">
        <v>671</v>
      </c>
      <c r="I1563" s="359" t="s">
        <v>625</v>
      </c>
      <c r="J1563" s="359" t="s">
        <v>546</v>
      </c>
      <c r="K1563" s="360">
        <f>IF('8. Equipment and supplies'!$X$39="",IFERROR(((-PMT('0c. Unit costs'!$G$17,'0c. Unit costs'!$O$26,'0c. Unit costs'!$O$25)*('8. Equipment and supplies'!$X$41/'B. Intermediate calculations'!$D$8)))*MenA_share,0),0)</f>
        <v>0</v>
      </c>
      <c r="L1563" s="361" t="e">
        <f>K1563/'0a. Country information'!$R$11</f>
        <v>#DIV/0!</v>
      </c>
      <c r="M1563" s="361" t="str">
        <f>IF(AND('8. Equipment and supplies'!$X$38='0e. Support language'!$C$45,'8. Equipment and supplies'!$X$39=""),'0e. Support language'!$A$82,'0e. Support language'!$A$67)</f>
        <v>District/MOH</v>
      </c>
      <c r="N1563" s="363" t="s">
        <v>204</v>
      </c>
    </row>
    <row r="1564" spans="1:15" x14ac:dyDescent="0.2">
      <c r="A1564" s="359">
        <f>'1. General information'!$O$8</f>
        <v>0</v>
      </c>
      <c r="B1564" s="359">
        <f>'1. General information'!$O$10</f>
        <v>0</v>
      </c>
      <c r="C1564" s="359">
        <f>'1. General information'!$O$11</f>
        <v>0</v>
      </c>
      <c r="D1564" s="359" t="s">
        <v>805</v>
      </c>
      <c r="E1564" s="359" t="s">
        <v>611</v>
      </c>
      <c r="F1564" s="359" t="s">
        <v>612</v>
      </c>
      <c r="G1564" s="359" t="s">
        <v>96</v>
      </c>
      <c r="H1564" s="359" t="s">
        <v>671</v>
      </c>
      <c r="I1564" s="359" t="s">
        <v>625</v>
      </c>
      <c r="J1564" s="359" t="s">
        <v>350</v>
      </c>
      <c r="K1564" s="360">
        <f>IF('8. Equipment and supplies'!$AA$39="",IFERROR(((-PMT('0c. Unit costs'!$G$17,'0c. Unit costs'!$O$26,'0c. Unit costs'!$O$25)*('8. Equipment and supplies'!$AA$41/'B. Intermediate calculations'!$D$8)))*YF_share,0),0)</f>
        <v>0</v>
      </c>
      <c r="L1564" s="361" t="e">
        <f>K1564/'0a. Country information'!$R$11</f>
        <v>#DIV/0!</v>
      </c>
      <c r="M1564" s="361" t="str">
        <f>IF(AND('8. Equipment and supplies'!$AA$38='0e. Support language'!$C$45,'8. Equipment and supplies'!$AA$39=""),'0e. Support language'!$A$82,'0e. Support language'!$A$67)</f>
        <v>District/MOH</v>
      </c>
      <c r="N1564" s="363" t="s">
        <v>205</v>
      </c>
    </row>
    <row r="1565" spans="1:15" x14ac:dyDescent="0.2">
      <c r="A1565" s="359">
        <f>'1. General information'!$O$8</f>
        <v>0</v>
      </c>
      <c r="B1565" s="359">
        <f>'1. General information'!$O$10</f>
        <v>0</v>
      </c>
      <c r="C1565" s="359">
        <f>'1. General information'!$O$11</f>
        <v>0</v>
      </c>
      <c r="D1565" s="359" t="s">
        <v>805</v>
      </c>
      <c r="E1565" s="359" t="s">
        <v>611</v>
      </c>
      <c r="F1565" s="359" t="s">
        <v>612</v>
      </c>
      <c r="G1565" s="359" t="s">
        <v>96</v>
      </c>
      <c r="H1565" s="359" t="s">
        <v>671</v>
      </c>
      <c r="I1565" s="359" t="s">
        <v>625</v>
      </c>
      <c r="J1565" s="359" t="s">
        <v>546</v>
      </c>
      <c r="K1565" s="360">
        <f>IF('8. Equipment and supplies'!$AA$39="",IFERROR(((-PMT('0c. Unit costs'!$G$17,'0c. Unit costs'!$O$26,'0c. Unit costs'!$O$25)*('8. Equipment and supplies'!$AA$41/'B. Intermediate calculations'!$D$8)))*MenA_share,0),0)</f>
        <v>0</v>
      </c>
      <c r="L1565" s="361" t="e">
        <f>K1565/'0a. Country information'!$R$11</f>
        <v>#DIV/0!</v>
      </c>
      <c r="M1565" s="361" t="str">
        <f>IF(AND('8. Equipment and supplies'!$AA$38='0e. Support language'!$C$45,'8. Equipment and supplies'!$AA$39=""),'0e. Support language'!$A$82,'0e. Support language'!$A$67)</f>
        <v>District/MOH</v>
      </c>
      <c r="N1565" s="363" t="s">
        <v>205</v>
      </c>
    </row>
    <row r="1566" spans="1:15" x14ac:dyDescent="0.2">
      <c r="A1566" s="343">
        <f>'1. General information'!$O$8</f>
        <v>0</v>
      </c>
      <c r="B1566" s="343">
        <f>'1. General information'!$O$10</f>
        <v>0</v>
      </c>
      <c r="C1566" s="343">
        <f>'1. General information'!$O$11</f>
        <v>0</v>
      </c>
      <c r="D1566" s="343" t="s">
        <v>810</v>
      </c>
      <c r="E1566" s="343" t="s">
        <v>652</v>
      </c>
      <c r="F1566" s="343" t="s">
        <v>653</v>
      </c>
      <c r="G1566" s="343" t="s">
        <v>5</v>
      </c>
      <c r="H1566" s="343" t="s">
        <v>654</v>
      </c>
      <c r="I1566" s="343" t="s">
        <v>618</v>
      </c>
      <c r="J1566" s="343" t="s">
        <v>350</v>
      </c>
      <c r="K1566" s="345" t="e">
        <f>'8. Equipment and supplies'!$X$35*YF_share</f>
        <v>#VALUE!</v>
      </c>
      <c r="L1566" s="346" t="e">
        <f>K1566/'0a. Country information'!$R$11</f>
        <v>#VALUE!</v>
      </c>
      <c r="M1566" s="346" t="str">
        <f>'0e. Support language'!$A$67</f>
        <v>District/MOH</v>
      </c>
      <c r="N1566" s="379" t="s">
        <v>811</v>
      </c>
    </row>
    <row r="1567" spans="1:15" x14ac:dyDescent="0.2">
      <c r="A1567" s="343">
        <f>'1. General information'!$O$8</f>
        <v>0</v>
      </c>
      <c r="B1567" s="343">
        <f>'1. General information'!$O$10</f>
        <v>0</v>
      </c>
      <c r="C1567" s="343">
        <f>'1. General information'!$O$11</f>
        <v>0</v>
      </c>
      <c r="D1567" s="343" t="s">
        <v>810</v>
      </c>
      <c r="E1567" s="343" t="s">
        <v>652</v>
      </c>
      <c r="F1567" s="343" t="s">
        <v>653</v>
      </c>
      <c r="G1567" s="343" t="s">
        <v>5</v>
      </c>
      <c r="H1567" s="343" t="s">
        <v>654</v>
      </c>
      <c r="I1567" s="343" t="s">
        <v>618</v>
      </c>
      <c r="J1567" s="343" t="s">
        <v>546</v>
      </c>
      <c r="K1567" s="345" t="e">
        <f>'8. Equipment and supplies'!$X$35*MenA_share</f>
        <v>#VALUE!</v>
      </c>
      <c r="L1567" s="346" t="e">
        <f>K1567/'0a. Country information'!$R$11</f>
        <v>#VALUE!</v>
      </c>
      <c r="M1567" s="346" t="str">
        <f>'0e. Support language'!$A$67</f>
        <v>District/MOH</v>
      </c>
      <c r="N1567" s="379" t="s">
        <v>811</v>
      </c>
    </row>
    <row r="1568" spans="1:15" x14ac:dyDescent="0.2">
      <c r="A1568" s="386">
        <f>'1. General information'!$O$8</f>
        <v>0</v>
      </c>
      <c r="B1568" s="386">
        <f>'1. General information'!$O$10</f>
        <v>0</v>
      </c>
      <c r="C1568" s="386">
        <f>'1. General information'!$O$11</f>
        <v>0</v>
      </c>
      <c r="D1568" s="386" t="s">
        <v>812</v>
      </c>
      <c r="E1568" s="386" t="s">
        <v>652</v>
      </c>
      <c r="F1568" s="386" t="s">
        <v>653</v>
      </c>
      <c r="G1568" s="386" t="s">
        <v>96</v>
      </c>
      <c r="H1568" s="386" t="s">
        <v>671</v>
      </c>
      <c r="I1568" s="386" t="s">
        <v>626</v>
      </c>
      <c r="J1568" s="386" t="s">
        <v>350</v>
      </c>
      <c r="K1568" s="387">
        <f>IF('8. Equipment and supplies'!$R$19='0e. Support language'!$C$46,('8. Equipment and supplies'!$AA$19*'8. Equipment and supplies'!$O$19)*YF_cold_share,0)</f>
        <v>0</v>
      </c>
      <c r="L1568" s="388" t="e">
        <f>K1568/'0a. Country information'!$R$11</f>
        <v>#DIV/0!</v>
      </c>
      <c r="M1568" s="388" t="str">
        <f>IF(AND('8. Equipment and supplies'!$R$19='0e. Support language'!$C$45,'8. Equipment and supplies'!$AA$19=""),'0e. Support language'!$A$82,'0e. Support language'!$A$67)</f>
        <v>District/MOH</v>
      </c>
      <c r="N1568" s="389" t="s">
        <v>813</v>
      </c>
      <c r="O1568" s="313" t="s">
        <v>814</v>
      </c>
    </row>
    <row r="1569" spans="1:14" x14ac:dyDescent="0.2">
      <c r="A1569" s="386">
        <f>'1. General information'!$O$8</f>
        <v>0</v>
      </c>
      <c r="B1569" s="386">
        <f>'1. General information'!$O$10</f>
        <v>0</v>
      </c>
      <c r="C1569" s="386">
        <f>'1. General information'!$O$11</f>
        <v>0</v>
      </c>
      <c r="D1569" s="386" t="s">
        <v>812</v>
      </c>
      <c r="E1569" s="386" t="s">
        <v>652</v>
      </c>
      <c r="F1569" s="386" t="s">
        <v>653</v>
      </c>
      <c r="G1569" s="386" t="s">
        <v>96</v>
      </c>
      <c r="H1569" s="386" t="s">
        <v>671</v>
      </c>
      <c r="I1569" s="386" t="s">
        <v>626</v>
      </c>
      <c r="J1569" s="386" t="s">
        <v>546</v>
      </c>
      <c r="K1569" s="387">
        <f>IF('8. Equipment and supplies'!$R$19='0e. Support language'!$C$46,('8. Equipment and supplies'!$AA$19*'8. Equipment and supplies'!$O$19)*MenA_cold_share,0)</f>
        <v>0</v>
      </c>
      <c r="L1569" s="388" t="e">
        <f>K1569/'0a. Country information'!$R$11</f>
        <v>#DIV/0!</v>
      </c>
      <c r="M1569" s="388" t="str">
        <f>IF(AND('8. Equipment and supplies'!$R$19='0e. Support language'!$C$45,'8. Equipment and supplies'!$AA$19=""),'0e. Support language'!$A$82,'0e. Support language'!$A$67)</f>
        <v>District/MOH</v>
      </c>
      <c r="N1569" s="389" t="s">
        <v>813</v>
      </c>
    </row>
    <row r="1570" spans="1:14" x14ac:dyDescent="0.2">
      <c r="A1570" s="386">
        <f>'1. General information'!$O$8</f>
        <v>0</v>
      </c>
      <c r="B1570" s="386">
        <f>'1. General information'!$O$10</f>
        <v>0</v>
      </c>
      <c r="C1570" s="386">
        <f>'1. General information'!$O$11</f>
        <v>0</v>
      </c>
      <c r="D1570" s="386" t="s">
        <v>812</v>
      </c>
      <c r="E1570" s="386" t="s">
        <v>652</v>
      </c>
      <c r="F1570" s="386" t="s">
        <v>653</v>
      </c>
      <c r="G1570" s="386" t="s">
        <v>96</v>
      </c>
      <c r="H1570" s="386" t="s">
        <v>671</v>
      </c>
      <c r="I1570" s="386" t="s">
        <v>626</v>
      </c>
      <c r="J1570" s="386" t="s">
        <v>350</v>
      </c>
      <c r="K1570" s="387">
        <f>IF('8. Equipment and supplies'!$R$20='0e. Support language'!$C$46,('8. Equipment and supplies'!$AA$20*'8. Equipment and supplies'!$O$20)*YF_cold_share,0)</f>
        <v>0</v>
      </c>
      <c r="L1570" s="388" t="e">
        <f>K1570/'0a. Country information'!$R$11</f>
        <v>#DIV/0!</v>
      </c>
      <c r="M1570" s="388" t="str">
        <f>IF(AND('8. Equipment and supplies'!$R$20='0e. Support language'!$C$45,'8. Equipment and supplies'!$AA$20=""),'0e. Support language'!$A$82,'0e. Support language'!$A$67)</f>
        <v>District/MOH</v>
      </c>
      <c r="N1570" s="390" t="s">
        <v>207</v>
      </c>
    </row>
    <row r="1571" spans="1:14" x14ac:dyDescent="0.2">
      <c r="A1571" s="386">
        <f>'1. General information'!$O$8</f>
        <v>0</v>
      </c>
      <c r="B1571" s="386">
        <f>'1. General information'!$O$10</f>
        <v>0</v>
      </c>
      <c r="C1571" s="386">
        <f>'1. General information'!$O$11</f>
        <v>0</v>
      </c>
      <c r="D1571" s="386" t="s">
        <v>812</v>
      </c>
      <c r="E1571" s="386" t="s">
        <v>652</v>
      </c>
      <c r="F1571" s="386" t="s">
        <v>653</v>
      </c>
      <c r="G1571" s="386" t="s">
        <v>96</v>
      </c>
      <c r="H1571" s="386" t="s">
        <v>671</v>
      </c>
      <c r="I1571" s="386" t="s">
        <v>626</v>
      </c>
      <c r="J1571" s="386" t="s">
        <v>546</v>
      </c>
      <c r="K1571" s="387">
        <f>IF('8. Equipment and supplies'!$R$20='0e. Support language'!$C$46,('8. Equipment and supplies'!$AA$20*'8. Equipment and supplies'!$O$20)*MenA_cold_share,0)</f>
        <v>0</v>
      </c>
      <c r="L1571" s="388" t="e">
        <f>K1571/'0a. Country information'!$R$11</f>
        <v>#DIV/0!</v>
      </c>
      <c r="M1571" s="388" t="str">
        <f>IF(AND('8. Equipment and supplies'!$R$20='0e. Support language'!$C$45,'8. Equipment and supplies'!$AA$20=""),'0e. Support language'!$A$82,'0e. Support language'!$A$67)</f>
        <v>District/MOH</v>
      </c>
      <c r="N1571" s="390" t="s">
        <v>207</v>
      </c>
    </row>
    <row r="1572" spans="1:14" x14ac:dyDescent="0.2">
      <c r="A1572" s="386">
        <f>'1. General information'!$O$8</f>
        <v>0</v>
      </c>
      <c r="B1572" s="386">
        <f>'1. General information'!$O$10</f>
        <v>0</v>
      </c>
      <c r="C1572" s="386">
        <f>'1. General information'!$O$11</f>
        <v>0</v>
      </c>
      <c r="D1572" s="386" t="s">
        <v>812</v>
      </c>
      <c r="E1572" s="386" t="s">
        <v>652</v>
      </c>
      <c r="F1572" s="386" t="s">
        <v>653</v>
      </c>
      <c r="G1572" s="386" t="s">
        <v>96</v>
      </c>
      <c r="H1572" s="386" t="s">
        <v>671</v>
      </c>
      <c r="I1572" s="386" t="s">
        <v>626</v>
      </c>
      <c r="J1572" s="386" t="s">
        <v>350</v>
      </c>
      <c r="K1572" s="387">
        <f>IF('8. Equipment and supplies'!$R$21='0e. Support language'!$C$46,('8. Equipment and supplies'!$AA$21*'8. Equipment and supplies'!$O$21)*YF_cold_share,0)</f>
        <v>0</v>
      </c>
      <c r="L1572" s="388" t="e">
        <f>K1572/'0a. Country information'!$R$11</f>
        <v>#DIV/0!</v>
      </c>
      <c r="M1572" s="388" t="str">
        <f>IF(AND('8. Equipment and supplies'!$R$21='0e. Support language'!$C$45,'8. Equipment and supplies'!$AA$21=""),'0e. Support language'!$A$82,'0e. Support language'!$A$67)</f>
        <v>District/MOH</v>
      </c>
      <c r="N1572" s="390" t="s">
        <v>208</v>
      </c>
    </row>
    <row r="1573" spans="1:14" x14ac:dyDescent="0.2">
      <c r="A1573" s="386">
        <f>'1. General information'!$O$8</f>
        <v>0</v>
      </c>
      <c r="B1573" s="386">
        <f>'1. General information'!$O$10</f>
        <v>0</v>
      </c>
      <c r="C1573" s="386">
        <f>'1. General information'!$O$11</f>
        <v>0</v>
      </c>
      <c r="D1573" s="386" t="s">
        <v>812</v>
      </c>
      <c r="E1573" s="386" t="s">
        <v>652</v>
      </c>
      <c r="F1573" s="386" t="s">
        <v>653</v>
      </c>
      <c r="G1573" s="386" t="s">
        <v>96</v>
      </c>
      <c r="H1573" s="386" t="s">
        <v>671</v>
      </c>
      <c r="I1573" s="386" t="s">
        <v>626</v>
      </c>
      <c r="J1573" s="386" t="s">
        <v>546</v>
      </c>
      <c r="K1573" s="387">
        <f>IF('8. Equipment and supplies'!$R$21='0e. Support language'!$C$46,('8. Equipment and supplies'!$AA$21*'8. Equipment and supplies'!$O$21)*MenA_cold_share,0)</f>
        <v>0</v>
      </c>
      <c r="L1573" s="388" t="e">
        <f>K1573/'0a. Country information'!$R$11</f>
        <v>#DIV/0!</v>
      </c>
      <c r="M1573" s="388" t="str">
        <f>IF(AND('8. Equipment and supplies'!$R$21='0e. Support language'!$C$45,'8. Equipment and supplies'!$AA$21=""),'0e. Support language'!$A$82,'0e. Support language'!$A$67)</f>
        <v>District/MOH</v>
      </c>
      <c r="N1573" s="390" t="s">
        <v>208</v>
      </c>
    </row>
    <row r="1574" spans="1:14" x14ac:dyDescent="0.2">
      <c r="A1574" s="386">
        <f>'1. General information'!$O$8</f>
        <v>0</v>
      </c>
      <c r="B1574" s="386">
        <f>'1. General information'!$O$10</f>
        <v>0</v>
      </c>
      <c r="C1574" s="386">
        <f>'1. General information'!$O$11</f>
        <v>0</v>
      </c>
      <c r="D1574" s="386" t="s">
        <v>812</v>
      </c>
      <c r="E1574" s="386" t="s">
        <v>652</v>
      </c>
      <c r="F1574" s="386" t="s">
        <v>653</v>
      </c>
      <c r="G1574" s="386" t="s">
        <v>96</v>
      </c>
      <c r="H1574" s="386" t="s">
        <v>671</v>
      </c>
      <c r="I1574" s="386" t="s">
        <v>626</v>
      </c>
      <c r="J1574" s="386" t="s">
        <v>350</v>
      </c>
      <c r="K1574" s="387">
        <f>IF('8. Equipment and supplies'!$R$22='0e. Support language'!$C$46,('8. Equipment and supplies'!$AA$22*'8. Equipment and supplies'!$O$22)*YF_cold_share,0)</f>
        <v>0</v>
      </c>
      <c r="L1574" s="388" t="e">
        <f>K1574/'0a. Country information'!$R$11</f>
        <v>#DIV/0!</v>
      </c>
      <c r="M1574" s="388" t="str">
        <f>IF(AND('8. Equipment and supplies'!$R$22='0e. Support language'!$C$45,'8. Equipment and supplies'!$AA$22=""),'0e. Support language'!$A$82,'0e. Support language'!$A$67)</f>
        <v>District/MOH</v>
      </c>
      <c r="N1574" s="390" t="s">
        <v>209</v>
      </c>
    </row>
    <row r="1575" spans="1:14" x14ac:dyDescent="0.2">
      <c r="A1575" s="386">
        <f>'1. General information'!$O$8</f>
        <v>0</v>
      </c>
      <c r="B1575" s="386">
        <f>'1. General information'!$O$10</f>
        <v>0</v>
      </c>
      <c r="C1575" s="386">
        <f>'1. General information'!$O$11</f>
        <v>0</v>
      </c>
      <c r="D1575" s="386" t="s">
        <v>812</v>
      </c>
      <c r="E1575" s="386" t="s">
        <v>652</v>
      </c>
      <c r="F1575" s="386" t="s">
        <v>653</v>
      </c>
      <c r="G1575" s="386" t="s">
        <v>96</v>
      </c>
      <c r="H1575" s="386" t="s">
        <v>671</v>
      </c>
      <c r="I1575" s="386" t="s">
        <v>626</v>
      </c>
      <c r="J1575" s="386" t="s">
        <v>546</v>
      </c>
      <c r="K1575" s="387">
        <f>IF('8. Equipment and supplies'!$R$22='0e. Support language'!$C$46,('8. Equipment and supplies'!$AA$22*'8. Equipment and supplies'!$O$22)*MenA_cold_share,0)</f>
        <v>0</v>
      </c>
      <c r="L1575" s="388" t="e">
        <f>K1575/'0a. Country information'!$R$11</f>
        <v>#DIV/0!</v>
      </c>
      <c r="M1575" s="388" t="str">
        <f>IF(AND('8. Equipment and supplies'!$R$22='0e. Support language'!$C$45,'8. Equipment and supplies'!$AA$22=""),'0e. Support language'!$A$82,'0e. Support language'!$A$67)</f>
        <v>District/MOH</v>
      </c>
      <c r="N1575" s="390" t="s">
        <v>209</v>
      </c>
    </row>
    <row r="1576" spans="1:14" x14ac:dyDescent="0.2">
      <c r="A1576" s="386">
        <f>'1. General information'!$O$8</f>
        <v>0</v>
      </c>
      <c r="B1576" s="386">
        <f>'1. General information'!$O$10</f>
        <v>0</v>
      </c>
      <c r="C1576" s="386">
        <f>'1. General information'!$O$11</f>
        <v>0</v>
      </c>
      <c r="D1576" s="386" t="s">
        <v>812</v>
      </c>
      <c r="E1576" s="386" t="s">
        <v>652</v>
      </c>
      <c r="F1576" s="386" t="s">
        <v>653</v>
      </c>
      <c r="G1576" s="386" t="s">
        <v>96</v>
      </c>
      <c r="H1576" s="386" t="s">
        <v>671</v>
      </c>
      <c r="I1576" s="386" t="s">
        <v>626</v>
      </c>
      <c r="J1576" s="386" t="s">
        <v>350</v>
      </c>
      <c r="K1576" s="387">
        <f>IF('8. Equipment and supplies'!$R$23='0e. Support language'!$C$46,('8. Equipment and supplies'!$AA$23*'8. Equipment and supplies'!$O$23)*YF_cold_share,0)</f>
        <v>0</v>
      </c>
      <c r="L1576" s="388" t="e">
        <f>K1576/'0a. Country information'!$R$11</f>
        <v>#DIV/0!</v>
      </c>
      <c r="M1576" s="388" t="str">
        <f>IF(AND('8. Equipment and supplies'!$R$23='0e. Support language'!$C$45,'8. Equipment and supplies'!$AA$23=""),'0e. Support language'!$A$82,'0e. Support language'!$A$67)</f>
        <v>District/MOH</v>
      </c>
      <c r="N1576" s="390" t="s">
        <v>1</v>
      </c>
    </row>
    <row r="1577" spans="1:14" x14ac:dyDescent="0.2">
      <c r="A1577" s="386">
        <f>'1. General information'!$O$8</f>
        <v>0</v>
      </c>
      <c r="B1577" s="386">
        <f>'1. General information'!$O$10</f>
        <v>0</v>
      </c>
      <c r="C1577" s="386">
        <f>'1. General information'!$O$11</f>
        <v>0</v>
      </c>
      <c r="D1577" s="386" t="s">
        <v>812</v>
      </c>
      <c r="E1577" s="386" t="s">
        <v>652</v>
      </c>
      <c r="F1577" s="386" t="s">
        <v>653</v>
      </c>
      <c r="G1577" s="386" t="s">
        <v>96</v>
      </c>
      <c r="H1577" s="386" t="s">
        <v>671</v>
      </c>
      <c r="I1577" s="386" t="s">
        <v>626</v>
      </c>
      <c r="J1577" s="386" t="s">
        <v>546</v>
      </c>
      <c r="K1577" s="387">
        <f>IF('8. Equipment and supplies'!$R$23='0e. Support language'!$C$46,('8. Equipment and supplies'!$AA$23*'8. Equipment and supplies'!$O$23)*MenA_cold_share,0)</f>
        <v>0</v>
      </c>
      <c r="L1577" s="388" t="e">
        <f>K1577/'0a. Country information'!$R$11</f>
        <v>#DIV/0!</v>
      </c>
      <c r="M1577" s="388" t="str">
        <f>IF(AND('8. Equipment and supplies'!$R$23='0e. Support language'!$C$45,'8. Equipment and supplies'!$AA$23=""),'0e. Support language'!$A$82,'0e. Support language'!$A$67)</f>
        <v>District/MOH</v>
      </c>
      <c r="N1577" s="390" t="s">
        <v>1</v>
      </c>
    </row>
    <row r="1578" spans="1:14" x14ac:dyDescent="0.2">
      <c r="A1578" s="386">
        <f>'1. General information'!$O$8</f>
        <v>0</v>
      </c>
      <c r="B1578" s="386">
        <f>'1. General information'!$O$10</f>
        <v>0</v>
      </c>
      <c r="C1578" s="386">
        <f>'1. General information'!$O$11</f>
        <v>0</v>
      </c>
      <c r="D1578" s="386" t="s">
        <v>812</v>
      </c>
      <c r="E1578" s="386" t="s">
        <v>652</v>
      </c>
      <c r="F1578" s="386" t="s">
        <v>653</v>
      </c>
      <c r="G1578" s="386" t="s">
        <v>96</v>
      </c>
      <c r="H1578" s="386" t="s">
        <v>671</v>
      </c>
      <c r="I1578" s="386" t="s">
        <v>626</v>
      </c>
      <c r="J1578" s="386" t="s">
        <v>350</v>
      </c>
      <c r="K1578" s="387">
        <f>IF('8. Equipment and supplies'!$R$24='0e. Support language'!$C$46,('8. Equipment and supplies'!$AA$24*'8. Equipment and supplies'!$O$24)*YF_cold_share,0)</f>
        <v>0</v>
      </c>
      <c r="L1578" s="388" t="e">
        <f>K1578/'0a. Country information'!$R$11</f>
        <v>#DIV/0!</v>
      </c>
      <c r="M1578" s="388" t="str">
        <f>IF(AND('8. Equipment and supplies'!$R$24='0e. Support language'!$C$45,'8. Equipment and supplies'!$AA$24=""),'0e. Support language'!$A$82,'0e. Support language'!$A$67)</f>
        <v>District/MOH</v>
      </c>
      <c r="N1578" s="390" t="s">
        <v>288</v>
      </c>
    </row>
    <row r="1579" spans="1:14" x14ac:dyDescent="0.2">
      <c r="A1579" s="386">
        <f>'1. General information'!$O$8</f>
        <v>0</v>
      </c>
      <c r="B1579" s="386">
        <f>'1. General information'!$O$10</f>
        <v>0</v>
      </c>
      <c r="C1579" s="386">
        <f>'1. General information'!$O$11</f>
        <v>0</v>
      </c>
      <c r="D1579" s="386" t="s">
        <v>812</v>
      </c>
      <c r="E1579" s="386" t="s">
        <v>652</v>
      </c>
      <c r="F1579" s="386" t="s">
        <v>653</v>
      </c>
      <c r="G1579" s="386" t="s">
        <v>96</v>
      </c>
      <c r="H1579" s="386" t="s">
        <v>671</v>
      </c>
      <c r="I1579" s="386" t="s">
        <v>626</v>
      </c>
      <c r="J1579" s="386" t="s">
        <v>546</v>
      </c>
      <c r="K1579" s="387">
        <f>IF('8. Equipment and supplies'!$R$24='0e. Support language'!$C$46,('8. Equipment and supplies'!$AA$24*'8. Equipment and supplies'!$O$24)*MenA_cold_share,0)</f>
        <v>0</v>
      </c>
      <c r="L1579" s="388" t="e">
        <f>K1579/'0a. Country information'!$R$11</f>
        <v>#DIV/0!</v>
      </c>
      <c r="M1579" s="388" t="str">
        <f>IF(AND('8. Equipment and supplies'!$R$24='0e. Support language'!$C$45,'8. Equipment and supplies'!$AA$24=""),'0e. Support language'!$A$82,'0e. Support language'!$A$67)</f>
        <v>District/MOH</v>
      </c>
      <c r="N1579" s="390" t="s">
        <v>288</v>
      </c>
    </row>
    <row r="1580" spans="1:14" x14ac:dyDescent="0.2">
      <c r="A1580" s="386">
        <f>'1. General information'!$O$8</f>
        <v>0</v>
      </c>
      <c r="B1580" s="386">
        <f>'1. General information'!$O$10</f>
        <v>0</v>
      </c>
      <c r="C1580" s="386">
        <f>'1. General information'!$O$11</f>
        <v>0</v>
      </c>
      <c r="D1580" s="386" t="s">
        <v>812</v>
      </c>
      <c r="E1580" s="386" t="s">
        <v>652</v>
      </c>
      <c r="F1580" s="386" t="s">
        <v>653</v>
      </c>
      <c r="G1580" s="386" t="s">
        <v>96</v>
      </c>
      <c r="H1580" s="386" t="s">
        <v>671</v>
      </c>
      <c r="I1580" s="386" t="s">
        <v>626</v>
      </c>
      <c r="J1580" s="386" t="s">
        <v>350</v>
      </c>
      <c r="K1580" s="387">
        <f>IF('8. Equipment and supplies'!$R$25='0e. Support language'!$C$46,('8. Equipment and supplies'!$AA$25*'8. Equipment and supplies'!$O$25)*YF_cold_share,0)</f>
        <v>0</v>
      </c>
      <c r="L1580" s="388" t="e">
        <f>K1580/'0a. Country information'!$R$11</f>
        <v>#DIV/0!</v>
      </c>
      <c r="M1580" s="388" t="str">
        <f>IF(AND('8. Equipment and supplies'!$R$25='0e. Support language'!$C$45,'8. Equipment and supplies'!$AA$25=""),'0e. Support language'!$A$82,'0e. Support language'!$A$67)</f>
        <v>District/MOH</v>
      </c>
      <c r="N1580" s="390" t="s">
        <v>289</v>
      </c>
    </row>
    <row r="1581" spans="1:14" x14ac:dyDescent="0.2">
      <c r="A1581" s="386">
        <f>'1. General information'!$O$8</f>
        <v>0</v>
      </c>
      <c r="B1581" s="386">
        <f>'1. General information'!$O$10</f>
        <v>0</v>
      </c>
      <c r="C1581" s="386">
        <f>'1. General information'!$O$11</f>
        <v>0</v>
      </c>
      <c r="D1581" s="386" t="s">
        <v>812</v>
      </c>
      <c r="E1581" s="386" t="s">
        <v>652</v>
      </c>
      <c r="F1581" s="386" t="s">
        <v>653</v>
      </c>
      <c r="G1581" s="386" t="s">
        <v>96</v>
      </c>
      <c r="H1581" s="386" t="s">
        <v>671</v>
      </c>
      <c r="I1581" s="386" t="s">
        <v>626</v>
      </c>
      <c r="J1581" s="386" t="s">
        <v>546</v>
      </c>
      <c r="K1581" s="387">
        <f>IF('8. Equipment and supplies'!$R$25='0e. Support language'!$C$46,('8. Equipment and supplies'!$AA$25*'8. Equipment and supplies'!$O$25)*MenA_cold_share,0)</f>
        <v>0</v>
      </c>
      <c r="L1581" s="388" t="e">
        <f>K1581/'0a. Country information'!$R$11</f>
        <v>#DIV/0!</v>
      </c>
      <c r="M1581" s="388" t="str">
        <f>IF(AND('8. Equipment and supplies'!$R$25='0e. Support language'!$C$45,'8. Equipment and supplies'!$AA$25=""),'0e. Support language'!$A$82,'0e. Support language'!$A$67)</f>
        <v>District/MOH</v>
      </c>
      <c r="N1581" s="390" t="s">
        <v>289</v>
      </c>
    </row>
    <row r="1582" spans="1:14" x14ac:dyDescent="0.2">
      <c r="A1582" s="386">
        <f>'1. General information'!$O$8</f>
        <v>0</v>
      </c>
      <c r="B1582" s="386">
        <f>'1. General information'!$O$10</f>
        <v>0</v>
      </c>
      <c r="C1582" s="386">
        <f>'1. General information'!$O$11</f>
        <v>0</v>
      </c>
      <c r="D1582" s="386" t="s">
        <v>812</v>
      </c>
      <c r="E1582" s="386" t="s">
        <v>652</v>
      </c>
      <c r="F1582" s="386" t="s">
        <v>653</v>
      </c>
      <c r="G1582" s="386" t="s">
        <v>96</v>
      </c>
      <c r="H1582" s="386" t="s">
        <v>671</v>
      </c>
      <c r="I1582" s="386" t="s">
        <v>626</v>
      </c>
      <c r="J1582" s="386" t="s">
        <v>350</v>
      </c>
      <c r="K1582" s="387">
        <f>IF('8. Equipment and supplies'!$R$26='0e. Support language'!$C$46,('8. Equipment and supplies'!$AA$26*'8. Equipment and supplies'!$O$26)*YF_cold_share,0)</f>
        <v>0</v>
      </c>
      <c r="L1582" s="388" t="e">
        <f>K1582/'0a. Country information'!$R$11</f>
        <v>#DIV/0!</v>
      </c>
      <c r="M1582" s="388" t="str">
        <f>IF(AND('8. Equipment and supplies'!$R$26='0e. Support language'!$C$45,'8. Equipment and supplies'!$AA$26=""),'0e. Support language'!$A$82,'0e. Support language'!$A$67)</f>
        <v>District/MOH</v>
      </c>
      <c r="N1582" s="390" t="s">
        <v>3</v>
      </c>
    </row>
    <row r="1583" spans="1:14" x14ac:dyDescent="0.2">
      <c r="A1583" s="386">
        <f>'1. General information'!$O$8</f>
        <v>0</v>
      </c>
      <c r="B1583" s="386">
        <f>'1. General information'!$O$10</f>
        <v>0</v>
      </c>
      <c r="C1583" s="386">
        <f>'1. General information'!$O$11</f>
        <v>0</v>
      </c>
      <c r="D1583" s="386" t="s">
        <v>812</v>
      </c>
      <c r="E1583" s="386" t="s">
        <v>652</v>
      </c>
      <c r="F1583" s="386" t="s">
        <v>653</v>
      </c>
      <c r="G1583" s="386" t="s">
        <v>96</v>
      </c>
      <c r="H1583" s="386" t="s">
        <v>671</v>
      </c>
      <c r="I1583" s="386" t="s">
        <v>626</v>
      </c>
      <c r="J1583" s="386" t="s">
        <v>546</v>
      </c>
      <c r="K1583" s="387">
        <f>IF('8. Equipment and supplies'!$R$26='0e. Support language'!$C$46,('8. Equipment and supplies'!$AA$26*'8. Equipment and supplies'!$O$26)*MenA_cold_share,0)</f>
        <v>0</v>
      </c>
      <c r="L1583" s="388" t="e">
        <f>K1583/'0a. Country information'!$R$11</f>
        <v>#DIV/0!</v>
      </c>
      <c r="M1583" s="388" t="str">
        <f>IF(AND('8. Equipment and supplies'!$R$26='0e. Support language'!$C$45,'8. Equipment and supplies'!$AA$26=""),'0e. Support language'!$A$82,'0e. Support language'!$A$67)</f>
        <v>District/MOH</v>
      </c>
      <c r="N1583" s="390" t="s">
        <v>3</v>
      </c>
    </row>
    <row r="1584" spans="1:14" x14ac:dyDescent="0.2">
      <c r="A1584" s="386">
        <f>'1. General information'!$O$8</f>
        <v>0</v>
      </c>
      <c r="B1584" s="386">
        <f>'1. General information'!$O$10</f>
        <v>0</v>
      </c>
      <c r="C1584" s="386">
        <f>'1. General information'!$O$11</f>
        <v>0</v>
      </c>
      <c r="D1584" s="386" t="s">
        <v>812</v>
      </c>
      <c r="E1584" s="386" t="s">
        <v>652</v>
      </c>
      <c r="F1584" s="386" t="s">
        <v>653</v>
      </c>
      <c r="G1584" s="386" t="s">
        <v>96</v>
      </c>
      <c r="H1584" s="386" t="s">
        <v>671</v>
      </c>
      <c r="I1584" s="386" t="s">
        <v>626</v>
      </c>
      <c r="J1584" s="386" t="s">
        <v>350</v>
      </c>
      <c r="K1584" s="387">
        <f>IF('8. Equipment and supplies'!$R$27='0e. Support language'!$C$46,('8. Equipment and supplies'!$AA$27*'8. Equipment and supplies'!$O$27)*YF_cold_share,0)</f>
        <v>0</v>
      </c>
      <c r="L1584" s="388" t="e">
        <f>K1584/'0a. Country information'!$R$11</f>
        <v>#DIV/0!</v>
      </c>
      <c r="M1584" s="388" t="str">
        <f>IF(AND('8. Equipment and supplies'!$R$27='0e. Support language'!$C$45,'8. Equipment and supplies'!$AA$27=""),'0e. Support language'!$A$82,'0e. Support language'!$A$67)</f>
        <v>District/MOH</v>
      </c>
      <c r="N1584" s="390" t="s">
        <v>144</v>
      </c>
    </row>
    <row r="1585" spans="1:15" x14ac:dyDescent="0.2">
      <c r="A1585" s="386">
        <f>'1. General information'!$O$8</f>
        <v>0</v>
      </c>
      <c r="B1585" s="386">
        <f>'1. General information'!$O$10</f>
        <v>0</v>
      </c>
      <c r="C1585" s="386">
        <f>'1. General information'!$O$11</f>
        <v>0</v>
      </c>
      <c r="D1585" s="386" t="s">
        <v>812</v>
      </c>
      <c r="E1585" s="386" t="s">
        <v>652</v>
      </c>
      <c r="F1585" s="386" t="s">
        <v>653</v>
      </c>
      <c r="G1585" s="386" t="s">
        <v>96</v>
      </c>
      <c r="H1585" s="386" t="s">
        <v>671</v>
      </c>
      <c r="I1585" s="386" t="s">
        <v>626</v>
      </c>
      <c r="J1585" s="386" t="s">
        <v>546</v>
      </c>
      <c r="K1585" s="387">
        <f>IF('8. Equipment and supplies'!$R$27='0e. Support language'!$C$46,('8. Equipment and supplies'!$AA$27*'8. Equipment and supplies'!$O$27)*MenA_cold_share,0)</f>
        <v>0</v>
      </c>
      <c r="L1585" s="388" t="e">
        <f>K1585/'0a. Country information'!$R$11</f>
        <v>#DIV/0!</v>
      </c>
      <c r="M1585" s="388" t="str">
        <f>IF(AND('8. Equipment and supplies'!$R$27='0e. Support language'!$C$45,'8. Equipment and supplies'!$AA$27=""),'0e. Support language'!$A$82,'0e. Support language'!$A$67)</f>
        <v>District/MOH</v>
      </c>
      <c r="N1585" s="390" t="s">
        <v>144</v>
      </c>
    </row>
    <row r="1586" spans="1:15" x14ac:dyDescent="0.2">
      <c r="A1586" s="386">
        <f>'1. General information'!$O$8</f>
        <v>0</v>
      </c>
      <c r="B1586" s="386">
        <f>'1. General information'!$O$10</f>
        <v>0</v>
      </c>
      <c r="C1586" s="386">
        <f>'1. General information'!$O$11</f>
        <v>0</v>
      </c>
      <c r="D1586" s="386" t="s">
        <v>812</v>
      </c>
      <c r="E1586" s="386" t="s">
        <v>652</v>
      </c>
      <c r="F1586" s="386" t="s">
        <v>653</v>
      </c>
      <c r="G1586" s="386" t="s">
        <v>96</v>
      </c>
      <c r="H1586" s="386" t="s">
        <v>671</v>
      </c>
      <c r="I1586" s="386" t="s">
        <v>626</v>
      </c>
      <c r="J1586" s="386" t="s">
        <v>350</v>
      </c>
      <c r="K1586" s="387">
        <f>IF('8. Equipment and supplies'!$R$28='0e. Support language'!$C$46,('8. Equipment and supplies'!$AA$28*'8. Equipment and supplies'!$O$28)*YF_cold_share,0)</f>
        <v>0</v>
      </c>
      <c r="L1586" s="388" t="e">
        <f>K1586/'0a. Country information'!$R$11</f>
        <v>#DIV/0!</v>
      </c>
      <c r="M1586" s="388" t="str">
        <f>IF(AND('8. Equipment and supplies'!$R$28='0e. Support language'!$C$45,'8. Equipment and supplies'!$AA$28=""),'0e. Support language'!$A$82,'0e. Support language'!$A$67)</f>
        <v>District/MOH</v>
      </c>
      <c r="N1586" s="390" t="s">
        <v>145</v>
      </c>
    </row>
    <row r="1587" spans="1:15" x14ac:dyDescent="0.2">
      <c r="A1587" s="386">
        <f>'1. General information'!$O$8</f>
        <v>0</v>
      </c>
      <c r="B1587" s="386">
        <f>'1. General information'!$O$10</f>
        <v>0</v>
      </c>
      <c r="C1587" s="386">
        <f>'1. General information'!$O$11</f>
        <v>0</v>
      </c>
      <c r="D1587" s="386" t="s">
        <v>812</v>
      </c>
      <c r="E1587" s="386" t="s">
        <v>652</v>
      </c>
      <c r="F1587" s="386" t="s">
        <v>653</v>
      </c>
      <c r="G1587" s="386" t="s">
        <v>96</v>
      </c>
      <c r="H1587" s="386" t="s">
        <v>671</v>
      </c>
      <c r="I1587" s="386" t="s">
        <v>626</v>
      </c>
      <c r="J1587" s="386" t="s">
        <v>546</v>
      </c>
      <c r="K1587" s="387">
        <f>IF('8. Equipment and supplies'!$R$28='0e. Support language'!$C$46,('8. Equipment and supplies'!$AA$28*'8. Equipment and supplies'!$O$28)*MenA_cold_share,0)</f>
        <v>0</v>
      </c>
      <c r="L1587" s="388" t="e">
        <f>K1587/'0a. Country information'!$R$11</f>
        <v>#DIV/0!</v>
      </c>
      <c r="M1587" s="388" t="str">
        <f>IF(AND('8. Equipment and supplies'!$R$28='0e. Support language'!$C$45,'8. Equipment and supplies'!$AA$28=""),'0e. Support language'!$A$82,'0e. Support language'!$A$67)</f>
        <v>District/MOH</v>
      </c>
      <c r="N1587" s="390" t="s">
        <v>145</v>
      </c>
    </row>
    <row r="1588" spans="1:15" x14ac:dyDescent="0.2">
      <c r="A1588" s="386">
        <f>'1. General information'!$O$8</f>
        <v>0</v>
      </c>
      <c r="B1588" s="386">
        <f>'1. General information'!$O$10</f>
        <v>0</v>
      </c>
      <c r="C1588" s="386">
        <f>'1. General information'!$O$11</f>
        <v>0</v>
      </c>
      <c r="D1588" s="386" t="s">
        <v>812</v>
      </c>
      <c r="E1588" s="386" t="s">
        <v>652</v>
      </c>
      <c r="F1588" s="386" t="s">
        <v>653</v>
      </c>
      <c r="G1588" s="386" t="s">
        <v>96</v>
      </c>
      <c r="H1588" s="386" t="s">
        <v>671</v>
      </c>
      <c r="I1588" s="386" t="s">
        <v>626</v>
      </c>
      <c r="J1588" s="386" t="s">
        <v>350</v>
      </c>
      <c r="K1588" s="387">
        <f>IF('8. Equipment and supplies'!$R$29='0e. Support language'!$C$46,('8. Equipment and supplies'!$AA$29*'8. Equipment and supplies'!$O$29)*YF_cold_share,0)</f>
        <v>0</v>
      </c>
      <c r="L1588" s="388" t="e">
        <f>K1588/'0a. Country information'!$R$11</f>
        <v>#DIV/0!</v>
      </c>
      <c r="M1588" s="388" t="str">
        <f>IF(AND('8. Equipment and supplies'!$R$29='0e. Support language'!$C$45,'8. Equipment and supplies'!$AA$29=""),'0e. Support language'!$A$82,'0e. Support language'!$A$67)</f>
        <v>District/MOH</v>
      </c>
      <c r="N1588" s="390" t="s">
        <v>210</v>
      </c>
    </row>
    <row r="1589" spans="1:15" x14ac:dyDescent="0.2">
      <c r="A1589" s="386">
        <f>'1. General information'!$O$8</f>
        <v>0</v>
      </c>
      <c r="B1589" s="386">
        <f>'1. General information'!$O$10</f>
        <v>0</v>
      </c>
      <c r="C1589" s="386">
        <f>'1. General information'!$O$11</f>
        <v>0</v>
      </c>
      <c r="D1589" s="386" t="s">
        <v>812</v>
      </c>
      <c r="E1589" s="386" t="s">
        <v>652</v>
      </c>
      <c r="F1589" s="386" t="s">
        <v>653</v>
      </c>
      <c r="G1589" s="386" t="s">
        <v>96</v>
      </c>
      <c r="H1589" s="386" t="s">
        <v>671</v>
      </c>
      <c r="I1589" s="386" t="s">
        <v>626</v>
      </c>
      <c r="J1589" s="386" t="s">
        <v>546</v>
      </c>
      <c r="K1589" s="387">
        <f>IF('8. Equipment and supplies'!$R$29='0e. Support language'!$C$46,('8. Equipment and supplies'!$AA$29*'8. Equipment and supplies'!$O$29)*MenA_cold_share,0)</f>
        <v>0</v>
      </c>
      <c r="L1589" s="388" t="e">
        <f>K1589/'0a. Country information'!$R$11</f>
        <v>#DIV/0!</v>
      </c>
      <c r="M1589" s="388" t="str">
        <f>IF(AND('8. Equipment and supplies'!$R$29='0e. Support language'!$C$45,'8. Equipment and supplies'!$AA$29=""),'0e. Support language'!$A$82,'0e. Support language'!$A$67)</f>
        <v>District/MOH</v>
      </c>
      <c r="N1589" s="390" t="s">
        <v>210</v>
      </c>
    </row>
    <row r="1590" spans="1:15" x14ac:dyDescent="0.2">
      <c r="A1590" s="386">
        <f>'1. General information'!$O$8</f>
        <v>0</v>
      </c>
      <c r="B1590" s="386">
        <f>'1. General information'!$O$10</f>
        <v>0</v>
      </c>
      <c r="C1590" s="386">
        <f>'1. General information'!$O$11</f>
        <v>0</v>
      </c>
      <c r="D1590" s="386" t="s">
        <v>812</v>
      </c>
      <c r="E1590" s="386" t="s">
        <v>652</v>
      </c>
      <c r="F1590" s="386" t="s">
        <v>653</v>
      </c>
      <c r="G1590" s="386" t="s">
        <v>96</v>
      </c>
      <c r="H1590" s="386" t="s">
        <v>671</v>
      </c>
      <c r="I1590" s="386" t="s">
        <v>626</v>
      </c>
      <c r="J1590" s="386" t="s">
        <v>350</v>
      </c>
      <c r="K1590" s="387">
        <f>IF('8. Equipment and supplies'!$R$30='0e. Support language'!$C$46,('8. Equipment and supplies'!$AA$30*'8. Equipment and supplies'!$O$30)*YF_cold_share,0)</f>
        <v>0</v>
      </c>
      <c r="L1590" s="388" t="e">
        <f>K1590/'0a. Country information'!$R$11</f>
        <v>#DIV/0!</v>
      </c>
      <c r="M1590" s="388" t="str">
        <f>IF(AND('8. Equipment and supplies'!$R$30='0e. Support language'!$C$45,'8. Equipment and supplies'!$AA$30=""),'0e. Support language'!$A$82,'0e. Support language'!$A$67)</f>
        <v>District/MOH</v>
      </c>
      <c r="N1590" s="390" t="s">
        <v>211</v>
      </c>
    </row>
    <row r="1591" spans="1:15" x14ac:dyDescent="0.2">
      <c r="A1591" s="386">
        <f>'1. General information'!$O$8</f>
        <v>0</v>
      </c>
      <c r="B1591" s="386">
        <f>'1. General information'!$O$10</f>
        <v>0</v>
      </c>
      <c r="C1591" s="386">
        <f>'1. General information'!$O$11</f>
        <v>0</v>
      </c>
      <c r="D1591" s="386" t="s">
        <v>812</v>
      </c>
      <c r="E1591" s="386" t="s">
        <v>652</v>
      </c>
      <c r="F1591" s="386" t="s">
        <v>653</v>
      </c>
      <c r="G1591" s="386" t="s">
        <v>96</v>
      </c>
      <c r="H1591" s="386" t="s">
        <v>671</v>
      </c>
      <c r="I1591" s="386" t="s">
        <v>626</v>
      </c>
      <c r="J1591" s="386" t="s">
        <v>546</v>
      </c>
      <c r="K1591" s="387">
        <f>IF('8. Equipment and supplies'!$R$30='0e. Support language'!$C$46,('8. Equipment and supplies'!$AA$30*'8. Equipment and supplies'!$O$30)*MenA_cold_share,0)</f>
        <v>0</v>
      </c>
      <c r="L1591" s="388" t="e">
        <f>K1591/'0a. Country information'!$R$11</f>
        <v>#DIV/0!</v>
      </c>
      <c r="M1591" s="388" t="str">
        <f>IF(AND('8. Equipment and supplies'!$R$30='0e. Support language'!$C$45,'8. Equipment and supplies'!$AA$30=""),'0e. Support language'!$A$82,'0e. Support language'!$A$67)</f>
        <v>District/MOH</v>
      </c>
      <c r="N1591" s="390" t="s">
        <v>211</v>
      </c>
    </row>
    <row r="1592" spans="1:15" x14ac:dyDescent="0.2">
      <c r="A1592" s="386">
        <f>'1. General information'!$O$8</f>
        <v>0</v>
      </c>
      <c r="B1592" s="386">
        <f>'1. General information'!$O$10</f>
        <v>0</v>
      </c>
      <c r="C1592" s="386">
        <f>'1. General information'!$O$11</f>
        <v>0</v>
      </c>
      <c r="D1592" s="386" t="s">
        <v>812</v>
      </c>
      <c r="E1592" s="386" t="s">
        <v>652</v>
      </c>
      <c r="F1592" s="386" t="s">
        <v>653</v>
      </c>
      <c r="G1592" s="386" t="s">
        <v>96</v>
      </c>
      <c r="H1592" s="386" t="s">
        <v>671</v>
      </c>
      <c r="I1592" s="386" t="s">
        <v>626</v>
      </c>
      <c r="J1592" s="386" t="s">
        <v>350</v>
      </c>
      <c r="K1592" s="387">
        <f>IF('8. Equipment and supplies'!$R$31='0e. Support language'!$C$46,('8. Equipment and supplies'!$AA$31*'8. Equipment and supplies'!$O$31)*YF_cold_share,0)</f>
        <v>0</v>
      </c>
      <c r="L1592" s="388" t="e">
        <f>K1592/'0a. Country information'!$R$11</f>
        <v>#DIV/0!</v>
      </c>
      <c r="M1592" s="388" t="str">
        <f>IF(AND('8. Equipment and supplies'!$R$31='0e. Support language'!$C$45,'8. Equipment and supplies'!$AA$31=""),'0e. Support language'!$A$82,'0e. Support language'!$A$67)</f>
        <v>District/MOH</v>
      </c>
      <c r="N1592" s="390" t="s">
        <v>625</v>
      </c>
    </row>
    <row r="1593" spans="1:15" x14ac:dyDescent="0.2">
      <c r="A1593" s="386">
        <f>'1. General information'!$O$8</f>
        <v>0</v>
      </c>
      <c r="B1593" s="386">
        <f>'1. General information'!$O$10</f>
        <v>0</v>
      </c>
      <c r="C1593" s="386">
        <f>'1. General information'!$O$11</f>
        <v>0</v>
      </c>
      <c r="D1593" s="386" t="s">
        <v>812</v>
      </c>
      <c r="E1593" s="386" t="s">
        <v>652</v>
      </c>
      <c r="F1593" s="386" t="s">
        <v>653</v>
      </c>
      <c r="G1593" s="386" t="s">
        <v>96</v>
      </c>
      <c r="H1593" s="386" t="s">
        <v>671</v>
      </c>
      <c r="I1593" s="386" t="s">
        <v>626</v>
      </c>
      <c r="J1593" s="386" t="s">
        <v>546</v>
      </c>
      <c r="K1593" s="387">
        <f>IF('8. Equipment and supplies'!$R$31='0e. Support language'!$C$46,('8. Equipment and supplies'!$AA$31*'8. Equipment and supplies'!$O$31)*MenA_cold_share,0)</f>
        <v>0</v>
      </c>
      <c r="L1593" s="388" t="e">
        <f>K1593/'0a. Country information'!$R$11</f>
        <v>#DIV/0!</v>
      </c>
      <c r="M1593" s="388" t="str">
        <f>IF(AND('8. Equipment and supplies'!$R$31='0e. Support language'!$C$45,'8. Equipment and supplies'!$AA$31=""),'0e. Support language'!$A$82,'0e. Support language'!$A$67)</f>
        <v>District/MOH</v>
      </c>
      <c r="N1593" s="390" t="s">
        <v>625</v>
      </c>
    </row>
    <row r="1594" spans="1:15" x14ac:dyDescent="0.2">
      <c r="A1594" s="343">
        <f>'1. General information'!$O$8</f>
        <v>0</v>
      </c>
      <c r="B1594" s="343">
        <f>'1. General information'!$O$10</f>
        <v>0</v>
      </c>
      <c r="C1594" s="343">
        <f>'1. General information'!$O$11</f>
        <v>0</v>
      </c>
      <c r="D1594" s="343" t="s">
        <v>815</v>
      </c>
      <c r="E1594" s="343" t="s">
        <v>652</v>
      </c>
      <c r="F1594" s="343" t="s">
        <v>653</v>
      </c>
      <c r="G1594" s="343" t="s">
        <v>96</v>
      </c>
      <c r="H1594" s="343" t="s">
        <v>654</v>
      </c>
      <c r="I1594" s="343" t="s">
        <v>624</v>
      </c>
      <c r="J1594" s="343" t="s">
        <v>350</v>
      </c>
      <c r="K1594" s="345">
        <f>IF('8. Equipment and supplies'!$R$19='0e. Support language'!$C$47,('8. Equipment and supplies'!$AA$19*'8. Equipment and supplies'!$O$19)*YF_cold_share,0)</f>
        <v>0</v>
      </c>
      <c r="L1594" s="346" t="e">
        <f>K1594/'0a. Country information'!$R$11</f>
        <v>#DIV/0!</v>
      </c>
      <c r="M1594" s="346" t="str">
        <f>'0e. Support language'!$A$67</f>
        <v>District/MOH</v>
      </c>
      <c r="N1594" s="379" t="s">
        <v>816</v>
      </c>
      <c r="O1594" s="313" t="s">
        <v>817</v>
      </c>
    </row>
    <row r="1595" spans="1:15" x14ac:dyDescent="0.2">
      <c r="A1595" s="343">
        <f>'1. General information'!$O$8</f>
        <v>0</v>
      </c>
      <c r="B1595" s="343">
        <f>'1. General information'!$O$10</f>
        <v>0</v>
      </c>
      <c r="C1595" s="343">
        <f>'1. General information'!$O$11</f>
        <v>0</v>
      </c>
      <c r="D1595" s="343" t="s">
        <v>815</v>
      </c>
      <c r="E1595" s="343" t="s">
        <v>652</v>
      </c>
      <c r="F1595" s="343" t="s">
        <v>653</v>
      </c>
      <c r="G1595" s="343" t="s">
        <v>96</v>
      </c>
      <c r="H1595" s="343" t="s">
        <v>654</v>
      </c>
      <c r="I1595" s="343" t="s">
        <v>624</v>
      </c>
      <c r="J1595" s="343" t="s">
        <v>546</v>
      </c>
      <c r="K1595" s="345">
        <f>IF('8. Equipment and supplies'!$R$19='0e. Support language'!$C$47,('8. Equipment and supplies'!$AA$19*'8. Equipment and supplies'!$O$19)*MenA_cold_share,0)</f>
        <v>0</v>
      </c>
      <c r="L1595" s="346" t="e">
        <f>K1595/'0a. Country information'!$R$11</f>
        <v>#DIV/0!</v>
      </c>
      <c r="M1595" s="346" t="str">
        <f>'0e. Support language'!$A$67</f>
        <v>District/MOH</v>
      </c>
      <c r="N1595" s="379" t="s">
        <v>816</v>
      </c>
    </row>
    <row r="1596" spans="1:15" x14ac:dyDescent="0.2">
      <c r="A1596" s="343">
        <f>'1. General information'!$O$8</f>
        <v>0</v>
      </c>
      <c r="B1596" s="343">
        <f>'1. General information'!$O$10</f>
        <v>0</v>
      </c>
      <c r="C1596" s="343">
        <f>'1. General information'!$O$11</f>
        <v>0</v>
      </c>
      <c r="D1596" s="343" t="s">
        <v>815</v>
      </c>
      <c r="E1596" s="343" t="s">
        <v>652</v>
      </c>
      <c r="F1596" s="343" t="s">
        <v>653</v>
      </c>
      <c r="G1596" s="343" t="s">
        <v>96</v>
      </c>
      <c r="H1596" s="343" t="s">
        <v>654</v>
      </c>
      <c r="I1596" s="343" t="s">
        <v>624</v>
      </c>
      <c r="J1596" s="343" t="s">
        <v>350</v>
      </c>
      <c r="K1596" s="345">
        <f>IF('8. Equipment and supplies'!$R$20='0e. Support language'!$C$47,('8. Equipment and supplies'!$AA$20*'8. Equipment and supplies'!$O$20)*YF_cold_share,0)</f>
        <v>0</v>
      </c>
      <c r="L1596" s="346" t="e">
        <f>K1596/'0a. Country information'!$R$11</f>
        <v>#DIV/0!</v>
      </c>
      <c r="M1596" s="346" t="str">
        <f>'0e. Support language'!$A$67</f>
        <v>District/MOH</v>
      </c>
      <c r="N1596" s="380" t="s">
        <v>207</v>
      </c>
    </row>
    <row r="1597" spans="1:15" x14ac:dyDescent="0.2">
      <c r="A1597" s="343">
        <f>'1. General information'!$O$8</f>
        <v>0</v>
      </c>
      <c r="B1597" s="343">
        <f>'1. General information'!$O$10</f>
        <v>0</v>
      </c>
      <c r="C1597" s="343">
        <f>'1. General information'!$O$11</f>
        <v>0</v>
      </c>
      <c r="D1597" s="343" t="s">
        <v>815</v>
      </c>
      <c r="E1597" s="343" t="s">
        <v>652</v>
      </c>
      <c r="F1597" s="343" t="s">
        <v>653</v>
      </c>
      <c r="G1597" s="343" t="s">
        <v>96</v>
      </c>
      <c r="H1597" s="343" t="s">
        <v>654</v>
      </c>
      <c r="I1597" s="343" t="s">
        <v>624</v>
      </c>
      <c r="J1597" s="343" t="s">
        <v>546</v>
      </c>
      <c r="K1597" s="345">
        <f>IF('8. Equipment and supplies'!$R$20='0e. Support language'!$C$47,('8. Equipment and supplies'!$AA$20*'8. Equipment and supplies'!$O$20)*MenA_cold_share,0)</f>
        <v>0</v>
      </c>
      <c r="L1597" s="346" t="e">
        <f>K1597/'0a. Country information'!$R$11</f>
        <v>#DIV/0!</v>
      </c>
      <c r="M1597" s="346" t="str">
        <f>'0e. Support language'!$A$67</f>
        <v>District/MOH</v>
      </c>
      <c r="N1597" s="380" t="s">
        <v>207</v>
      </c>
    </row>
    <row r="1598" spans="1:15" x14ac:dyDescent="0.2">
      <c r="A1598" s="343">
        <f>'1. General information'!$O$8</f>
        <v>0</v>
      </c>
      <c r="B1598" s="343">
        <f>'1. General information'!$O$10</f>
        <v>0</v>
      </c>
      <c r="C1598" s="343">
        <f>'1. General information'!$O$11</f>
        <v>0</v>
      </c>
      <c r="D1598" s="343" t="s">
        <v>815</v>
      </c>
      <c r="E1598" s="343" t="s">
        <v>652</v>
      </c>
      <c r="F1598" s="343" t="s">
        <v>653</v>
      </c>
      <c r="G1598" s="343" t="s">
        <v>96</v>
      </c>
      <c r="H1598" s="343" t="s">
        <v>654</v>
      </c>
      <c r="I1598" s="343" t="s">
        <v>624</v>
      </c>
      <c r="J1598" s="343" t="s">
        <v>350</v>
      </c>
      <c r="K1598" s="345">
        <f>IF('8. Equipment and supplies'!$R$21='0e. Support language'!$C$47,('8. Equipment and supplies'!$AA$21*'8. Equipment and supplies'!$O$21)*YF_cold_share,0)</f>
        <v>0</v>
      </c>
      <c r="L1598" s="346" t="e">
        <f>K1598/'0a. Country information'!$R$11</f>
        <v>#DIV/0!</v>
      </c>
      <c r="M1598" s="346" t="str">
        <f>'0e. Support language'!$A$67</f>
        <v>District/MOH</v>
      </c>
      <c r="N1598" s="380" t="s">
        <v>208</v>
      </c>
    </row>
    <row r="1599" spans="1:15" x14ac:dyDescent="0.2">
      <c r="A1599" s="343">
        <f>'1. General information'!$O$8</f>
        <v>0</v>
      </c>
      <c r="B1599" s="343">
        <f>'1. General information'!$O$10</f>
        <v>0</v>
      </c>
      <c r="C1599" s="343">
        <f>'1. General information'!$O$11</f>
        <v>0</v>
      </c>
      <c r="D1599" s="343" t="s">
        <v>815</v>
      </c>
      <c r="E1599" s="343" t="s">
        <v>652</v>
      </c>
      <c r="F1599" s="343" t="s">
        <v>653</v>
      </c>
      <c r="G1599" s="343" t="s">
        <v>96</v>
      </c>
      <c r="H1599" s="343" t="s">
        <v>654</v>
      </c>
      <c r="I1599" s="343" t="s">
        <v>624</v>
      </c>
      <c r="J1599" s="343" t="s">
        <v>546</v>
      </c>
      <c r="K1599" s="345">
        <f>IF('8. Equipment and supplies'!$R$21='0e. Support language'!$C$47,('8. Equipment and supplies'!$AA$21*'8. Equipment and supplies'!$O$21)*MenA_cold_share,0)</f>
        <v>0</v>
      </c>
      <c r="L1599" s="346" t="e">
        <f>K1599/'0a. Country information'!$R$11</f>
        <v>#DIV/0!</v>
      </c>
      <c r="M1599" s="346" t="str">
        <f>'0e. Support language'!$A$67</f>
        <v>District/MOH</v>
      </c>
      <c r="N1599" s="380" t="s">
        <v>208</v>
      </c>
    </row>
    <row r="1600" spans="1:15" x14ac:dyDescent="0.2">
      <c r="A1600" s="343">
        <f>'1. General information'!$O$8</f>
        <v>0</v>
      </c>
      <c r="B1600" s="343">
        <f>'1. General information'!$O$10</f>
        <v>0</v>
      </c>
      <c r="C1600" s="343">
        <f>'1. General information'!$O$11</f>
        <v>0</v>
      </c>
      <c r="D1600" s="343" t="s">
        <v>815</v>
      </c>
      <c r="E1600" s="343" t="s">
        <v>652</v>
      </c>
      <c r="F1600" s="343" t="s">
        <v>653</v>
      </c>
      <c r="G1600" s="343" t="s">
        <v>96</v>
      </c>
      <c r="H1600" s="343" t="s">
        <v>654</v>
      </c>
      <c r="I1600" s="343" t="s">
        <v>624</v>
      </c>
      <c r="J1600" s="343" t="s">
        <v>350</v>
      </c>
      <c r="K1600" s="345">
        <f>IF('8. Equipment and supplies'!$R$22='0e. Support language'!$C$47,('8. Equipment and supplies'!$AA$22*'8. Equipment and supplies'!$O$22)*YF_cold_share,0)</f>
        <v>0</v>
      </c>
      <c r="L1600" s="346" t="e">
        <f>K1600/'0a. Country information'!$R$11</f>
        <v>#DIV/0!</v>
      </c>
      <c r="M1600" s="346" t="str">
        <f>'0e. Support language'!$A$67</f>
        <v>District/MOH</v>
      </c>
      <c r="N1600" s="380" t="s">
        <v>209</v>
      </c>
    </row>
    <row r="1601" spans="1:14" x14ac:dyDescent="0.2">
      <c r="A1601" s="343">
        <f>'1. General information'!$O$8</f>
        <v>0</v>
      </c>
      <c r="B1601" s="343">
        <f>'1. General information'!$O$10</f>
        <v>0</v>
      </c>
      <c r="C1601" s="343">
        <f>'1. General information'!$O$11</f>
        <v>0</v>
      </c>
      <c r="D1601" s="343" t="s">
        <v>815</v>
      </c>
      <c r="E1601" s="343" t="s">
        <v>652</v>
      </c>
      <c r="F1601" s="343" t="s">
        <v>653</v>
      </c>
      <c r="G1601" s="343" t="s">
        <v>96</v>
      </c>
      <c r="H1601" s="343" t="s">
        <v>654</v>
      </c>
      <c r="I1601" s="343" t="s">
        <v>624</v>
      </c>
      <c r="J1601" s="343" t="s">
        <v>546</v>
      </c>
      <c r="K1601" s="345">
        <f>IF('8. Equipment and supplies'!$R$22='0e. Support language'!$C$47,('8. Equipment and supplies'!$AA$22*'8. Equipment and supplies'!$O$22)*MenA_cold_share,0)</f>
        <v>0</v>
      </c>
      <c r="L1601" s="346" t="e">
        <f>K1601/'0a. Country information'!$R$11</f>
        <v>#DIV/0!</v>
      </c>
      <c r="M1601" s="346" t="str">
        <f>'0e. Support language'!$A$67</f>
        <v>District/MOH</v>
      </c>
      <c r="N1601" s="380" t="s">
        <v>209</v>
      </c>
    </row>
    <row r="1602" spans="1:14" x14ac:dyDescent="0.2">
      <c r="A1602" s="343">
        <f>'1. General information'!$O$8</f>
        <v>0</v>
      </c>
      <c r="B1602" s="343">
        <f>'1. General information'!$O$10</f>
        <v>0</v>
      </c>
      <c r="C1602" s="343">
        <f>'1. General information'!$O$11</f>
        <v>0</v>
      </c>
      <c r="D1602" s="343" t="s">
        <v>815</v>
      </c>
      <c r="E1602" s="343" t="s">
        <v>652</v>
      </c>
      <c r="F1602" s="343" t="s">
        <v>653</v>
      </c>
      <c r="G1602" s="343" t="s">
        <v>96</v>
      </c>
      <c r="H1602" s="343" t="s">
        <v>654</v>
      </c>
      <c r="I1602" s="343" t="s">
        <v>624</v>
      </c>
      <c r="J1602" s="343" t="s">
        <v>350</v>
      </c>
      <c r="K1602" s="345">
        <f>IF('8. Equipment and supplies'!$R$23='0e. Support language'!$C$47,('8. Equipment and supplies'!$AA$23*'8. Equipment and supplies'!$O$23)*YF_cold_share,0)</f>
        <v>0</v>
      </c>
      <c r="L1602" s="346" t="e">
        <f>K1602/'0a. Country information'!$R$11</f>
        <v>#DIV/0!</v>
      </c>
      <c r="M1602" s="346" t="str">
        <f>'0e. Support language'!$A$67</f>
        <v>District/MOH</v>
      </c>
      <c r="N1602" s="380" t="s">
        <v>1</v>
      </c>
    </row>
    <row r="1603" spans="1:14" x14ac:dyDescent="0.2">
      <c r="A1603" s="343">
        <f>'1. General information'!$O$8</f>
        <v>0</v>
      </c>
      <c r="B1603" s="343">
        <f>'1. General information'!$O$10</f>
        <v>0</v>
      </c>
      <c r="C1603" s="343">
        <f>'1. General information'!$O$11</f>
        <v>0</v>
      </c>
      <c r="D1603" s="343" t="s">
        <v>815</v>
      </c>
      <c r="E1603" s="343" t="s">
        <v>652</v>
      </c>
      <c r="F1603" s="343" t="s">
        <v>653</v>
      </c>
      <c r="G1603" s="343" t="s">
        <v>96</v>
      </c>
      <c r="H1603" s="343" t="s">
        <v>654</v>
      </c>
      <c r="I1603" s="343" t="s">
        <v>624</v>
      </c>
      <c r="J1603" s="343" t="s">
        <v>546</v>
      </c>
      <c r="K1603" s="345">
        <f>IF('8. Equipment and supplies'!$R$23='0e. Support language'!$C$47,('8. Equipment and supplies'!$AA$23*'8. Equipment and supplies'!$O$23)*MenA_cold_share,0)</f>
        <v>0</v>
      </c>
      <c r="L1603" s="346" t="e">
        <f>K1603/'0a. Country information'!$R$11</f>
        <v>#DIV/0!</v>
      </c>
      <c r="M1603" s="346" t="str">
        <f>'0e. Support language'!$A$67</f>
        <v>District/MOH</v>
      </c>
      <c r="N1603" s="380" t="s">
        <v>1</v>
      </c>
    </row>
    <row r="1604" spans="1:14" x14ac:dyDescent="0.2">
      <c r="A1604" s="343">
        <f>'1. General information'!$O$8</f>
        <v>0</v>
      </c>
      <c r="B1604" s="343">
        <f>'1. General information'!$O$10</f>
        <v>0</v>
      </c>
      <c r="C1604" s="343">
        <f>'1. General information'!$O$11</f>
        <v>0</v>
      </c>
      <c r="D1604" s="343" t="s">
        <v>815</v>
      </c>
      <c r="E1604" s="343" t="s">
        <v>652</v>
      </c>
      <c r="F1604" s="343" t="s">
        <v>653</v>
      </c>
      <c r="G1604" s="343" t="s">
        <v>96</v>
      </c>
      <c r="H1604" s="343" t="s">
        <v>654</v>
      </c>
      <c r="I1604" s="343" t="s">
        <v>624</v>
      </c>
      <c r="J1604" s="343" t="s">
        <v>350</v>
      </c>
      <c r="K1604" s="345">
        <f>IF('8. Equipment and supplies'!$R$24='0e. Support language'!$C$47,('8. Equipment and supplies'!$AA$24*'8. Equipment and supplies'!$O$24)*YF_cold_share,0)</f>
        <v>0</v>
      </c>
      <c r="L1604" s="346" t="e">
        <f>K1604/'0a. Country information'!$R$11</f>
        <v>#DIV/0!</v>
      </c>
      <c r="M1604" s="346" t="str">
        <f>'0e. Support language'!$A$67</f>
        <v>District/MOH</v>
      </c>
      <c r="N1604" s="380" t="s">
        <v>288</v>
      </c>
    </row>
    <row r="1605" spans="1:14" x14ac:dyDescent="0.2">
      <c r="A1605" s="343">
        <f>'1. General information'!$O$8</f>
        <v>0</v>
      </c>
      <c r="B1605" s="343">
        <f>'1. General information'!$O$10</f>
        <v>0</v>
      </c>
      <c r="C1605" s="343">
        <f>'1. General information'!$O$11</f>
        <v>0</v>
      </c>
      <c r="D1605" s="343" t="s">
        <v>815</v>
      </c>
      <c r="E1605" s="343" t="s">
        <v>652</v>
      </c>
      <c r="F1605" s="343" t="s">
        <v>653</v>
      </c>
      <c r="G1605" s="343" t="s">
        <v>96</v>
      </c>
      <c r="H1605" s="343" t="s">
        <v>654</v>
      </c>
      <c r="I1605" s="343" t="s">
        <v>624</v>
      </c>
      <c r="J1605" s="343" t="s">
        <v>546</v>
      </c>
      <c r="K1605" s="345">
        <f>IF('8. Equipment and supplies'!$R$24='0e. Support language'!$C$47,('8. Equipment and supplies'!$AA$24*'8. Equipment and supplies'!$O$24)*MenA_cold_share,0)</f>
        <v>0</v>
      </c>
      <c r="L1605" s="346" t="e">
        <f>K1605/'0a. Country information'!$R$11</f>
        <v>#DIV/0!</v>
      </c>
      <c r="M1605" s="346" t="str">
        <f>'0e. Support language'!$A$67</f>
        <v>District/MOH</v>
      </c>
      <c r="N1605" s="380" t="s">
        <v>288</v>
      </c>
    </row>
    <row r="1606" spans="1:14" x14ac:dyDescent="0.2">
      <c r="A1606" s="343">
        <f>'1. General information'!$O$8</f>
        <v>0</v>
      </c>
      <c r="B1606" s="343">
        <f>'1. General information'!$O$10</f>
        <v>0</v>
      </c>
      <c r="C1606" s="343">
        <f>'1. General information'!$O$11</f>
        <v>0</v>
      </c>
      <c r="D1606" s="343" t="s">
        <v>815</v>
      </c>
      <c r="E1606" s="343" t="s">
        <v>652</v>
      </c>
      <c r="F1606" s="343" t="s">
        <v>653</v>
      </c>
      <c r="G1606" s="343" t="s">
        <v>96</v>
      </c>
      <c r="H1606" s="343" t="s">
        <v>654</v>
      </c>
      <c r="I1606" s="343" t="s">
        <v>624</v>
      </c>
      <c r="J1606" s="343" t="s">
        <v>350</v>
      </c>
      <c r="K1606" s="345">
        <f>IF('8. Equipment and supplies'!$R$25='0e. Support language'!$C$47,('8. Equipment and supplies'!$AA$25*'8. Equipment and supplies'!$O$25)*YF_cold_share,0)</f>
        <v>0</v>
      </c>
      <c r="L1606" s="346" t="e">
        <f>K1606/'0a. Country information'!$R$11</f>
        <v>#DIV/0!</v>
      </c>
      <c r="M1606" s="346" t="str">
        <f>'0e. Support language'!$A$67</f>
        <v>District/MOH</v>
      </c>
      <c r="N1606" s="380" t="s">
        <v>289</v>
      </c>
    </row>
    <row r="1607" spans="1:14" x14ac:dyDescent="0.2">
      <c r="A1607" s="343">
        <f>'1. General information'!$O$8</f>
        <v>0</v>
      </c>
      <c r="B1607" s="343">
        <f>'1. General information'!$O$10</f>
        <v>0</v>
      </c>
      <c r="C1607" s="343">
        <f>'1. General information'!$O$11</f>
        <v>0</v>
      </c>
      <c r="D1607" s="343" t="s">
        <v>815</v>
      </c>
      <c r="E1607" s="343" t="s">
        <v>652</v>
      </c>
      <c r="F1607" s="343" t="s">
        <v>653</v>
      </c>
      <c r="G1607" s="343" t="s">
        <v>96</v>
      </c>
      <c r="H1607" s="343" t="s">
        <v>654</v>
      </c>
      <c r="I1607" s="343" t="s">
        <v>624</v>
      </c>
      <c r="J1607" s="343" t="s">
        <v>546</v>
      </c>
      <c r="K1607" s="345">
        <f>IF('8. Equipment and supplies'!$R$25='0e. Support language'!$C$47,('8. Equipment and supplies'!$AA$25*'8. Equipment and supplies'!$O$25)*MenA_cold_share,0)</f>
        <v>0</v>
      </c>
      <c r="L1607" s="346" t="e">
        <f>K1607/'0a. Country information'!$R$11</f>
        <v>#DIV/0!</v>
      </c>
      <c r="M1607" s="346" t="str">
        <f>'0e. Support language'!$A$67</f>
        <v>District/MOH</v>
      </c>
      <c r="N1607" s="380" t="s">
        <v>289</v>
      </c>
    </row>
    <row r="1608" spans="1:14" x14ac:dyDescent="0.2">
      <c r="A1608" s="343">
        <f>'1. General information'!$O$8</f>
        <v>0</v>
      </c>
      <c r="B1608" s="343">
        <f>'1. General information'!$O$10</f>
        <v>0</v>
      </c>
      <c r="C1608" s="343">
        <f>'1. General information'!$O$11</f>
        <v>0</v>
      </c>
      <c r="D1608" s="343" t="s">
        <v>815</v>
      </c>
      <c r="E1608" s="343" t="s">
        <v>652</v>
      </c>
      <c r="F1608" s="343" t="s">
        <v>653</v>
      </c>
      <c r="G1608" s="343" t="s">
        <v>96</v>
      </c>
      <c r="H1608" s="343" t="s">
        <v>654</v>
      </c>
      <c r="I1608" s="343" t="s">
        <v>624</v>
      </c>
      <c r="J1608" s="343" t="s">
        <v>350</v>
      </c>
      <c r="K1608" s="345">
        <f>IF('8. Equipment and supplies'!$R$26='0e. Support language'!$C$47,('8. Equipment and supplies'!$AA$26*'8. Equipment and supplies'!$O$26)*YF_cold_share,0)</f>
        <v>0</v>
      </c>
      <c r="L1608" s="346" t="e">
        <f>K1608/'0a. Country information'!$R$11</f>
        <v>#DIV/0!</v>
      </c>
      <c r="M1608" s="346" t="str">
        <f>'0e. Support language'!$A$67</f>
        <v>District/MOH</v>
      </c>
      <c r="N1608" s="380" t="s">
        <v>3</v>
      </c>
    </row>
    <row r="1609" spans="1:14" x14ac:dyDescent="0.2">
      <c r="A1609" s="343">
        <f>'1. General information'!$O$8</f>
        <v>0</v>
      </c>
      <c r="B1609" s="343">
        <f>'1. General information'!$O$10</f>
        <v>0</v>
      </c>
      <c r="C1609" s="343">
        <f>'1. General information'!$O$11</f>
        <v>0</v>
      </c>
      <c r="D1609" s="343" t="s">
        <v>815</v>
      </c>
      <c r="E1609" s="343" t="s">
        <v>652</v>
      </c>
      <c r="F1609" s="343" t="s">
        <v>653</v>
      </c>
      <c r="G1609" s="343" t="s">
        <v>96</v>
      </c>
      <c r="H1609" s="343" t="s">
        <v>654</v>
      </c>
      <c r="I1609" s="343" t="s">
        <v>624</v>
      </c>
      <c r="J1609" s="343" t="s">
        <v>546</v>
      </c>
      <c r="K1609" s="345">
        <f>IF('8. Equipment and supplies'!$R$26='0e. Support language'!$C$47,('8. Equipment and supplies'!$AA$26*'8. Equipment and supplies'!$O$26)*MenA_cold_share,0)</f>
        <v>0</v>
      </c>
      <c r="L1609" s="346" t="e">
        <f>K1609/'0a. Country information'!$R$11</f>
        <v>#DIV/0!</v>
      </c>
      <c r="M1609" s="346" t="str">
        <f>'0e. Support language'!$A$67</f>
        <v>District/MOH</v>
      </c>
      <c r="N1609" s="380" t="s">
        <v>3</v>
      </c>
    </row>
    <row r="1610" spans="1:14" x14ac:dyDescent="0.2">
      <c r="A1610" s="343">
        <f>'1. General information'!$O$8</f>
        <v>0</v>
      </c>
      <c r="B1610" s="343">
        <f>'1. General information'!$O$10</f>
        <v>0</v>
      </c>
      <c r="C1610" s="343">
        <f>'1. General information'!$O$11</f>
        <v>0</v>
      </c>
      <c r="D1610" s="343" t="s">
        <v>815</v>
      </c>
      <c r="E1610" s="343" t="s">
        <v>652</v>
      </c>
      <c r="F1610" s="343" t="s">
        <v>653</v>
      </c>
      <c r="G1610" s="343" t="s">
        <v>96</v>
      </c>
      <c r="H1610" s="343" t="s">
        <v>654</v>
      </c>
      <c r="I1610" s="343" t="s">
        <v>624</v>
      </c>
      <c r="J1610" s="343" t="s">
        <v>350</v>
      </c>
      <c r="K1610" s="345">
        <f>IF('8. Equipment and supplies'!$R$27='0e. Support language'!$C$47,('8. Equipment and supplies'!$AA$27*'8. Equipment and supplies'!$O$27)*YF_cold_share,0)</f>
        <v>0</v>
      </c>
      <c r="L1610" s="346" t="e">
        <f>K1610/'0a. Country information'!$R$11</f>
        <v>#DIV/0!</v>
      </c>
      <c r="M1610" s="346" t="str">
        <f>'0e. Support language'!$A$67</f>
        <v>District/MOH</v>
      </c>
      <c r="N1610" s="380" t="s">
        <v>144</v>
      </c>
    </row>
    <row r="1611" spans="1:14" x14ac:dyDescent="0.2">
      <c r="A1611" s="343">
        <f>'1. General information'!$O$8</f>
        <v>0</v>
      </c>
      <c r="B1611" s="343">
        <f>'1. General information'!$O$10</f>
        <v>0</v>
      </c>
      <c r="C1611" s="343">
        <f>'1. General information'!$O$11</f>
        <v>0</v>
      </c>
      <c r="D1611" s="343" t="s">
        <v>815</v>
      </c>
      <c r="E1611" s="343" t="s">
        <v>652</v>
      </c>
      <c r="F1611" s="343" t="s">
        <v>653</v>
      </c>
      <c r="G1611" s="343" t="s">
        <v>96</v>
      </c>
      <c r="H1611" s="343" t="s">
        <v>654</v>
      </c>
      <c r="I1611" s="343" t="s">
        <v>624</v>
      </c>
      <c r="J1611" s="343" t="s">
        <v>546</v>
      </c>
      <c r="K1611" s="345">
        <f>IF('8. Equipment and supplies'!$R$27='0e. Support language'!$C$47,('8. Equipment and supplies'!$AA$27*'8. Equipment and supplies'!$O$27)*MenA_cold_share,0)</f>
        <v>0</v>
      </c>
      <c r="L1611" s="346" t="e">
        <f>K1611/'0a. Country information'!$R$11</f>
        <v>#DIV/0!</v>
      </c>
      <c r="M1611" s="346" t="str">
        <f>'0e. Support language'!$A$67</f>
        <v>District/MOH</v>
      </c>
      <c r="N1611" s="380" t="s">
        <v>144</v>
      </c>
    </row>
    <row r="1612" spans="1:14" x14ac:dyDescent="0.2">
      <c r="A1612" s="343">
        <f>'1. General information'!$O$8</f>
        <v>0</v>
      </c>
      <c r="B1612" s="343">
        <f>'1. General information'!$O$10</f>
        <v>0</v>
      </c>
      <c r="C1612" s="343">
        <f>'1. General information'!$O$11</f>
        <v>0</v>
      </c>
      <c r="D1612" s="343" t="s">
        <v>815</v>
      </c>
      <c r="E1612" s="343" t="s">
        <v>652</v>
      </c>
      <c r="F1612" s="343" t="s">
        <v>653</v>
      </c>
      <c r="G1612" s="343" t="s">
        <v>96</v>
      </c>
      <c r="H1612" s="343" t="s">
        <v>654</v>
      </c>
      <c r="I1612" s="343" t="s">
        <v>624</v>
      </c>
      <c r="J1612" s="343" t="s">
        <v>350</v>
      </c>
      <c r="K1612" s="345">
        <f>IF('8. Equipment and supplies'!$R$28='0e. Support language'!$C$47,('8. Equipment and supplies'!$AA$28*'8. Equipment and supplies'!$O$28)*YF_cold_share,0)</f>
        <v>0</v>
      </c>
      <c r="L1612" s="346" t="e">
        <f>K1612/'0a. Country information'!$R$11</f>
        <v>#DIV/0!</v>
      </c>
      <c r="M1612" s="346" t="str">
        <f>'0e. Support language'!$A$67</f>
        <v>District/MOH</v>
      </c>
      <c r="N1612" s="380" t="s">
        <v>145</v>
      </c>
    </row>
    <row r="1613" spans="1:14" x14ac:dyDescent="0.2">
      <c r="A1613" s="343">
        <f>'1. General information'!$O$8</f>
        <v>0</v>
      </c>
      <c r="B1613" s="343">
        <f>'1. General information'!$O$10</f>
        <v>0</v>
      </c>
      <c r="C1613" s="343">
        <f>'1. General information'!$O$11</f>
        <v>0</v>
      </c>
      <c r="D1613" s="343" t="s">
        <v>815</v>
      </c>
      <c r="E1613" s="343" t="s">
        <v>652</v>
      </c>
      <c r="F1613" s="343" t="s">
        <v>653</v>
      </c>
      <c r="G1613" s="343" t="s">
        <v>96</v>
      </c>
      <c r="H1613" s="343" t="s">
        <v>654</v>
      </c>
      <c r="I1613" s="343" t="s">
        <v>624</v>
      </c>
      <c r="J1613" s="343" t="s">
        <v>546</v>
      </c>
      <c r="K1613" s="345">
        <f>IF('8. Equipment and supplies'!$R$28='0e. Support language'!$C$47,('8. Equipment and supplies'!$AA$28*'8. Equipment and supplies'!$O$28)*MenA_cold_share,0)</f>
        <v>0</v>
      </c>
      <c r="L1613" s="346" t="e">
        <f>K1613/'0a. Country information'!$R$11</f>
        <v>#DIV/0!</v>
      </c>
      <c r="M1613" s="346" t="str">
        <f>'0e. Support language'!$A$67</f>
        <v>District/MOH</v>
      </c>
      <c r="N1613" s="380" t="s">
        <v>145</v>
      </c>
    </row>
    <row r="1614" spans="1:14" x14ac:dyDescent="0.2">
      <c r="A1614" s="343">
        <f>'1. General information'!$O$8</f>
        <v>0</v>
      </c>
      <c r="B1614" s="343">
        <f>'1. General information'!$O$10</f>
        <v>0</v>
      </c>
      <c r="C1614" s="343">
        <f>'1. General information'!$O$11</f>
        <v>0</v>
      </c>
      <c r="D1614" s="343" t="s">
        <v>815</v>
      </c>
      <c r="E1614" s="343" t="s">
        <v>652</v>
      </c>
      <c r="F1614" s="343" t="s">
        <v>653</v>
      </c>
      <c r="G1614" s="343" t="s">
        <v>96</v>
      </c>
      <c r="H1614" s="343" t="s">
        <v>654</v>
      </c>
      <c r="I1614" s="343" t="s">
        <v>624</v>
      </c>
      <c r="J1614" s="343" t="s">
        <v>350</v>
      </c>
      <c r="K1614" s="345">
        <f>IF('8. Equipment and supplies'!$R$29='0e. Support language'!$C$47,('8. Equipment and supplies'!$AA$29*'8. Equipment and supplies'!$O$29)*YF_cold_share,0)</f>
        <v>0</v>
      </c>
      <c r="L1614" s="346" t="e">
        <f>K1614/'0a. Country information'!$R$11</f>
        <v>#DIV/0!</v>
      </c>
      <c r="M1614" s="346" t="str">
        <f>'0e. Support language'!$A$67</f>
        <v>District/MOH</v>
      </c>
      <c r="N1614" s="380" t="s">
        <v>210</v>
      </c>
    </row>
    <row r="1615" spans="1:14" x14ac:dyDescent="0.2">
      <c r="A1615" s="343">
        <f>'1. General information'!$O$8</f>
        <v>0</v>
      </c>
      <c r="B1615" s="343">
        <f>'1. General information'!$O$10</f>
        <v>0</v>
      </c>
      <c r="C1615" s="343">
        <f>'1. General information'!$O$11</f>
        <v>0</v>
      </c>
      <c r="D1615" s="343" t="s">
        <v>815</v>
      </c>
      <c r="E1615" s="343" t="s">
        <v>652</v>
      </c>
      <c r="F1615" s="343" t="s">
        <v>653</v>
      </c>
      <c r="G1615" s="343" t="s">
        <v>96</v>
      </c>
      <c r="H1615" s="343" t="s">
        <v>654</v>
      </c>
      <c r="I1615" s="343" t="s">
        <v>624</v>
      </c>
      <c r="J1615" s="343" t="s">
        <v>546</v>
      </c>
      <c r="K1615" s="345">
        <f>IF('8. Equipment and supplies'!$R$29='0e. Support language'!$C$47,('8. Equipment and supplies'!$AA$29*'8. Equipment and supplies'!$O$29)*MenA_cold_share,0)</f>
        <v>0</v>
      </c>
      <c r="L1615" s="346" t="e">
        <f>K1615/'0a. Country information'!$R$11</f>
        <v>#DIV/0!</v>
      </c>
      <c r="M1615" s="346" t="str">
        <f>'0e. Support language'!$A$67</f>
        <v>District/MOH</v>
      </c>
      <c r="N1615" s="380" t="s">
        <v>210</v>
      </c>
    </row>
    <row r="1616" spans="1:14" x14ac:dyDescent="0.2">
      <c r="A1616" s="343">
        <f>'1. General information'!$O$8</f>
        <v>0</v>
      </c>
      <c r="B1616" s="343">
        <f>'1. General information'!$O$10</f>
        <v>0</v>
      </c>
      <c r="C1616" s="343">
        <f>'1. General information'!$O$11</f>
        <v>0</v>
      </c>
      <c r="D1616" s="343" t="s">
        <v>815</v>
      </c>
      <c r="E1616" s="343" t="s">
        <v>652</v>
      </c>
      <c r="F1616" s="343" t="s">
        <v>653</v>
      </c>
      <c r="G1616" s="343" t="s">
        <v>96</v>
      </c>
      <c r="H1616" s="343" t="s">
        <v>654</v>
      </c>
      <c r="I1616" s="343" t="s">
        <v>624</v>
      </c>
      <c r="J1616" s="343" t="s">
        <v>350</v>
      </c>
      <c r="K1616" s="345">
        <f>IF('8. Equipment and supplies'!$R$30='0e. Support language'!$C$47,('8. Equipment and supplies'!$AA$30*'8. Equipment and supplies'!$O$30)*YF_cold_share,0)</f>
        <v>0</v>
      </c>
      <c r="L1616" s="346" t="e">
        <f>K1616/'0a. Country information'!$R$11</f>
        <v>#DIV/0!</v>
      </c>
      <c r="M1616" s="346" t="str">
        <f>'0e. Support language'!$A$67</f>
        <v>District/MOH</v>
      </c>
      <c r="N1616" s="380" t="s">
        <v>211</v>
      </c>
    </row>
    <row r="1617" spans="1:14" x14ac:dyDescent="0.2">
      <c r="A1617" s="343">
        <f>'1. General information'!$O$8</f>
        <v>0</v>
      </c>
      <c r="B1617" s="343">
        <f>'1. General information'!$O$10</f>
        <v>0</v>
      </c>
      <c r="C1617" s="343">
        <f>'1. General information'!$O$11</f>
        <v>0</v>
      </c>
      <c r="D1617" s="343" t="s">
        <v>815</v>
      </c>
      <c r="E1617" s="343" t="s">
        <v>652</v>
      </c>
      <c r="F1617" s="343" t="s">
        <v>653</v>
      </c>
      <c r="G1617" s="343" t="s">
        <v>96</v>
      </c>
      <c r="H1617" s="343" t="s">
        <v>654</v>
      </c>
      <c r="I1617" s="343" t="s">
        <v>624</v>
      </c>
      <c r="J1617" s="343" t="s">
        <v>546</v>
      </c>
      <c r="K1617" s="345">
        <f>IF('8. Equipment and supplies'!$R$30='0e. Support language'!$C$47,('8. Equipment and supplies'!$AA$30*'8. Equipment and supplies'!$O$30)*MenA_cold_share,0)</f>
        <v>0</v>
      </c>
      <c r="L1617" s="346" t="e">
        <f>K1617/'0a. Country information'!$R$11</f>
        <v>#DIV/0!</v>
      </c>
      <c r="M1617" s="346" t="str">
        <f>'0e. Support language'!$A$67</f>
        <v>District/MOH</v>
      </c>
      <c r="N1617" s="380" t="s">
        <v>211</v>
      </c>
    </row>
    <row r="1618" spans="1:14" x14ac:dyDescent="0.2">
      <c r="A1618" s="343">
        <f>'1. General information'!$O$8</f>
        <v>0</v>
      </c>
      <c r="B1618" s="343">
        <f>'1. General information'!$O$10</f>
        <v>0</v>
      </c>
      <c r="C1618" s="343">
        <f>'1. General information'!$O$11</f>
        <v>0</v>
      </c>
      <c r="D1618" s="343" t="s">
        <v>815</v>
      </c>
      <c r="E1618" s="343" t="s">
        <v>652</v>
      </c>
      <c r="F1618" s="343" t="s">
        <v>653</v>
      </c>
      <c r="G1618" s="343" t="s">
        <v>96</v>
      </c>
      <c r="H1618" s="343" t="s">
        <v>654</v>
      </c>
      <c r="I1618" s="343" t="s">
        <v>624</v>
      </c>
      <c r="J1618" s="343" t="s">
        <v>350</v>
      </c>
      <c r="K1618" s="345">
        <f>IF('8. Equipment and supplies'!$R$31='0e. Support language'!$C$47,('8. Equipment and supplies'!$AA$31*'8. Equipment and supplies'!$O$31)*YF_cold_share,0)</f>
        <v>0</v>
      </c>
      <c r="L1618" s="346" t="e">
        <f>K1618/'0a. Country information'!$R$11</f>
        <v>#DIV/0!</v>
      </c>
      <c r="M1618" s="346" t="str">
        <f>'0e. Support language'!$A$67</f>
        <v>District/MOH</v>
      </c>
      <c r="N1618" s="380" t="s">
        <v>625</v>
      </c>
    </row>
    <row r="1619" spans="1:14" x14ac:dyDescent="0.2">
      <c r="A1619" s="343">
        <f>'1. General information'!$O$8</f>
        <v>0</v>
      </c>
      <c r="B1619" s="343">
        <f>'1. General information'!$O$10</f>
        <v>0</v>
      </c>
      <c r="C1619" s="343">
        <f>'1. General information'!$O$11</f>
        <v>0</v>
      </c>
      <c r="D1619" s="343" t="s">
        <v>815</v>
      </c>
      <c r="E1619" s="343" t="s">
        <v>652</v>
      </c>
      <c r="F1619" s="343" t="s">
        <v>653</v>
      </c>
      <c r="G1619" s="343" t="s">
        <v>96</v>
      </c>
      <c r="H1619" s="343" t="s">
        <v>654</v>
      </c>
      <c r="I1619" s="343" t="s">
        <v>624</v>
      </c>
      <c r="J1619" s="343" t="s">
        <v>546</v>
      </c>
      <c r="K1619" s="345">
        <f>IF('8. Equipment and supplies'!$R$31='0e. Support language'!$C$47,('8. Equipment and supplies'!$AA$31*'8. Equipment and supplies'!$O$31)*MenA_cold_share,0)</f>
        <v>0</v>
      </c>
      <c r="L1619" s="346" t="e">
        <f>K1619/'0a. Country information'!$R$11</f>
        <v>#DIV/0!</v>
      </c>
      <c r="M1619" s="346" t="str">
        <f>'0e. Support language'!$A$67</f>
        <v>District/MOH</v>
      </c>
      <c r="N1619" s="380" t="s">
        <v>625</v>
      </c>
    </row>
    <row r="1620" spans="1:14" x14ac:dyDescent="0.2">
      <c r="A1620" s="386">
        <f>'1. General information'!$O$8</f>
        <v>0</v>
      </c>
      <c r="B1620" s="386">
        <f>'1. General information'!$O$10</f>
        <v>0</v>
      </c>
      <c r="C1620" s="386">
        <f>'1. General information'!$O$11</f>
        <v>0</v>
      </c>
      <c r="D1620" s="386" t="s">
        <v>818</v>
      </c>
      <c r="E1620" s="386" t="s">
        <v>611</v>
      </c>
      <c r="F1620" s="386" t="s">
        <v>612</v>
      </c>
      <c r="G1620" s="386" t="s">
        <v>96</v>
      </c>
      <c r="H1620" s="386" t="s">
        <v>671</v>
      </c>
      <c r="I1620" s="386" t="s">
        <v>626</v>
      </c>
      <c r="J1620" s="386" t="s">
        <v>350</v>
      </c>
      <c r="K1620" s="387">
        <f>IF(OR('8. Equipment and supplies'!$R$19='0e. Support language'!$C$44,AND('8. Equipment and supplies'!$R$19='0e. Support language'!$C$45,'8. Equipment and supplies'!$AA$19="")),((-PMT('0c. Unit costs'!$G$17,'0c. Unit costs'!$H$33,'0c. Unit costs'!$G$33)*('3. Campaign information'!$T$19/'B. Intermediate calculations'!$D$6)*'8. Equipment and supplies'!$I$19))*YF_cold_share,0)</f>
        <v>0</v>
      </c>
      <c r="L1620" s="388" t="e">
        <f>K1620/'0a. Country information'!$R$11</f>
        <v>#DIV/0!</v>
      </c>
      <c r="M1620" s="388" t="str">
        <f>IF(AND('8. Equipment and supplies'!$R$19='0e. Support language'!$C$45,'8. Equipment and supplies'!$AA$19=""),'0e. Support language'!$A$82,'0e. Support language'!$A$67)</f>
        <v>District/MOH</v>
      </c>
      <c r="N1620" s="389" t="s">
        <v>819</v>
      </c>
    </row>
    <row r="1621" spans="1:14" x14ac:dyDescent="0.2">
      <c r="A1621" s="386">
        <f>'1. General information'!$O$8</f>
        <v>0</v>
      </c>
      <c r="B1621" s="386">
        <f>'1. General information'!$O$10</f>
        <v>0</v>
      </c>
      <c r="C1621" s="386">
        <f>'1. General information'!$O$11</f>
        <v>0</v>
      </c>
      <c r="D1621" s="386" t="s">
        <v>818</v>
      </c>
      <c r="E1621" s="386" t="s">
        <v>611</v>
      </c>
      <c r="F1621" s="386" t="s">
        <v>612</v>
      </c>
      <c r="G1621" s="386" t="s">
        <v>96</v>
      </c>
      <c r="H1621" s="386" t="s">
        <v>671</v>
      </c>
      <c r="I1621" s="386" t="s">
        <v>626</v>
      </c>
      <c r="J1621" s="386" t="s">
        <v>546</v>
      </c>
      <c r="K1621" s="387">
        <f>IF(OR('8. Equipment and supplies'!$R$19='0e. Support language'!$C$44,AND('8. Equipment and supplies'!$R$19='0e. Support language'!$C$45,'8. Equipment and supplies'!$AA$19="")),((-PMT('0c. Unit costs'!$G$17,'0c. Unit costs'!$H$33,'0c. Unit costs'!$G$33)*('3. Campaign information'!$T$19/'B. Intermediate calculations'!$D$6)*'8. Equipment and supplies'!$I$19))*MenA_cold_share,0)</f>
        <v>0</v>
      </c>
      <c r="L1621" s="388" t="e">
        <f>K1621/'0a. Country information'!$R$11</f>
        <v>#DIV/0!</v>
      </c>
      <c r="M1621" s="388" t="str">
        <f>IF(AND('8. Equipment and supplies'!$R$19='0e. Support language'!$C$45,'8. Equipment and supplies'!$AA$19=""),'0e. Support language'!$A$82,'0e. Support language'!$A$67)</f>
        <v>District/MOH</v>
      </c>
      <c r="N1621" s="389" t="s">
        <v>819</v>
      </c>
    </row>
    <row r="1622" spans="1:14" x14ac:dyDescent="0.2">
      <c r="A1622" s="386">
        <f>'1. General information'!$O$8</f>
        <v>0</v>
      </c>
      <c r="B1622" s="386">
        <f>'1. General information'!$O$10</f>
        <v>0</v>
      </c>
      <c r="C1622" s="386">
        <f>'1. General information'!$O$11</f>
        <v>0</v>
      </c>
      <c r="D1622" s="386" t="s">
        <v>818</v>
      </c>
      <c r="E1622" s="386" t="s">
        <v>611</v>
      </c>
      <c r="F1622" s="386" t="s">
        <v>612</v>
      </c>
      <c r="G1622" s="386" t="s">
        <v>96</v>
      </c>
      <c r="H1622" s="386" t="s">
        <v>671</v>
      </c>
      <c r="I1622" s="386" t="s">
        <v>626</v>
      </c>
      <c r="J1622" s="386" t="s">
        <v>350</v>
      </c>
      <c r="K1622" s="387">
        <f>IF(OR('8. Equipment and supplies'!$R$20='0e. Support language'!$C$44,AND('8. Equipment and supplies'!$R$20='0e. Support language'!$C$45,'8. Equipment and supplies'!$AA$20="")),((-PMT('0c. Unit costs'!$G$17,'0c. Unit costs'!$H$34,'0c. Unit costs'!$G$34)*('3. Campaign information'!$T$19/'B. Intermediate calculations'!$D$6)*'8. Equipment and supplies'!$I$20))*YF_cold_share,0)</f>
        <v>0</v>
      </c>
      <c r="L1622" s="388" t="e">
        <f>K1622/'0a. Country information'!$R$11</f>
        <v>#DIV/0!</v>
      </c>
      <c r="M1622" s="388" t="str">
        <f>IF(AND('8. Equipment and supplies'!$R$20='0e. Support language'!$C$45,'8. Equipment and supplies'!$AA$20=""),'0e. Support language'!$A$82,'0e. Support language'!$A$67)</f>
        <v>District/MOH</v>
      </c>
      <c r="N1622" s="390" t="s">
        <v>207</v>
      </c>
    </row>
    <row r="1623" spans="1:14" x14ac:dyDescent="0.2">
      <c r="A1623" s="386">
        <f>'1. General information'!$O$8</f>
        <v>0</v>
      </c>
      <c r="B1623" s="386">
        <f>'1. General information'!$O$10</f>
        <v>0</v>
      </c>
      <c r="C1623" s="386">
        <f>'1. General information'!$O$11</f>
        <v>0</v>
      </c>
      <c r="D1623" s="386" t="s">
        <v>818</v>
      </c>
      <c r="E1623" s="386" t="s">
        <v>611</v>
      </c>
      <c r="F1623" s="386" t="s">
        <v>612</v>
      </c>
      <c r="G1623" s="386" t="s">
        <v>96</v>
      </c>
      <c r="H1623" s="386" t="s">
        <v>671</v>
      </c>
      <c r="I1623" s="386" t="s">
        <v>626</v>
      </c>
      <c r="J1623" s="386" t="s">
        <v>546</v>
      </c>
      <c r="K1623" s="387">
        <f>IF(OR('8. Equipment and supplies'!$R$20='0e. Support language'!$C$44,AND('8. Equipment and supplies'!$R$20='0e. Support language'!$C$45,'8. Equipment and supplies'!$AA$20="")),((-PMT('0c. Unit costs'!$G$17,'0c. Unit costs'!$H$34,'0c. Unit costs'!$G$34)*('3. Campaign information'!$T$19/'B. Intermediate calculations'!$D$6)*'8. Equipment and supplies'!$I$20))*MenA_cold_share,0)</f>
        <v>0</v>
      </c>
      <c r="L1623" s="388" t="e">
        <f>K1623/'0a. Country information'!$R$11</f>
        <v>#DIV/0!</v>
      </c>
      <c r="M1623" s="388" t="str">
        <f>IF(AND('8. Equipment and supplies'!$R$20='0e. Support language'!$C$45,'8. Equipment and supplies'!$AA$20=""),'0e. Support language'!$A$82,'0e. Support language'!$A$67)</f>
        <v>District/MOH</v>
      </c>
      <c r="N1623" s="390" t="s">
        <v>207</v>
      </c>
    </row>
    <row r="1624" spans="1:14" x14ac:dyDescent="0.2">
      <c r="A1624" s="386">
        <f>'1. General information'!$O$8</f>
        <v>0</v>
      </c>
      <c r="B1624" s="386">
        <f>'1. General information'!$O$10</f>
        <v>0</v>
      </c>
      <c r="C1624" s="386">
        <f>'1. General information'!$O$11</f>
        <v>0</v>
      </c>
      <c r="D1624" s="386" t="s">
        <v>818</v>
      </c>
      <c r="E1624" s="386" t="s">
        <v>611</v>
      </c>
      <c r="F1624" s="386" t="s">
        <v>612</v>
      </c>
      <c r="G1624" s="386" t="s">
        <v>96</v>
      </c>
      <c r="H1624" s="386" t="s">
        <v>671</v>
      </c>
      <c r="I1624" s="386" t="s">
        <v>626</v>
      </c>
      <c r="J1624" s="386" t="s">
        <v>350</v>
      </c>
      <c r="K1624" s="387">
        <f>IF(OR('8. Equipment and supplies'!$R$21='0e. Support language'!$C$44,AND('8. Equipment and supplies'!$R$21='0e. Support language'!$C$45,'8. Equipment and supplies'!$AA$21="")),((-PMT('0c. Unit costs'!$G$17,'0c. Unit costs'!$H$35,'0c. Unit costs'!$G$35)*('3. Campaign information'!$T$19/'B. Intermediate calculations'!$D$6)*'8. Equipment and supplies'!$I$21))*YF_cold_share,0)</f>
        <v>0</v>
      </c>
      <c r="L1624" s="388" t="e">
        <f>K1624/'0a. Country information'!$R$11</f>
        <v>#DIV/0!</v>
      </c>
      <c r="M1624" s="388" t="str">
        <f>IF(AND('8. Equipment and supplies'!$R$21='0e. Support language'!$C$45,'8. Equipment and supplies'!$AA$21=""),'0e. Support language'!$A$82,'0e. Support language'!$A$67)</f>
        <v>District/MOH</v>
      </c>
      <c r="N1624" s="390" t="s">
        <v>208</v>
      </c>
    </row>
    <row r="1625" spans="1:14" x14ac:dyDescent="0.2">
      <c r="A1625" s="386">
        <f>'1. General information'!$O$8</f>
        <v>0</v>
      </c>
      <c r="B1625" s="386">
        <f>'1. General information'!$O$10</f>
        <v>0</v>
      </c>
      <c r="C1625" s="386">
        <f>'1. General information'!$O$11</f>
        <v>0</v>
      </c>
      <c r="D1625" s="386" t="s">
        <v>818</v>
      </c>
      <c r="E1625" s="386" t="s">
        <v>611</v>
      </c>
      <c r="F1625" s="386" t="s">
        <v>612</v>
      </c>
      <c r="G1625" s="386" t="s">
        <v>96</v>
      </c>
      <c r="H1625" s="386" t="s">
        <v>671</v>
      </c>
      <c r="I1625" s="386" t="s">
        <v>626</v>
      </c>
      <c r="J1625" s="386" t="s">
        <v>546</v>
      </c>
      <c r="K1625" s="387">
        <f>IF(OR('8. Equipment and supplies'!$R$21='0e. Support language'!$C$44,AND('8. Equipment and supplies'!$R$21='0e. Support language'!$C$45,'8. Equipment and supplies'!$AA$21="")),((-PMT('0c. Unit costs'!$G$17,'0c. Unit costs'!$H$35,'0c. Unit costs'!$G$35)*('3. Campaign information'!$T$19/'B. Intermediate calculations'!$D$6)*'8. Equipment and supplies'!$I$21))*MenA_cold_share,0)</f>
        <v>0</v>
      </c>
      <c r="L1625" s="388" t="e">
        <f>K1625/'0a. Country information'!$R$11</f>
        <v>#DIV/0!</v>
      </c>
      <c r="M1625" s="388" t="str">
        <f>IF(AND('8. Equipment and supplies'!$R$21='0e. Support language'!$C$45,'8. Equipment and supplies'!$AA$21=""),'0e. Support language'!$A$82,'0e. Support language'!$A$67)</f>
        <v>District/MOH</v>
      </c>
      <c r="N1625" s="390" t="s">
        <v>208</v>
      </c>
    </row>
    <row r="1626" spans="1:14" x14ac:dyDescent="0.2">
      <c r="A1626" s="386">
        <f>'1. General information'!$O$8</f>
        <v>0</v>
      </c>
      <c r="B1626" s="386">
        <f>'1. General information'!$O$10</f>
        <v>0</v>
      </c>
      <c r="C1626" s="386">
        <f>'1. General information'!$O$11</f>
        <v>0</v>
      </c>
      <c r="D1626" s="386" t="s">
        <v>818</v>
      </c>
      <c r="E1626" s="386" t="s">
        <v>611</v>
      </c>
      <c r="F1626" s="386" t="s">
        <v>612</v>
      </c>
      <c r="G1626" s="386" t="s">
        <v>96</v>
      </c>
      <c r="H1626" s="386" t="s">
        <v>671</v>
      </c>
      <c r="I1626" s="386" t="s">
        <v>626</v>
      </c>
      <c r="J1626" s="386" t="s">
        <v>350</v>
      </c>
      <c r="K1626" s="387">
        <f>IF(OR('8. Equipment and supplies'!$R$22='0e. Support language'!$C$44,AND('8. Equipment and supplies'!$R$22='0e. Support language'!$C$45,'8. Equipment and supplies'!$AA$22="")),((-PMT('0c. Unit costs'!$G$17,'0c. Unit costs'!$H$36,'0c. Unit costs'!$G$36)*('3. Campaign information'!$T$19/'B. Intermediate calculations'!$D$6)*'8. Equipment and supplies'!$I$22))*YF_cold_share,0)</f>
        <v>0</v>
      </c>
      <c r="L1626" s="388" t="e">
        <f>K1626/'0a. Country information'!$R$11</f>
        <v>#DIV/0!</v>
      </c>
      <c r="M1626" s="388" t="str">
        <f>IF(AND('8. Equipment and supplies'!$R$22='0e. Support language'!$C$45,'8. Equipment and supplies'!$AA$22=""),'0e. Support language'!$A$82,'0e. Support language'!$A$67)</f>
        <v>District/MOH</v>
      </c>
      <c r="N1626" s="390" t="s">
        <v>209</v>
      </c>
    </row>
    <row r="1627" spans="1:14" x14ac:dyDescent="0.2">
      <c r="A1627" s="386">
        <f>'1. General information'!$O$8</f>
        <v>0</v>
      </c>
      <c r="B1627" s="386">
        <f>'1. General information'!$O$10</f>
        <v>0</v>
      </c>
      <c r="C1627" s="386">
        <f>'1. General information'!$O$11</f>
        <v>0</v>
      </c>
      <c r="D1627" s="386" t="s">
        <v>818</v>
      </c>
      <c r="E1627" s="386" t="s">
        <v>611</v>
      </c>
      <c r="F1627" s="386" t="s">
        <v>612</v>
      </c>
      <c r="G1627" s="386" t="s">
        <v>96</v>
      </c>
      <c r="H1627" s="386" t="s">
        <v>671</v>
      </c>
      <c r="I1627" s="386" t="s">
        <v>626</v>
      </c>
      <c r="J1627" s="386" t="s">
        <v>546</v>
      </c>
      <c r="K1627" s="387">
        <f>IF(OR('8. Equipment and supplies'!$R$22='0e. Support language'!$C$44,AND('8. Equipment and supplies'!$R$22='0e. Support language'!$C$45,'8. Equipment and supplies'!$AA$22="")),((-PMT('0c. Unit costs'!$G$17,'0c. Unit costs'!$H$36,'0c. Unit costs'!$G$36)*('3. Campaign information'!$T$19/'B. Intermediate calculations'!$D$6)*'8. Equipment and supplies'!$I$22))*MenA_cold_share,0)</f>
        <v>0</v>
      </c>
      <c r="L1627" s="388" t="e">
        <f>K1627/'0a. Country information'!$R$11</f>
        <v>#DIV/0!</v>
      </c>
      <c r="M1627" s="388" t="str">
        <f>IF(AND('8. Equipment and supplies'!$R$22='0e. Support language'!$C$45,'8. Equipment and supplies'!$AA$22=""),'0e. Support language'!$A$82,'0e. Support language'!$A$67)</f>
        <v>District/MOH</v>
      </c>
      <c r="N1627" s="390" t="s">
        <v>209</v>
      </c>
    </row>
    <row r="1628" spans="1:14" x14ac:dyDescent="0.2">
      <c r="A1628" s="386">
        <f>'1. General information'!$O$8</f>
        <v>0</v>
      </c>
      <c r="B1628" s="386">
        <f>'1. General information'!$O$10</f>
        <v>0</v>
      </c>
      <c r="C1628" s="386">
        <f>'1. General information'!$O$11</f>
        <v>0</v>
      </c>
      <c r="D1628" s="386" t="s">
        <v>818</v>
      </c>
      <c r="E1628" s="386" t="s">
        <v>611</v>
      </c>
      <c r="F1628" s="386" t="s">
        <v>612</v>
      </c>
      <c r="G1628" s="386" t="s">
        <v>96</v>
      </c>
      <c r="H1628" s="386" t="s">
        <v>671</v>
      </c>
      <c r="I1628" s="386" t="s">
        <v>626</v>
      </c>
      <c r="J1628" s="386" t="s">
        <v>350</v>
      </c>
      <c r="K1628" s="387">
        <f>IF(OR('8. Equipment and supplies'!$R$23='0e. Support language'!$C$44,AND('8. Equipment and supplies'!$R$23='0e. Support language'!$C$45,'8. Equipment and supplies'!$AA$23="")),((-PMT('0c. Unit costs'!$G$17,'0c. Unit costs'!$H$37,'0c. Unit costs'!$G$37)*('3. Campaign information'!$T$19/'B. Intermediate calculations'!$D$6)*'8. Equipment and supplies'!$I$23))*YF_cold_share,0)</f>
        <v>0</v>
      </c>
      <c r="L1628" s="388" t="e">
        <f>K1628/'0a. Country information'!$R$11</f>
        <v>#DIV/0!</v>
      </c>
      <c r="M1628" s="388" t="str">
        <f>IF(AND('8. Equipment and supplies'!$R$23='0e. Support language'!$C$45,'8. Equipment and supplies'!$AA$23=""),'0e. Support language'!$A$82,'0e. Support language'!$A$67)</f>
        <v>District/MOH</v>
      </c>
      <c r="N1628" s="390" t="s">
        <v>1</v>
      </c>
    </row>
    <row r="1629" spans="1:14" x14ac:dyDescent="0.2">
      <c r="A1629" s="386">
        <f>'1. General information'!$O$8</f>
        <v>0</v>
      </c>
      <c r="B1629" s="386">
        <f>'1. General information'!$O$10</f>
        <v>0</v>
      </c>
      <c r="C1629" s="386">
        <f>'1. General information'!$O$11</f>
        <v>0</v>
      </c>
      <c r="D1629" s="386" t="s">
        <v>818</v>
      </c>
      <c r="E1629" s="386" t="s">
        <v>611</v>
      </c>
      <c r="F1629" s="386" t="s">
        <v>612</v>
      </c>
      <c r="G1629" s="386" t="s">
        <v>96</v>
      </c>
      <c r="H1629" s="386" t="s">
        <v>671</v>
      </c>
      <c r="I1629" s="386" t="s">
        <v>626</v>
      </c>
      <c r="J1629" s="386" t="s">
        <v>546</v>
      </c>
      <c r="K1629" s="387">
        <f>IF(OR('8. Equipment and supplies'!$R$23='0e. Support language'!$C$44,AND('8. Equipment and supplies'!$R$23='0e. Support language'!$C$45,'8. Equipment and supplies'!$AA$23="")),((-PMT('0c. Unit costs'!$G$17,'0c. Unit costs'!$H$37,'0c. Unit costs'!$G$37)*('3. Campaign information'!$T$19/'B. Intermediate calculations'!$D$6)*'8. Equipment and supplies'!$I$23))*MenA_cold_share,0)</f>
        <v>0</v>
      </c>
      <c r="L1629" s="388" t="e">
        <f>K1629/'0a. Country information'!$R$11</f>
        <v>#DIV/0!</v>
      </c>
      <c r="M1629" s="388" t="str">
        <f>IF(AND('8. Equipment and supplies'!$R$23='0e. Support language'!$C$45,'8. Equipment and supplies'!$AA$23=""),'0e. Support language'!$A$82,'0e. Support language'!$A$67)</f>
        <v>District/MOH</v>
      </c>
      <c r="N1629" s="390" t="s">
        <v>1</v>
      </c>
    </row>
    <row r="1630" spans="1:14" x14ac:dyDescent="0.2">
      <c r="A1630" s="386">
        <f>'1. General information'!$O$8</f>
        <v>0</v>
      </c>
      <c r="B1630" s="386">
        <f>'1. General information'!$O$10</f>
        <v>0</v>
      </c>
      <c r="C1630" s="386">
        <f>'1. General information'!$O$11</f>
        <v>0</v>
      </c>
      <c r="D1630" s="386" t="s">
        <v>818</v>
      </c>
      <c r="E1630" s="386" t="s">
        <v>611</v>
      </c>
      <c r="F1630" s="386" t="s">
        <v>612</v>
      </c>
      <c r="G1630" s="386" t="s">
        <v>96</v>
      </c>
      <c r="H1630" s="386" t="s">
        <v>671</v>
      </c>
      <c r="I1630" s="386" t="s">
        <v>626</v>
      </c>
      <c r="J1630" s="386" t="s">
        <v>350</v>
      </c>
      <c r="K1630" s="387">
        <f>IF(OR('8. Equipment and supplies'!$R$24='0e. Support language'!$C$44,AND('8. Equipment and supplies'!$R$24='0e. Support language'!$C$45,'8. Equipment and supplies'!$AA$24="")),((-PMT('0c. Unit costs'!$G$17,'0c. Unit costs'!$H$38,'0c. Unit costs'!$G$38)*('3. Campaign information'!$T$19/'B. Intermediate calculations'!$D$6)*'8. Equipment and supplies'!$I$24))*YF_cold_share,0)</f>
        <v>0</v>
      </c>
      <c r="L1630" s="388" t="e">
        <f>K1630/'0a. Country information'!$R$11</f>
        <v>#DIV/0!</v>
      </c>
      <c r="M1630" s="388" t="str">
        <f>IF(AND('8. Equipment and supplies'!$R$24='0e. Support language'!$C$45,'8. Equipment and supplies'!$AA$24=""),'0e. Support language'!$A$82,'0e. Support language'!$A$67)</f>
        <v>District/MOH</v>
      </c>
      <c r="N1630" s="390" t="s">
        <v>288</v>
      </c>
    </row>
    <row r="1631" spans="1:14" x14ac:dyDescent="0.2">
      <c r="A1631" s="386">
        <f>'1. General information'!$O$8</f>
        <v>0</v>
      </c>
      <c r="B1631" s="386">
        <f>'1. General information'!$O$10</f>
        <v>0</v>
      </c>
      <c r="C1631" s="386">
        <f>'1. General information'!$O$11</f>
        <v>0</v>
      </c>
      <c r="D1631" s="386" t="s">
        <v>818</v>
      </c>
      <c r="E1631" s="386" t="s">
        <v>611</v>
      </c>
      <c r="F1631" s="386" t="s">
        <v>612</v>
      </c>
      <c r="G1631" s="386" t="s">
        <v>96</v>
      </c>
      <c r="H1631" s="386" t="s">
        <v>671</v>
      </c>
      <c r="I1631" s="386" t="s">
        <v>626</v>
      </c>
      <c r="J1631" s="386" t="s">
        <v>546</v>
      </c>
      <c r="K1631" s="387">
        <f>IF(OR('8. Equipment and supplies'!$R$24='0e. Support language'!$C$44,AND('8. Equipment and supplies'!$R$24='0e. Support language'!$C$45,'8. Equipment and supplies'!$AA$24="")),((-PMT('0c. Unit costs'!$G$17,'0c. Unit costs'!$H$38,'0c. Unit costs'!$G$38)*('3. Campaign information'!$T$19/'B. Intermediate calculations'!$D$6)*'8. Equipment and supplies'!$I$24))*MenA_cold_share,0)</f>
        <v>0</v>
      </c>
      <c r="L1631" s="388" t="e">
        <f>K1631/'0a. Country information'!$R$11</f>
        <v>#DIV/0!</v>
      </c>
      <c r="M1631" s="388" t="str">
        <f>IF(AND('8. Equipment and supplies'!$R$24='0e. Support language'!$C$45,'8. Equipment and supplies'!$AA$24=""),'0e. Support language'!$A$82,'0e. Support language'!$A$67)</f>
        <v>District/MOH</v>
      </c>
      <c r="N1631" s="390" t="s">
        <v>288</v>
      </c>
    </row>
    <row r="1632" spans="1:14" x14ac:dyDescent="0.2">
      <c r="A1632" s="386">
        <f>'1. General information'!$O$8</f>
        <v>0</v>
      </c>
      <c r="B1632" s="386">
        <f>'1. General information'!$O$10</f>
        <v>0</v>
      </c>
      <c r="C1632" s="386">
        <f>'1. General information'!$O$11</f>
        <v>0</v>
      </c>
      <c r="D1632" s="386" t="s">
        <v>818</v>
      </c>
      <c r="E1632" s="386" t="s">
        <v>611</v>
      </c>
      <c r="F1632" s="386" t="s">
        <v>612</v>
      </c>
      <c r="G1632" s="386" t="s">
        <v>96</v>
      </c>
      <c r="H1632" s="386" t="s">
        <v>671</v>
      </c>
      <c r="I1632" s="386" t="s">
        <v>626</v>
      </c>
      <c r="J1632" s="386" t="s">
        <v>350</v>
      </c>
      <c r="K1632" s="387">
        <f>IF(OR('8. Equipment and supplies'!$R$25='0e. Support language'!$C$44,AND('8. Equipment and supplies'!$R$25='0e. Support language'!$C$45,'8. Equipment and supplies'!$AA$25="")),((-PMT('0c. Unit costs'!$G$17,'0c. Unit costs'!$H$39,'0c. Unit costs'!$G$39)*('3. Campaign information'!$T$19/'B. Intermediate calculations'!$D$6)*'8. Equipment and supplies'!$I$25))*YF_cold_share,0)</f>
        <v>0</v>
      </c>
      <c r="L1632" s="388" t="e">
        <f>K1632/'0a. Country information'!$R$11</f>
        <v>#DIV/0!</v>
      </c>
      <c r="M1632" s="388" t="str">
        <f>IF(AND('8. Equipment and supplies'!$R$25='0e. Support language'!$C$45,'8. Equipment and supplies'!$AA$25=""),'0e. Support language'!$A$82,'0e. Support language'!$A$67)</f>
        <v>District/MOH</v>
      </c>
      <c r="N1632" s="390" t="s">
        <v>289</v>
      </c>
    </row>
    <row r="1633" spans="1:14" x14ac:dyDescent="0.2">
      <c r="A1633" s="386">
        <f>'1. General information'!$O$8</f>
        <v>0</v>
      </c>
      <c r="B1633" s="386">
        <f>'1. General information'!$O$10</f>
        <v>0</v>
      </c>
      <c r="C1633" s="386">
        <f>'1. General information'!$O$11</f>
        <v>0</v>
      </c>
      <c r="D1633" s="386" t="s">
        <v>818</v>
      </c>
      <c r="E1633" s="386" t="s">
        <v>611</v>
      </c>
      <c r="F1633" s="386" t="s">
        <v>612</v>
      </c>
      <c r="G1633" s="386" t="s">
        <v>96</v>
      </c>
      <c r="H1633" s="386" t="s">
        <v>671</v>
      </c>
      <c r="I1633" s="386" t="s">
        <v>626</v>
      </c>
      <c r="J1633" s="386" t="s">
        <v>546</v>
      </c>
      <c r="K1633" s="387">
        <f>IF(OR('8. Equipment and supplies'!$R$25='0e. Support language'!$C$44,AND('8. Equipment and supplies'!$R$25='0e. Support language'!$C$45,'8. Equipment and supplies'!$AA$25="")),((-PMT('0c. Unit costs'!$G$17,'0c. Unit costs'!$H$39,'0c. Unit costs'!$G$39)*('3. Campaign information'!$T$19/'B. Intermediate calculations'!$D$6)*'8. Equipment and supplies'!$I$25))*MenA_cold_share,0)</f>
        <v>0</v>
      </c>
      <c r="L1633" s="388" t="e">
        <f>K1633/'0a. Country information'!$R$11</f>
        <v>#DIV/0!</v>
      </c>
      <c r="M1633" s="388" t="str">
        <f>IF(AND('8. Equipment and supplies'!$R$25='0e. Support language'!$C$45,'8. Equipment and supplies'!$AA$25=""),'0e. Support language'!$A$82,'0e. Support language'!$A$67)</f>
        <v>District/MOH</v>
      </c>
      <c r="N1633" s="390" t="s">
        <v>289</v>
      </c>
    </row>
    <row r="1634" spans="1:14" x14ac:dyDescent="0.2">
      <c r="A1634" s="386">
        <f>'1. General information'!$O$8</f>
        <v>0</v>
      </c>
      <c r="B1634" s="386">
        <f>'1. General information'!$O$10</f>
        <v>0</v>
      </c>
      <c r="C1634" s="386">
        <f>'1. General information'!$O$11</f>
        <v>0</v>
      </c>
      <c r="D1634" s="386" t="s">
        <v>818</v>
      </c>
      <c r="E1634" s="386" t="s">
        <v>611</v>
      </c>
      <c r="F1634" s="386" t="s">
        <v>612</v>
      </c>
      <c r="G1634" s="386" t="s">
        <v>96</v>
      </c>
      <c r="H1634" s="386" t="s">
        <v>671</v>
      </c>
      <c r="I1634" s="386" t="s">
        <v>626</v>
      </c>
      <c r="J1634" s="386" t="s">
        <v>350</v>
      </c>
      <c r="K1634" s="387">
        <f>IF(OR('8. Equipment and supplies'!$R$26='0e. Support language'!$C$44,AND('8. Equipment and supplies'!$R$26='0e. Support language'!$C$45,'8. Equipment and supplies'!$AA$26="")),((-PMT('0c. Unit costs'!$G$17,'0c. Unit costs'!$H$40,'0c. Unit costs'!$G$40)*('3. Campaign information'!$T$19/'B. Intermediate calculations'!$D$6)*'8. Equipment and supplies'!$I$26))*YF_cold_share,0)</f>
        <v>0</v>
      </c>
      <c r="L1634" s="388" t="e">
        <f>K1634/'0a. Country information'!$R$11</f>
        <v>#DIV/0!</v>
      </c>
      <c r="M1634" s="388" t="str">
        <f>IF(AND('8. Equipment and supplies'!$R$26='0e. Support language'!$C$45,'8. Equipment and supplies'!$AA$26=""),'0e. Support language'!$A$82,'0e. Support language'!$A$67)</f>
        <v>District/MOH</v>
      </c>
      <c r="N1634" s="390" t="s">
        <v>3</v>
      </c>
    </row>
    <row r="1635" spans="1:14" x14ac:dyDescent="0.2">
      <c r="A1635" s="386">
        <f>'1. General information'!$O$8</f>
        <v>0</v>
      </c>
      <c r="B1635" s="386">
        <f>'1. General information'!$O$10</f>
        <v>0</v>
      </c>
      <c r="C1635" s="386">
        <f>'1. General information'!$O$11</f>
        <v>0</v>
      </c>
      <c r="D1635" s="386" t="s">
        <v>818</v>
      </c>
      <c r="E1635" s="386" t="s">
        <v>611</v>
      </c>
      <c r="F1635" s="386" t="s">
        <v>612</v>
      </c>
      <c r="G1635" s="386" t="s">
        <v>96</v>
      </c>
      <c r="H1635" s="386" t="s">
        <v>671</v>
      </c>
      <c r="I1635" s="386" t="s">
        <v>626</v>
      </c>
      <c r="J1635" s="386" t="s">
        <v>546</v>
      </c>
      <c r="K1635" s="387">
        <f>IF(OR('8. Equipment and supplies'!$R$26='0e. Support language'!$C$44,AND('8. Equipment and supplies'!$R$26='0e. Support language'!$C$45,'8. Equipment and supplies'!$AA$26="")),((-PMT('0c. Unit costs'!$G$17,'0c. Unit costs'!$H$40,'0c. Unit costs'!$G$40)*('3. Campaign information'!$T$19/'B. Intermediate calculations'!$D$6)*'8. Equipment and supplies'!$I$26))*MenA_cold_share,0)</f>
        <v>0</v>
      </c>
      <c r="L1635" s="388" t="e">
        <f>K1635/'0a. Country information'!$R$11</f>
        <v>#DIV/0!</v>
      </c>
      <c r="M1635" s="388" t="str">
        <f>IF(AND('8. Equipment and supplies'!$R$26='0e. Support language'!$C$45,'8. Equipment and supplies'!$AA$26=""),'0e. Support language'!$A$82,'0e. Support language'!$A$67)</f>
        <v>District/MOH</v>
      </c>
      <c r="N1635" s="390" t="s">
        <v>3</v>
      </c>
    </row>
    <row r="1636" spans="1:14" x14ac:dyDescent="0.2">
      <c r="A1636" s="386">
        <f>'1. General information'!$O$8</f>
        <v>0</v>
      </c>
      <c r="B1636" s="386">
        <f>'1. General information'!$O$10</f>
        <v>0</v>
      </c>
      <c r="C1636" s="386">
        <f>'1. General information'!$O$11</f>
        <v>0</v>
      </c>
      <c r="D1636" s="386" t="s">
        <v>818</v>
      </c>
      <c r="E1636" s="386" t="s">
        <v>611</v>
      </c>
      <c r="F1636" s="386" t="s">
        <v>612</v>
      </c>
      <c r="G1636" s="386" t="s">
        <v>96</v>
      </c>
      <c r="H1636" s="386" t="s">
        <v>671</v>
      </c>
      <c r="I1636" s="386" t="s">
        <v>626</v>
      </c>
      <c r="J1636" s="386" t="s">
        <v>350</v>
      </c>
      <c r="K1636" s="387">
        <f>IF(OR('8. Equipment and supplies'!$R$27='0e. Support language'!$C$44,AND('8. Equipment and supplies'!$R$27='0e. Support language'!$C$45,'8. Equipment and supplies'!$AA$27="")),((-PMT('0c. Unit costs'!$G$17,'0c. Unit costs'!$H$41,'0c. Unit costs'!$G$41)*('3. Campaign information'!$T$19/'B. Intermediate calculations'!$D$6)*'8. Equipment and supplies'!$I$27))*YF_cold_share,0)</f>
        <v>0</v>
      </c>
      <c r="L1636" s="388" t="e">
        <f>K1636/'0a. Country information'!$R$11</f>
        <v>#DIV/0!</v>
      </c>
      <c r="M1636" s="388" t="str">
        <f>IF(AND('8. Equipment and supplies'!$R$27='0e. Support language'!$C$45,'8. Equipment and supplies'!$AA$27=""),'0e. Support language'!$A$82,'0e. Support language'!$A$67)</f>
        <v>District/MOH</v>
      </c>
      <c r="N1636" s="390" t="s">
        <v>144</v>
      </c>
    </row>
    <row r="1637" spans="1:14" x14ac:dyDescent="0.2">
      <c r="A1637" s="386">
        <f>'1. General information'!$O$8</f>
        <v>0</v>
      </c>
      <c r="B1637" s="386">
        <f>'1. General information'!$O$10</f>
        <v>0</v>
      </c>
      <c r="C1637" s="386">
        <f>'1. General information'!$O$11</f>
        <v>0</v>
      </c>
      <c r="D1637" s="386" t="s">
        <v>818</v>
      </c>
      <c r="E1637" s="386" t="s">
        <v>611</v>
      </c>
      <c r="F1637" s="386" t="s">
        <v>612</v>
      </c>
      <c r="G1637" s="386" t="s">
        <v>96</v>
      </c>
      <c r="H1637" s="386" t="s">
        <v>671</v>
      </c>
      <c r="I1637" s="386" t="s">
        <v>626</v>
      </c>
      <c r="J1637" s="386" t="s">
        <v>546</v>
      </c>
      <c r="K1637" s="387">
        <f>IF(OR('8. Equipment and supplies'!$R$27='0e. Support language'!$C$44,AND('8. Equipment and supplies'!$R$27='0e. Support language'!$C$45,'8. Equipment and supplies'!$AA$27="")),((-PMT('0c. Unit costs'!$G$17,'0c. Unit costs'!$H$41,'0c. Unit costs'!$G$41)*('3. Campaign information'!$T$19/'B. Intermediate calculations'!$D$6)*'8. Equipment and supplies'!$I$27))*MenA_cold_share,0)</f>
        <v>0</v>
      </c>
      <c r="L1637" s="388" t="e">
        <f>K1637/'0a. Country information'!$R$11</f>
        <v>#DIV/0!</v>
      </c>
      <c r="M1637" s="388" t="str">
        <f>IF(AND('8. Equipment and supplies'!$R$27='0e. Support language'!$C$45,'8. Equipment and supplies'!$AA$27=""),'0e. Support language'!$A$82,'0e. Support language'!$A$67)</f>
        <v>District/MOH</v>
      </c>
      <c r="N1637" s="390" t="s">
        <v>144</v>
      </c>
    </row>
    <row r="1638" spans="1:14" x14ac:dyDescent="0.2">
      <c r="A1638" s="386">
        <f>'1. General information'!$O$8</f>
        <v>0</v>
      </c>
      <c r="B1638" s="386">
        <f>'1. General information'!$O$10</f>
        <v>0</v>
      </c>
      <c r="C1638" s="386">
        <f>'1. General information'!$O$11</f>
        <v>0</v>
      </c>
      <c r="D1638" s="386" t="s">
        <v>818</v>
      </c>
      <c r="E1638" s="386" t="s">
        <v>611</v>
      </c>
      <c r="F1638" s="386" t="s">
        <v>612</v>
      </c>
      <c r="G1638" s="386" t="s">
        <v>96</v>
      </c>
      <c r="H1638" s="386" t="s">
        <v>671</v>
      </c>
      <c r="I1638" s="386" t="s">
        <v>626</v>
      </c>
      <c r="J1638" s="386" t="s">
        <v>350</v>
      </c>
      <c r="K1638" s="387">
        <f>IF(OR('8. Equipment and supplies'!$R$28='0e. Support language'!$C$44,AND('8. Equipment and supplies'!$R$28='0e. Support language'!$C$45,'8. Equipment and supplies'!$AA$28="")),((-PMT('0c. Unit costs'!$G$17,'B. Intermediate calculations'!#REF!,'B. Intermediate calculations'!#REF!)*('3. Campaign information'!$T$19/'B. Intermediate calculations'!$D$6)*'8. Equipment and supplies'!$I$28))*YF_cold_share,0)</f>
        <v>0</v>
      </c>
      <c r="L1638" s="388" t="e">
        <f>K1638/'0a. Country information'!$R$11</f>
        <v>#DIV/0!</v>
      </c>
      <c r="M1638" s="388" t="str">
        <f>IF(AND('8. Equipment and supplies'!$R$28='0e. Support language'!$C$45,'8. Equipment and supplies'!$AA$28=""),'0e. Support language'!$A$82,'0e. Support language'!$A$67)</f>
        <v>District/MOH</v>
      </c>
      <c r="N1638" s="390" t="s">
        <v>145</v>
      </c>
    </row>
    <row r="1639" spans="1:14" x14ac:dyDescent="0.2">
      <c r="A1639" s="386">
        <f>'1. General information'!$O$8</f>
        <v>0</v>
      </c>
      <c r="B1639" s="386">
        <f>'1. General information'!$O$10</f>
        <v>0</v>
      </c>
      <c r="C1639" s="386">
        <f>'1. General information'!$O$11</f>
        <v>0</v>
      </c>
      <c r="D1639" s="386" t="s">
        <v>818</v>
      </c>
      <c r="E1639" s="386" t="s">
        <v>611</v>
      </c>
      <c r="F1639" s="386" t="s">
        <v>612</v>
      </c>
      <c r="G1639" s="386" t="s">
        <v>96</v>
      </c>
      <c r="H1639" s="386" t="s">
        <v>671</v>
      </c>
      <c r="I1639" s="386" t="s">
        <v>626</v>
      </c>
      <c r="J1639" s="386" t="s">
        <v>546</v>
      </c>
      <c r="K1639" s="387">
        <f>IF(OR('8. Equipment and supplies'!$R$28='0e. Support language'!$C$44,AND('8. Equipment and supplies'!$R$28='0e. Support language'!$C$45,'8. Equipment and supplies'!$AA$28="")),((-PMT('0c. Unit costs'!$G$17,'B. Intermediate calculations'!#REF!,'B. Intermediate calculations'!#REF!)*('3. Campaign information'!$T$19/'B. Intermediate calculations'!$D$6)*'8. Equipment and supplies'!$I$28))*MenA_cold_share,0)</f>
        <v>0</v>
      </c>
      <c r="L1639" s="388" t="e">
        <f>K1639/'0a. Country information'!$R$11</f>
        <v>#DIV/0!</v>
      </c>
      <c r="M1639" s="388" t="str">
        <f>IF(AND('8. Equipment and supplies'!$R$28='0e. Support language'!$C$45,'8. Equipment and supplies'!$AA$28=""),'0e. Support language'!$A$82,'0e. Support language'!$A$67)</f>
        <v>District/MOH</v>
      </c>
      <c r="N1639" s="390" t="s">
        <v>145</v>
      </c>
    </row>
    <row r="1640" spans="1:14" x14ac:dyDescent="0.2">
      <c r="A1640" s="386">
        <f>'1. General information'!$O$8</f>
        <v>0</v>
      </c>
      <c r="B1640" s="386">
        <f>'1. General information'!$O$10</f>
        <v>0</v>
      </c>
      <c r="C1640" s="386">
        <f>'1. General information'!$O$11</f>
        <v>0</v>
      </c>
      <c r="D1640" s="386" t="s">
        <v>818</v>
      </c>
      <c r="E1640" s="386" t="s">
        <v>611</v>
      </c>
      <c r="F1640" s="386" t="s">
        <v>612</v>
      </c>
      <c r="G1640" s="386" t="s">
        <v>96</v>
      </c>
      <c r="H1640" s="386" t="s">
        <v>671</v>
      </c>
      <c r="I1640" s="386" t="s">
        <v>626</v>
      </c>
      <c r="J1640" s="386" t="s">
        <v>350</v>
      </c>
      <c r="K1640" s="387">
        <f>IF(OR('8. Equipment and supplies'!$R$29='0e. Support language'!$C$44,AND('8. Equipment and supplies'!$R$29='0e. Support language'!$C$45,'8. Equipment and supplies'!$AA$29="")),((-PMT('0c. Unit costs'!$G$17,'B. Intermediate calculations'!#REF!,'B. Intermediate calculations'!#REF!)*('3. Campaign information'!$T$19/'B. Intermediate calculations'!$D$6)*'8. Equipment and supplies'!$I$29))*YF_cold_share,0)</f>
        <v>0</v>
      </c>
      <c r="L1640" s="388" t="e">
        <f>K1640/'0a. Country information'!$R$11</f>
        <v>#DIV/0!</v>
      </c>
      <c r="M1640" s="388" t="str">
        <f>IF(AND('8. Equipment and supplies'!$R$29='0e. Support language'!$C$45,'8. Equipment and supplies'!$AA$29=""),'0e. Support language'!$A$82,'0e. Support language'!$A$67)</f>
        <v>District/MOH</v>
      </c>
      <c r="N1640" s="390" t="s">
        <v>210</v>
      </c>
    </row>
    <row r="1641" spans="1:14" x14ac:dyDescent="0.2">
      <c r="A1641" s="386">
        <f>'1. General information'!$O$8</f>
        <v>0</v>
      </c>
      <c r="B1641" s="386">
        <f>'1. General information'!$O$10</f>
        <v>0</v>
      </c>
      <c r="C1641" s="386">
        <f>'1. General information'!$O$11</f>
        <v>0</v>
      </c>
      <c r="D1641" s="386" t="s">
        <v>818</v>
      </c>
      <c r="E1641" s="386" t="s">
        <v>611</v>
      </c>
      <c r="F1641" s="386" t="s">
        <v>612</v>
      </c>
      <c r="G1641" s="386" t="s">
        <v>96</v>
      </c>
      <c r="H1641" s="386" t="s">
        <v>671</v>
      </c>
      <c r="I1641" s="386" t="s">
        <v>626</v>
      </c>
      <c r="J1641" s="386" t="s">
        <v>546</v>
      </c>
      <c r="K1641" s="387">
        <f>IF(OR('8. Equipment and supplies'!$R$29='0e. Support language'!$C$44,AND('8. Equipment and supplies'!$R$29='0e. Support language'!$C$45,'8. Equipment and supplies'!$AA$29="")),((-PMT('0c. Unit costs'!$G$17,'B. Intermediate calculations'!#REF!,'B. Intermediate calculations'!#REF!)*('3. Campaign information'!$T$19/'B. Intermediate calculations'!$D$6)*'8. Equipment and supplies'!$I$29))*MenA_cold_share,0)</f>
        <v>0</v>
      </c>
      <c r="L1641" s="388" t="e">
        <f>K1641/'0a. Country information'!$R$11</f>
        <v>#DIV/0!</v>
      </c>
      <c r="M1641" s="388" t="str">
        <f>IF(AND('8. Equipment and supplies'!$R$29='0e. Support language'!$C$45,'8. Equipment and supplies'!$AA$29=""),'0e. Support language'!$A$82,'0e. Support language'!$A$67)</f>
        <v>District/MOH</v>
      </c>
      <c r="N1641" s="390" t="s">
        <v>210</v>
      </c>
    </row>
    <row r="1642" spans="1:14" x14ac:dyDescent="0.2">
      <c r="A1642" s="386">
        <f>'1. General information'!$O$8</f>
        <v>0</v>
      </c>
      <c r="B1642" s="386">
        <f>'1. General information'!$O$10</f>
        <v>0</v>
      </c>
      <c r="C1642" s="386">
        <f>'1. General information'!$O$11</f>
        <v>0</v>
      </c>
      <c r="D1642" s="386" t="s">
        <v>818</v>
      </c>
      <c r="E1642" s="386" t="s">
        <v>611</v>
      </c>
      <c r="F1642" s="386" t="s">
        <v>612</v>
      </c>
      <c r="G1642" s="386" t="s">
        <v>96</v>
      </c>
      <c r="H1642" s="386" t="s">
        <v>671</v>
      </c>
      <c r="I1642" s="386" t="s">
        <v>626</v>
      </c>
      <c r="J1642" s="386" t="s">
        <v>350</v>
      </c>
      <c r="K1642" s="387">
        <f>IF(OR('8. Equipment and supplies'!$R$30='0e. Support language'!$C$44,AND('8. Equipment and supplies'!$R$30='0e. Support language'!$C$45,'8. Equipment and supplies'!$AA$30="")),((-PMT('0c. Unit costs'!$G$17,'B. Intermediate calculations'!#REF!,'B. Intermediate calculations'!#REF!)*('3. Campaign information'!$T$19/'B. Intermediate calculations'!$D$6)*'8. Equipment and supplies'!$I$30))*YF_cold_share,0)</f>
        <v>0</v>
      </c>
      <c r="L1642" s="388" t="e">
        <f>K1642/'0a. Country information'!$R$11</f>
        <v>#DIV/0!</v>
      </c>
      <c r="M1642" s="388" t="str">
        <f>IF(AND('8. Equipment and supplies'!$R$30='0e. Support language'!$C$45,'8. Equipment and supplies'!$AA$30=""),'0e. Support language'!$A$82,'0e. Support language'!$A$67)</f>
        <v>District/MOH</v>
      </c>
      <c r="N1642" s="390" t="s">
        <v>211</v>
      </c>
    </row>
    <row r="1643" spans="1:14" x14ac:dyDescent="0.2">
      <c r="A1643" s="386">
        <f>'1. General information'!$O$8</f>
        <v>0</v>
      </c>
      <c r="B1643" s="386">
        <f>'1. General information'!$O$10</f>
        <v>0</v>
      </c>
      <c r="C1643" s="386">
        <f>'1. General information'!$O$11</f>
        <v>0</v>
      </c>
      <c r="D1643" s="386" t="s">
        <v>818</v>
      </c>
      <c r="E1643" s="386" t="s">
        <v>611</v>
      </c>
      <c r="F1643" s="386" t="s">
        <v>612</v>
      </c>
      <c r="G1643" s="386" t="s">
        <v>96</v>
      </c>
      <c r="H1643" s="386" t="s">
        <v>671</v>
      </c>
      <c r="I1643" s="386" t="s">
        <v>626</v>
      </c>
      <c r="J1643" s="386" t="s">
        <v>546</v>
      </c>
      <c r="K1643" s="387">
        <f>IF(OR('8. Equipment and supplies'!$R$30='0e. Support language'!$C$44,AND('8. Equipment and supplies'!$R$30='0e. Support language'!$C$45,'8. Equipment and supplies'!$AA$30="")),((-PMT('0c. Unit costs'!$G$17,'B. Intermediate calculations'!#REF!,'B. Intermediate calculations'!#REF!)*('3. Campaign information'!$T$19/'B. Intermediate calculations'!$D$6)*'8. Equipment and supplies'!$I$30))*MenA_cold_share,0)</f>
        <v>0</v>
      </c>
      <c r="L1643" s="388" t="e">
        <f>K1643/'0a. Country information'!$R$11</f>
        <v>#DIV/0!</v>
      </c>
      <c r="M1643" s="388" t="str">
        <f>IF(AND('8. Equipment and supplies'!$R$30='0e. Support language'!$C$45,'8. Equipment and supplies'!$AA$30=""),'0e. Support language'!$A$82,'0e. Support language'!$A$67)</f>
        <v>District/MOH</v>
      </c>
      <c r="N1643" s="390" t="s">
        <v>211</v>
      </c>
    </row>
    <row r="1644" spans="1:14" x14ac:dyDescent="0.2">
      <c r="A1644" s="386">
        <f>'1. General information'!$O$8</f>
        <v>0</v>
      </c>
      <c r="B1644" s="386">
        <f>'1. General information'!$O$10</f>
        <v>0</v>
      </c>
      <c r="C1644" s="386">
        <f>'1. General information'!$O$11</f>
        <v>0</v>
      </c>
      <c r="D1644" s="386" t="s">
        <v>818</v>
      </c>
      <c r="E1644" s="386" t="s">
        <v>611</v>
      </c>
      <c r="F1644" s="386" t="s">
        <v>612</v>
      </c>
      <c r="G1644" s="386" t="s">
        <v>96</v>
      </c>
      <c r="H1644" s="386" t="s">
        <v>671</v>
      </c>
      <c r="I1644" s="386" t="s">
        <v>626</v>
      </c>
      <c r="J1644" s="386" t="s">
        <v>350</v>
      </c>
      <c r="K1644" s="387">
        <f>IF(OR('8. Equipment and supplies'!$R$31='0e. Support language'!$C$44,AND('8. Equipment and supplies'!$R$31='0e. Support language'!$C$45,'8. Equipment and supplies'!$AA$31="")),((-PMT('0c. Unit costs'!$G$17,'0c. Unit costs'!$P$29,'0c. Unit costs'!$O$29)*('3. Campaign information'!$T$19/'B. Intermediate calculations'!$D$6)*'8. Equipment and supplies'!$I$31))*YF_cold_share,0)</f>
        <v>0</v>
      </c>
      <c r="L1644" s="388" t="e">
        <f>K1644/'0a. Country information'!$R$11</f>
        <v>#DIV/0!</v>
      </c>
      <c r="M1644" s="388" t="str">
        <f>IF(AND('8. Equipment and supplies'!$R$31='0e. Support language'!$C$45,'8. Equipment and supplies'!$AA$31=""),'0e. Support language'!$A$82,'0e. Support language'!$A$67)</f>
        <v>District/MOH</v>
      </c>
      <c r="N1644" s="390" t="s">
        <v>820</v>
      </c>
    </row>
    <row r="1645" spans="1:14" x14ac:dyDescent="0.2">
      <c r="A1645" s="386">
        <f>'1. General information'!$O$8</f>
        <v>0</v>
      </c>
      <c r="B1645" s="386">
        <f>'1. General information'!$O$10</f>
        <v>0</v>
      </c>
      <c r="C1645" s="386">
        <f>'1. General information'!$O$11</f>
        <v>0</v>
      </c>
      <c r="D1645" s="386" t="s">
        <v>818</v>
      </c>
      <c r="E1645" s="386" t="s">
        <v>611</v>
      </c>
      <c r="F1645" s="386" t="s">
        <v>612</v>
      </c>
      <c r="G1645" s="386" t="s">
        <v>96</v>
      </c>
      <c r="H1645" s="386" t="s">
        <v>671</v>
      </c>
      <c r="I1645" s="386" t="s">
        <v>626</v>
      </c>
      <c r="J1645" s="386" t="s">
        <v>546</v>
      </c>
      <c r="K1645" s="387">
        <f>IF(OR('8. Equipment and supplies'!$R$31='0e. Support language'!$C$44,AND('8. Equipment and supplies'!$R$31='0e. Support language'!$C$45,'8. Equipment and supplies'!$AA$31="")),((-PMT('0c. Unit costs'!$G$17,'0c. Unit costs'!$P$29,'0c. Unit costs'!$O$29)*('3. Campaign information'!$T$19/'B. Intermediate calculations'!$D$6)*'8. Equipment and supplies'!$I$31))*MenA_cold_share,0)</f>
        <v>0</v>
      </c>
      <c r="L1645" s="388" t="e">
        <f>K1645/'0a. Country information'!$R$11</f>
        <v>#DIV/0!</v>
      </c>
      <c r="M1645" s="388" t="str">
        <f>IF(AND('8. Equipment and supplies'!$R$31='0e. Support language'!$C$45,'8. Equipment and supplies'!$AA$31=""),'0e. Support language'!$A$82,'0e. Support language'!$A$67)</f>
        <v>District/MOH</v>
      </c>
      <c r="N1645" s="390" t="s">
        <v>820</v>
      </c>
    </row>
    <row r="1646" spans="1:14" x14ac:dyDescent="0.2">
      <c r="A1646" s="359">
        <f>'1. General information'!$O$8</f>
        <v>0</v>
      </c>
      <c r="B1646" s="359">
        <f>'1. General information'!$O$10</f>
        <v>0</v>
      </c>
      <c r="C1646" s="359">
        <f>'1. General information'!$O$11</f>
        <v>0</v>
      </c>
      <c r="D1646" s="359" t="s">
        <v>821</v>
      </c>
      <c r="E1646" s="359" t="s">
        <v>652</v>
      </c>
      <c r="F1646" s="359" t="s">
        <v>653</v>
      </c>
      <c r="G1646" s="359" t="s">
        <v>97</v>
      </c>
      <c r="H1646" s="359" t="s">
        <v>654</v>
      </c>
      <c r="I1646" s="359" t="s">
        <v>615</v>
      </c>
      <c r="J1646" s="359" t="s">
        <v>350</v>
      </c>
      <c r="K1646" s="360" t="e">
        <f>'8. Equipment and supplies'!$P$60*YF_share</f>
        <v>#VALUE!</v>
      </c>
      <c r="L1646" s="361" t="e">
        <f>K1646/'0a. Country information'!$R$11</f>
        <v>#VALUE!</v>
      </c>
      <c r="M1646" s="361" t="str">
        <f>'0e. Support language'!$A$67</f>
        <v>District/MOH</v>
      </c>
      <c r="N1646" s="362" t="s">
        <v>822</v>
      </c>
    </row>
    <row r="1647" spans="1:14" x14ac:dyDescent="0.2">
      <c r="A1647" s="359">
        <f>'1. General information'!$O$8</f>
        <v>0</v>
      </c>
      <c r="B1647" s="359">
        <f>'1. General information'!$O$10</f>
        <v>0</v>
      </c>
      <c r="C1647" s="359">
        <f>'1. General information'!$O$11</f>
        <v>0</v>
      </c>
      <c r="D1647" s="359" t="s">
        <v>821</v>
      </c>
      <c r="E1647" s="359" t="s">
        <v>652</v>
      </c>
      <c r="F1647" s="359" t="s">
        <v>653</v>
      </c>
      <c r="G1647" s="359" t="s">
        <v>97</v>
      </c>
      <c r="H1647" s="359" t="s">
        <v>654</v>
      </c>
      <c r="I1647" s="359" t="s">
        <v>615</v>
      </c>
      <c r="J1647" s="359" t="s">
        <v>546</v>
      </c>
      <c r="K1647" s="360" t="e">
        <f>'8. Equipment and supplies'!$P$60*MenA_share</f>
        <v>#VALUE!</v>
      </c>
      <c r="L1647" s="361" t="e">
        <f>K1647/'0a. Country information'!$R$11</f>
        <v>#VALUE!</v>
      </c>
      <c r="M1647" s="361" t="str">
        <f>'0e. Support language'!$A$67</f>
        <v>District/MOH</v>
      </c>
      <c r="N1647" s="362" t="s">
        <v>822</v>
      </c>
    </row>
    <row r="1648" spans="1:14" x14ac:dyDescent="0.2">
      <c r="A1648" s="364">
        <f>'1. General information'!$O$8</f>
        <v>0</v>
      </c>
      <c r="B1648" s="364">
        <f>'1. General information'!$O$10</f>
        <v>0</v>
      </c>
      <c r="C1648" s="364">
        <f>'1. General information'!$O$11</f>
        <v>0</v>
      </c>
      <c r="D1648" s="364" t="s">
        <v>823</v>
      </c>
      <c r="E1648" s="364" t="s">
        <v>652</v>
      </c>
      <c r="F1648" s="364" t="s">
        <v>653</v>
      </c>
      <c r="G1648" s="364" t="s">
        <v>28</v>
      </c>
      <c r="H1648" s="364" t="s">
        <v>654</v>
      </c>
      <c r="I1648" s="364" t="s">
        <v>620</v>
      </c>
      <c r="J1648" s="364" t="s">
        <v>350</v>
      </c>
      <c r="K1648" s="365" t="e">
        <f>'8. Equipment and supplies'!$P$62*YF_share</f>
        <v>#VALUE!</v>
      </c>
      <c r="L1648" s="366" t="e">
        <f>K1648/'0a. Country information'!$R$11</f>
        <v>#VALUE!</v>
      </c>
      <c r="M1648" s="366" t="str">
        <f>'0e. Support language'!$A$67</f>
        <v>District/MOH</v>
      </c>
      <c r="N1648" s="367" t="s">
        <v>4565</v>
      </c>
    </row>
    <row r="1649" spans="1:14" x14ac:dyDescent="0.2">
      <c r="A1649" s="364">
        <f>'1. General information'!$O$8</f>
        <v>0</v>
      </c>
      <c r="B1649" s="364">
        <f>'1. General information'!$O$10</f>
        <v>0</v>
      </c>
      <c r="C1649" s="364">
        <f>'1. General information'!$O$11</f>
        <v>0</v>
      </c>
      <c r="D1649" s="364" t="s">
        <v>823</v>
      </c>
      <c r="E1649" s="364" t="s">
        <v>652</v>
      </c>
      <c r="F1649" s="364" t="s">
        <v>653</v>
      </c>
      <c r="G1649" s="364" t="s">
        <v>28</v>
      </c>
      <c r="H1649" s="364" t="s">
        <v>654</v>
      </c>
      <c r="I1649" s="364" t="s">
        <v>620</v>
      </c>
      <c r="J1649" s="364" t="s">
        <v>546</v>
      </c>
      <c r="K1649" s="365" t="e">
        <f>'8. Equipment and supplies'!$P$62*MenA_share</f>
        <v>#VALUE!</v>
      </c>
      <c r="L1649" s="366" t="e">
        <f>K1649/'0a. Country information'!$R$11</f>
        <v>#VALUE!</v>
      </c>
      <c r="M1649" s="366" t="str">
        <f>'0e. Support language'!$A$67</f>
        <v>District/MOH</v>
      </c>
      <c r="N1649" s="367" t="s">
        <v>4565</v>
      </c>
    </row>
    <row r="1650" spans="1:14" x14ac:dyDescent="0.2">
      <c r="A1650" s="364">
        <f>'1. General information'!$O$8</f>
        <v>0</v>
      </c>
      <c r="B1650" s="364">
        <f>'1. General information'!$O$10</f>
        <v>0</v>
      </c>
      <c r="C1650" s="364">
        <f>'1. General information'!$O$11</f>
        <v>0</v>
      </c>
      <c r="D1650" s="364" t="s">
        <v>823</v>
      </c>
      <c r="E1650" s="364" t="s">
        <v>652</v>
      </c>
      <c r="F1650" s="364" t="s">
        <v>653</v>
      </c>
      <c r="G1650" s="364" t="s">
        <v>356</v>
      </c>
      <c r="H1650" s="364" t="s">
        <v>654</v>
      </c>
      <c r="I1650" s="364" t="s">
        <v>620</v>
      </c>
      <c r="J1650" s="364" t="s">
        <v>350</v>
      </c>
      <c r="K1650" s="365" t="e">
        <f>'8. Equipment and supplies'!$P$63*YF_share</f>
        <v>#VALUE!</v>
      </c>
      <c r="L1650" s="366" t="e">
        <f>K1650/'0a. Country information'!$R$11</f>
        <v>#VALUE!</v>
      </c>
      <c r="M1650" s="366" t="str">
        <f>'0e. Support language'!$A$67</f>
        <v>District/MOH</v>
      </c>
      <c r="N1650" s="368" t="s">
        <v>356</v>
      </c>
    </row>
    <row r="1651" spans="1:14" x14ac:dyDescent="0.2">
      <c r="A1651" s="364">
        <f>'1. General information'!$O$8</f>
        <v>0</v>
      </c>
      <c r="B1651" s="364">
        <f>'1. General information'!$O$10</f>
        <v>0</v>
      </c>
      <c r="C1651" s="364">
        <f>'1. General information'!$O$11</f>
        <v>0</v>
      </c>
      <c r="D1651" s="364" t="s">
        <v>823</v>
      </c>
      <c r="E1651" s="364" t="s">
        <v>652</v>
      </c>
      <c r="F1651" s="364" t="s">
        <v>653</v>
      </c>
      <c r="G1651" s="364" t="s">
        <v>356</v>
      </c>
      <c r="H1651" s="364" t="s">
        <v>654</v>
      </c>
      <c r="I1651" s="364" t="s">
        <v>620</v>
      </c>
      <c r="J1651" s="364" t="s">
        <v>546</v>
      </c>
      <c r="K1651" s="365" t="e">
        <f>'8. Equipment and supplies'!$P$63*MenA_share</f>
        <v>#VALUE!</v>
      </c>
      <c r="L1651" s="366" t="e">
        <f>K1651/'0a. Country information'!$R$11</f>
        <v>#VALUE!</v>
      </c>
      <c r="M1651" s="366" t="str">
        <f>'0e. Support language'!$A$67</f>
        <v>District/MOH</v>
      </c>
      <c r="N1651" s="368" t="s">
        <v>356</v>
      </c>
    </row>
    <row r="1652" spans="1:14" x14ac:dyDescent="0.2">
      <c r="A1652" s="364">
        <f>'1. General information'!$O$8</f>
        <v>0</v>
      </c>
      <c r="B1652" s="364">
        <f>'1. General information'!$O$10</f>
        <v>0</v>
      </c>
      <c r="C1652" s="364">
        <f>'1. General information'!$O$11</f>
        <v>0</v>
      </c>
      <c r="D1652" s="364" t="s">
        <v>823</v>
      </c>
      <c r="E1652" s="364" t="s">
        <v>652</v>
      </c>
      <c r="F1652" s="364" t="s">
        <v>653</v>
      </c>
      <c r="G1652" s="364" t="s">
        <v>97</v>
      </c>
      <c r="H1652" s="364" t="s">
        <v>654</v>
      </c>
      <c r="I1652" s="364" t="s">
        <v>620</v>
      </c>
      <c r="J1652" s="364" t="s">
        <v>350</v>
      </c>
      <c r="K1652" s="365" t="e">
        <f>('8. Equipment and supplies'!$P$61+'8. Equipment and supplies'!$P$64)*YF_share</f>
        <v>#VALUE!</v>
      </c>
      <c r="L1652" s="366" t="e">
        <f>K1652/'0a. Country information'!$R$11</f>
        <v>#VALUE!</v>
      </c>
      <c r="M1652" s="366" t="str">
        <f>'0e. Support language'!$A$67</f>
        <v>District/MOH</v>
      </c>
      <c r="N1652" s="368" t="s">
        <v>97</v>
      </c>
    </row>
    <row r="1653" spans="1:14" x14ac:dyDescent="0.2">
      <c r="A1653" s="364">
        <f>'1. General information'!$O$8</f>
        <v>0</v>
      </c>
      <c r="B1653" s="364">
        <f>'1. General information'!$O$10</f>
        <v>0</v>
      </c>
      <c r="C1653" s="364">
        <f>'1. General information'!$O$11</f>
        <v>0</v>
      </c>
      <c r="D1653" s="364" t="s">
        <v>823</v>
      </c>
      <c r="E1653" s="364" t="s">
        <v>652</v>
      </c>
      <c r="F1653" s="364" t="s">
        <v>653</v>
      </c>
      <c r="G1653" s="364" t="s">
        <v>97</v>
      </c>
      <c r="H1653" s="364" t="s">
        <v>654</v>
      </c>
      <c r="I1653" s="364" t="s">
        <v>620</v>
      </c>
      <c r="J1653" s="364" t="s">
        <v>546</v>
      </c>
      <c r="K1653" s="365" t="e">
        <f>('8. Equipment and supplies'!$P$61+'8. Equipment and supplies'!$P$64)*MenA_share</f>
        <v>#VALUE!</v>
      </c>
      <c r="L1653" s="366" t="e">
        <f>K1653/'0a. Country information'!$R$11</f>
        <v>#VALUE!</v>
      </c>
      <c r="M1653" s="366" t="str">
        <f>'0e. Support language'!$A$67</f>
        <v>District/MOH</v>
      </c>
      <c r="N1653" s="368" t="s">
        <v>97</v>
      </c>
    </row>
    <row r="1654" spans="1:14" x14ac:dyDescent="0.2">
      <c r="A1654" s="343">
        <f>'1. General information'!$O$8</f>
        <v>0</v>
      </c>
      <c r="B1654" s="343">
        <f>'1. General information'!$O$10</f>
        <v>0</v>
      </c>
      <c r="C1654" s="343">
        <f>'1. General information'!$O$11</f>
        <v>0</v>
      </c>
      <c r="D1654" s="343" t="s">
        <v>824</v>
      </c>
      <c r="E1654" s="343" t="s">
        <v>652</v>
      </c>
      <c r="F1654" s="343" t="s">
        <v>653</v>
      </c>
      <c r="G1654" s="343" t="str">
        <f>IF('8. Equipment and supplies'!$P$48="","NA",'8. Equipment and supplies'!$P$48)</f>
        <v>NA</v>
      </c>
      <c r="H1654" s="343" t="s">
        <v>671</v>
      </c>
      <c r="I1654" s="343" t="s">
        <v>625</v>
      </c>
      <c r="J1654" s="343" t="s">
        <v>350</v>
      </c>
      <c r="K1654" s="345">
        <f>IF('8. Equipment and supplies'!$T$48='0e. Support language'!$C$46,('8. Equipment and supplies'!$AA$48*'8. Equipment and supplies'!$M$48)*YF_share,0)</f>
        <v>0</v>
      </c>
      <c r="L1654" s="346" t="e">
        <f>K1654/'0a. Country information'!$R$11</f>
        <v>#DIV/0!</v>
      </c>
      <c r="M1654" s="346" t="str">
        <f>IF(AND('8. Equipment and supplies'!$T$48='0e. Support language'!$C$45,'8. Equipment and supplies'!$AA$48=""),'0e. Support language'!$A$82,'0e. Support language'!$A$67)</f>
        <v>District/MOH</v>
      </c>
      <c r="N1654" s="379" t="s">
        <v>825</v>
      </c>
    </row>
    <row r="1655" spans="1:14" x14ac:dyDescent="0.2">
      <c r="A1655" s="343">
        <f>'1. General information'!$O$8</f>
        <v>0</v>
      </c>
      <c r="B1655" s="343">
        <f>'1. General information'!$O$10</f>
        <v>0</v>
      </c>
      <c r="C1655" s="343">
        <f>'1. General information'!$O$11</f>
        <v>0</v>
      </c>
      <c r="D1655" s="343" t="s">
        <v>824</v>
      </c>
      <c r="E1655" s="343" t="s">
        <v>652</v>
      </c>
      <c r="F1655" s="343" t="s">
        <v>653</v>
      </c>
      <c r="G1655" s="343" t="str">
        <f>IF('8. Equipment and supplies'!$P$48="","NA",'8. Equipment and supplies'!$P$48)</f>
        <v>NA</v>
      </c>
      <c r="H1655" s="343" t="s">
        <v>671</v>
      </c>
      <c r="I1655" s="343" t="s">
        <v>625</v>
      </c>
      <c r="J1655" s="343" t="s">
        <v>546</v>
      </c>
      <c r="K1655" s="345">
        <f>IF('8. Equipment and supplies'!$T$48='0e. Support language'!$C$46,('8. Equipment and supplies'!$AA$48*'8. Equipment and supplies'!$M$48)*MenA_share,0)</f>
        <v>0</v>
      </c>
      <c r="L1655" s="346" t="e">
        <f>K1655/'0a. Country information'!$R$11</f>
        <v>#DIV/0!</v>
      </c>
      <c r="M1655" s="346" t="str">
        <f>IF(AND('8. Equipment and supplies'!$T$48='0e. Support language'!$C$45,'8. Equipment and supplies'!$AA$48=""),'0e. Support language'!$A$82,'0e. Support language'!$A$67)</f>
        <v>District/MOH</v>
      </c>
      <c r="N1655" s="379" t="s">
        <v>825</v>
      </c>
    </row>
    <row r="1656" spans="1:14" x14ac:dyDescent="0.2">
      <c r="A1656" s="343">
        <f>'1. General information'!$O$8</f>
        <v>0</v>
      </c>
      <c r="B1656" s="343">
        <f>'1. General information'!$O$10</f>
        <v>0</v>
      </c>
      <c r="C1656" s="343">
        <f>'1. General information'!$O$11</f>
        <v>0</v>
      </c>
      <c r="D1656" s="343" t="s">
        <v>824</v>
      </c>
      <c r="E1656" s="343" t="s">
        <v>652</v>
      </c>
      <c r="F1656" s="343" t="s">
        <v>653</v>
      </c>
      <c r="G1656" s="343" t="str">
        <f>IF('8. Equipment and supplies'!$P$49="","NA",'8. Equipment and supplies'!$P$49)</f>
        <v>NA</v>
      </c>
      <c r="H1656" s="343" t="s">
        <v>671</v>
      </c>
      <c r="I1656" s="343" t="s">
        <v>625</v>
      </c>
      <c r="J1656" s="343" t="s">
        <v>350</v>
      </c>
      <c r="K1656" s="345">
        <f>IF('8. Equipment and supplies'!$T$49='0e. Support language'!$C$46,('8. Equipment and supplies'!$AA$49*'8. Equipment and supplies'!$M$49)*YF_share,0)</f>
        <v>0</v>
      </c>
      <c r="L1656" s="346" t="e">
        <f>K1656/'0a. Country information'!$R$11</f>
        <v>#DIV/0!</v>
      </c>
      <c r="M1656" s="346" t="str">
        <f>IF(AND('8. Equipment and supplies'!$T$49='0e. Support language'!$C$45,'8. Equipment and supplies'!$AA$49=""),'0e. Support language'!$A$82,'0e. Support language'!$A$67)</f>
        <v>District/MOH</v>
      </c>
      <c r="N1656" s="380" t="s">
        <v>212</v>
      </c>
    </row>
    <row r="1657" spans="1:14" x14ac:dyDescent="0.2">
      <c r="A1657" s="343">
        <f>'1. General information'!$O$8</f>
        <v>0</v>
      </c>
      <c r="B1657" s="343">
        <f>'1. General information'!$O$10</f>
        <v>0</v>
      </c>
      <c r="C1657" s="343">
        <f>'1. General information'!$O$11</f>
        <v>0</v>
      </c>
      <c r="D1657" s="343" t="s">
        <v>824</v>
      </c>
      <c r="E1657" s="343" t="s">
        <v>652</v>
      </c>
      <c r="F1657" s="343" t="s">
        <v>653</v>
      </c>
      <c r="G1657" s="343" t="str">
        <f>IF('8. Equipment and supplies'!$P$49="","NA",'8. Equipment and supplies'!$P$49)</f>
        <v>NA</v>
      </c>
      <c r="H1657" s="343" t="s">
        <v>671</v>
      </c>
      <c r="I1657" s="343" t="s">
        <v>625</v>
      </c>
      <c r="J1657" s="343" t="s">
        <v>546</v>
      </c>
      <c r="K1657" s="345">
        <f>IF('8. Equipment and supplies'!$T$49='0e. Support language'!$C$46,('8. Equipment and supplies'!$AA$49*'8. Equipment and supplies'!$M$49)*MenA_share,0)</f>
        <v>0</v>
      </c>
      <c r="L1657" s="346" t="e">
        <f>K1657/'0a. Country information'!$R$11</f>
        <v>#DIV/0!</v>
      </c>
      <c r="M1657" s="346" t="str">
        <f>IF(AND('8. Equipment and supplies'!$T$49='0e. Support language'!$C$45,'8. Equipment and supplies'!$AA$49=""),'0e. Support language'!$A$82,'0e. Support language'!$A$67)</f>
        <v>District/MOH</v>
      </c>
      <c r="N1657" s="380" t="s">
        <v>212</v>
      </c>
    </row>
    <row r="1658" spans="1:14" x14ac:dyDescent="0.2">
      <c r="A1658" s="343">
        <f>'1. General information'!$O$8</f>
        <v>0</v>
      </c>
      <c r="B1658" s="343">
        <f>'1. General information'!$O$10</f>
        <v>0</v>
      </c>
      <c r="C1658" s="343">
        <f>'1. General information'!$O$11</f>
        <v>0</v>
      </c>
      <c r="D1658" s="343" t="s">
        <v>824</v>
      </c>
      <c r="E1658" s="343" t="s">
        <v>652</v>
      </c>
      <c r="F1658" s="343" t="s">
        <v>653</v>
      </c>
      <c r="G1658" s="343" t="str">
        <f>IF('8. Equipment and supplies'!$P$50="","NA",'8. Equipment and supplies'!$P$50)</f>
        <v>NA</v>
      </c>
      <c r="H1658" s="343" t="s">
        <v>671</v>
      </c>
      <c r="I1658" s="343" t="s">
        <v>625</v>
      </c>
      <c r="J1658" s="343" t="s">
        <v>350</v>
      </c>
      <c r="K1658" s="345">
        <f>IF('8. Equipment and supplies'!$T$50='0e. Support language'!$C$46,('8. Equipment and supplies'!$AA$50*'8. Equipment and supplies'!$M$50)*YF_share,0)</f>
        <v>0</v>
      </c>
      <c r="L1658" s="346" t="e">
        <f>K1658/'0a. Country information'!$R$11</f>
        <v>#DIV/0!</v>
      </c>
      <c r="M1658" s="346" t="str">
        <f>IF(AND('8. Equipment and supplies'!$T$50='0e. Support language'!$C$45,'8. Equipment and supplies'!$AA$50=""),'0e. Support language'!$A$82,'0e. Support language'!$A$67)</f>
        <v>District/MOH</v>
      </c>
      <c r="N1658" s="380" t="s">
        <v>147</v>
      </c>
    </row>
    <row r="1659" spans="1:14" x14ac:dyDescent="0.2">
      <c r="A1659" s="343">
        <f>'1. General information'!$O$8</f>
        <v>0</v>
      </c>
      <c r="B1659" s="343">
        <f>'1. General information'!$O$10</f>
        <v>0</v>
      </c>
      <c r="C1659" s="343">
        <f>'1. General information'!$O$11</f>
        <v>0</v>
      </c>
      <c r="D1659" s="343" t="s">
        <v>824</v>
      </c>
      <c r="E1659" s="343" t="s">
        <v>652</v>
      </c>
      <c r="F1659" s="343" t="s">
        <v>653</v>
      </c>
      <c r="G1659" s="343" t="str">
        <f>IF('8. Equipment and supplies'!$P$50="","NA",'8. Equipment and supplies'!$P$50)</f>
        <v>NA</v>
      </c>
      <c r="H1659" s="343" t="s">
        <v>671</v>
      </c>
      <c r="I1659" s="343" t="s">
        <v>625</v>
      </c>
      <c r="J1659" s="343" t="s">
        <v>546</v>
      </c>
      <c r="K1659" s="345">
        <f>IF('8. Equipment and supplies'!$T$50='0e. Support language'!$C$46,('8. Equipment and supplies'!$AA$50*'8. Equipment and supplies'!$M$50)*MenA_share,0)</f>
        <v>0</v>
      </c>
      <c r="L1659" s="346" t="e">
        <f>K1659/'0a. Country information'!$R$11</f>
        <v>#DIV/0!</v>
      </c>
      <c r="M1659" s="346" t="str">
        <f>IF(AND('8. Equipment and supplies'!$T$50='0e. Support language'!$C$45,'8. Equipment and supplies'!$AA$50=""),'0e. Support language'!$A$82,'0e. Support language'!$A$67)</f>
        <v>District/MOH</v>
      </c>
      <c r="N1659" s="380" t="s">
        <v>147</v>
      </c>
    </row>
    <row r="1660" spans="1:14" x14ac:dyDescent="0.2">
      <c r="A1660" s="343">
        <f>'1. General information'!$O$8</f>
        <v>0</v>
      </c>
      <c r="B1660" s="343">
        <f>'1. General information'!$O$10</f>
        <v>0</v>
      </c>
      <c r="C1660" s="343">
        <f>'1. General information'!$O$11</f>
        <v>0</v>
      </c>
      <c r="D1660" s="343" t="s">
        <v>824</v>
      </c>
      <c r="E1660" s="343" t="s">
        <v>652</v>
      </c>
      <c r="F1660" s="343" t="s">
        <v>653</v>
      </c>
      <c r="G1660" s="343" t="str">
        <f>IF('8. Equipment and supplies'!$P$51="","NA",'8. Equipment and supplies'!$P$51)</f>
        <v>NA</v>
      </c>
      <c r="H1660" s="343" t="s">
        <v>671</v>
      </c>
      <c r="I1660" s="343" t="s">
        <v>625</v>
      </c>
      <c r="J1660" s="343" t="s">
        <v>350</v>
      </c>
      <c r="K1660" s="345">
        <f>IF('8. Equipment and supplies'!$T$51='0e. Support language'!$C$46,('8. Equipment and supplies'!$AA$51*'8. Equipment and supplies'!$M$51)*YF_share,0)</f>
        <v>0</v>
      </c>
      <c r="L1660" s="346" t="e">
        <f>K1660/'0a. Country information'!$R$11</f>
        <v>#DIV/0!</v>
      </c>
      <c r="M1660" s="346" t="str">
        <f>IF(AND('8. Equipment and supplies'!$T$51='0e. Support language'!$C$45,'8. Equipment and supplies'!$AA$51=""),'0e. Support language'!$A$82,'0e. Support language'!$A$67)</f>
        <v>District/MOH</v>
      </c>
      <c r="N1660" s="380" t="s">
        <v>213</v>
      </c>
    </row>
    <row r="1661" spans="1:14" x14ac:dyDescent="0.2">
      <c r="A1661" s="343">
        <f>'1. General information'!$O$8</f>
        <v>0</v>
      </c>
      <c r="B1661" s="343">
        <f>'1. General information'!$O$10</f>
        <v>0</v>
      </c>
      <c r="C1661" s="343">
        <f>'1. General information'!$O$11</f>
        <v>0</v>
      </c>
      <c r="D1661" s="343" t="s">
        <v>824</v>
      </c>
      <c r="E1661" s="343" t="s">
        <v>652</v>
      </c>
      <c r="F1661" s="343" t="s">
        <v>653</v>
      </c>
      <c r="G1661" s="343" t="str">
        <f>IF('8. Equipment and supplies'!$P$51="","NA",'8. Equipment and supplies'!$P$51)</f>
        <v>NA</v>
      </c>
      <c r="H1661" s="343" t="s">
        <v>671</v>
      </c>
      <c r="I1661" s="343" t="s">
        <v>625</v>
      </c>
      <c r="J1661" s="343" t="s">
        <v>546</v>
      </c>
      <c r="K1661" s="345">
        <f>IF('8. Equipment and supplies'!$T$51='0e. Support language'!$C$46,('8. Equipment and supplies'!$AA$51*'8. Equipment and supplies'!$M$51)*MenA_share,0)</f>
        <v>0</v>
      </c>
      <c r="L1661" s="346" t="e">
        <f>K1661/'0a. Country information'!$R$11</f>
        <v>#DIV/0!</v>
      </c>
      <c r="M1661" s="346" t="str">
        <f>IF(AND('8. Equipment and supplies'!$T$51='0e. Support language'!$C$45,'8. Equipment and supplies'!$AA$51=""),'0e. Support language'!$A$82,'0e. Support language'!$A$67)</f>
        <v>District/MOH</v>
      </c>
      <c r="N1661" s="380" t="s">
        <v>213</v>
      </c>
    </row>
    <row r="1662" spans="1:14" x14ac:dyDescent="0.2">
      <c r="A1662" s="343">
        <f>'1. General information'!$O$8</f>
        <v>0</v>
      </c>
      <c r="B1662" s="343">
        <f>'1. General information'!$O$10</f>
        <v>0</v>
      </c>
      <c r="C1662" s="343">
        <f>'1. General information'!$O$11</f>
        <v>0</v>
      </c>
      <c r="D1662" s="343" t="s">
        <v>824</v>
      </c>
      <c r="E1662" s="343" t="s">
        <v>652</v>
      </c>
      <c r="F1662" s="343" t="s">
        <v>653</v>
      </c>
      <c r="G1662" s="343" t="str">
        <f>IF('8. Equipment and supplies'!$P$52="","NA",'8. Equipment and supplies'!$P$52)</f>
        <v>NA</v>
      </c>
      <c r="H1662" s="343" t="s">
        <v>671</v>
      </c>
      <c r="I1662" s="343" t="s">
        <v>625</v>
      </c>
      <c r="J1662" s="343" t="s">
        <v>350</v>
      </c>
      <c r="K1662" s="345">
        <f>IF('8. Equipment and supplies'!$T$52='0e. Support language'!$C$46,('8. Equipment and supplies'!$AA$52*'8. Equipment and supplies'!$M$52)*YF_share,0)</f>
        <v>0</v>
      </c>
      <c r="L1662" s="346" t="e">
        <f>K1662/'0a. Country information'!$R$11</f>
        <v>#DIV/0!</v>
      </c>
      <c r="M1662" s="346" t="str">
        <f>IF(AND('8. Equipment and supplies'!$T$52='0e. Support language'!$C$45,'8. Equipment and supplies'!$AA$52=""),'0e. Support language'!$A$82,'0e. Support language'!$A$67)</f>
        <v>District/MOH</v>
      </c>
      <c r="N1662" s="380" t="s">
        <v>0</v>
      </c>
    </row>
    <row r="1663" spans="1:14" x14ac:dyDescent="0.2">
      <c r="A1663" s="343">
        <f>'1. General information'!$O$8</f>
        <v>0</v>
      </c>
      <c r="B1663" s="343">
        <f>'1. General information'!$O$10</f>
        <v>0</v>
      </c>
      <c r="C1663" s="343">
        <f>'1. General information'!$O$11</f>
        <v>0</v>
      </c>
      <c r="D1663" s="343" t="s">
        <v>824</v>
      </c>
      <c r="E1663" s="343" t="s">
        <v>652</v>
      </c>
      <c r="F1663" s="343" t="s">
        <v>653</v>
      </c>
      <c r="G1663" s="343" t="str">
        <f>IF('8. Equipment and supplies'!$P$52="","NA",'8. Equipment and supplies'!$P$52)</f>
        <v>NA</v>
      </c>
      <c r="H1663" s="343" t="s">
        <v>671</v>
      </c>
      <c r="I1663" s="343" t="s">
        <v>625</v>
      </c>
      <c r="J1663" s="343" t="s">
        <v>546</v>
      </c>
      <c r="K1663" s="345">
        <f>IF('8. Equipment and supplies'!$T$52='0e. Support language'!$C$46,('8. Equipment and supplies'!$AA$52*'8. Equipment and supplies'!$M$52)*MenA_share,0)</f>
        <v>0</v>
      </c>
      <c r="L1663" s="346" t="e">
        <f>K1663/'0a. Country information'!$R$11</f>
        <v>#DIV/0!</v>
      </c>
      <c r="M1663" s="346" t="str">
        <f>IF(AND('8. Equipment and supplies'!$T$52='0e. Support language'!$C$45,'8. Equipment and supplies'!$AA$52=""),'0e. Support language'!$A$82,'0e. Support language'!$A$67)</f>
        <v>District/MOH</v>
      </c>
      <c r="N1663" s="380" t="s">
        <v>0</v>
      </c>
    </row>
    <row r="1664" spans="1:14" x14ac:dyDescent="0.2">
      <c r="A1664" s="343">
        <f>'1. General information'!$O$8</f>
        <v>0</v>
      </c>
      <c r="B1664" s="343">
        <f>'1. General information'!$O$10</f>
        <v>0</v>
      </c>
      <c r="C1664" s="343">
        <f>'1. General information'!$O$11</f>
        <v>0</v>
      </c>
      <c r="D1664" s="343" t="s">
        <v>824</v>
      </c>
      <c r="E1664" s="343" t="s">
        <v>652</v>
      </c>
      <c r="F1664" s="343" t="s">
        <v>653</v>
      </c>
      <c r="G1664" s="343" t="str">
        <f>IF('8. Equipment and supplies'!$P$53="","NA",'8. Equipment and supplies'!$P$53)</f>
        <v>NA</v>
      </c>
      <c r="H1664" s="343" t="s">
        <v>671</v>
      </c>
      <c r="I1664" s="343" t="s">
        <v>625</v>
      </c>
      <c r="J1664" s="343" t="s">
        <v>350</v>
      </c>
      <c r="K1664" s="345">
        <f>IF('8. Equipment and supplies'!$T$53='0e. Support language'!$C$46,('8. Equipment and supplies'!$AA$53*'8. Equipment and supplies'!$M$53)*YF_share,0)</f>
        <v>0</v>
      </c>
      <c r="L1664" s="346" t="e">
        <f>K1664/'0a. Country information'!$R$11</f>
        <v>#DIV/0!</v>
      </c>
      <c r="M1664" s="346" t="str">
        <f>IF(AND('8. Equipment and supplies'!$T$53='0e. Support language'!$C$45,'8. Equipment and supplies'!$AA$53=""),'0e. Support language'!$A$82,'0e. Support language'!$A$67)</f>
        <v>District/MOH</v>
      </c>
      <c r="N1664" s="380" t="s">
        <v>175</v>
      </c>
    </row>
    <row r="1665" spans="1:15" x14ac:dyDescent="0.2">
      <c r="A1665" s="343">
        <f>'1. General information'!$O$8</f>
        <v>0</v>
      </c>
      <c r="B1665" s="343">
        <f>'1. General information'!$O$10</f>
        <v>0</v>
      </c>
      <c r="C1665" s="343">
        <f>'1. General information'!$O$11</f>
        <v>0</v>
      </c>
      <c r="D1665" s="343" t="s">
        <v>824</v>
      </c>
      <c r="E1665" s="343" t="s">
        <v>652</v>
      </c>
      <c r="F1665" s="343" t="s">
        <v>653</v>
      </c>
      <c r="G1665" s="343" t="str">
        <f>IF('8. Equipment and supplies'!$P$53="","NA",'8. Equipment and supplies'!$P$53)</f>
        <v>NA</v>
      </c>
      <c r="H1665" s="343" t="s">
        <v>671</v>
      </c>
      <c r="I1665" s="343" t="s">
        <v>625</v>
      </c>
      <c r="J1665" s="343" t="s">
        <v>546</v>
      </c>
      <c r="K1665" s="345">
        <f>IF('8. Equipment and supplies'!$T$53='0e. Support language'!$C$46,('8. Equipment and supplies'!$AA$53*'8. Equipment and supplies'!$M$53)*MenA_share,0)</f>
        <v>0</v>
      </c>
      <c r="L1665" s="346" t="e">
        <f>K1665/'0a. Country information'!$R$11</f>
        <v>#DIV/0!</v>
      </c>
      <c r="M1665" s="346" t="str">
        <f>IF(AND('8. Equipment and supplies'!$T$53='0e. Support language'!$C$45,'8. Equipment and supplies'!$AA$53=""),'0e. Support language'!$A$82,'0e. Support language'!$A$67)</f>
        <v>District/MOH</v>
      </c>
      <c r="N1665" s="380" t="s">
        <v>175</v>
      </c>
    </row>
    <row r="1666" spans="1:15" x14ac:dyDescent="0.2">
      <c r="A1666" s="343">
        <f>'1. General information'!$O$8</f>
        <v>0</v>
      </c>
      <c r="B1666" s="343">
        <f>'1. General information'!$O$10</f>
        <v>0</v>
      </c>
      <c r="C1666" s="343">
        <f>'1. General information'!$O$11</f>
        <v>0</v>
      </c>
      <c r="D1666" s="343" t="s">
        <v>824</v>
      </c>
      <c r="E1666" s="343" t="s">
        <v>652</v>
      </c>
      <c r="F1666" s="343" t="s">
        <v>653</v>
      </c>
      <c r="G1666" s="343" t="str">
        <f>IF('8. Equipment and supplies'!$P$54="","NA",'8. Equipment and supplies'!$P$54)</f>
        <v>NA</v>
      </c>
      <c r="H1666" s="343" t="s">
        <v>671</v>
      </c>
      <c r="I1666" s="343" t="s">
        <v>625</v>
      </c>
      <c r="J1666" s="343" t="s">
        <v>350</v>
      </c>
      <c r="K1666" s="345">
        <f>IF('8. Equipment and supplies'!$T$54='0e. Support language'!$C$46,('8. Equipment and supplies'!$AA$54*'8. Equipment and supplies'!$M$54)*YF_share,0)</f>
        <v>0</v>
      </c>
      <c r="L1666" s="346" t="e">
        <f>K1666/'0a. Country information'!$R$11</f>
        <v>#DIV/0!</v>
      </c>
      <c r="M1666" s="346" t="str">
        <f>IF(AND('8. Equipment and supplies'!$T$54='0e. Support language'!$C$45,'8. Equipment and supplies'!$AA$54=""),'0e. Support language'!$A$82,'0e. Support language'!$A$67)</f>
        <v>District/MOH</v>
      </c>
      <c r="N1666" s="380" t="s">
        <v>176</v>
      </c>
    </row>
    <row r="1667" spans="1:15" x14ac:dyDescent="0.2">
      <c r="A1667" s="343">
        <f>'1. General information'!$O$8</f>
        <v>0</v>
      </c>
      <c r="B1667" s="343">
        <f>'1. General information'!$O$10</f>
        <v>0</v>
      </c>
      <c r="C1667" s="343">
        <f>'1. General information'!$O$11</f>
        <v>0</v>
      </c>
      <c r="D1667" s="343" t="s">
        <v>824</v>
      </c>
      <c r="E1667" s="343" t="s">
        <v>652</v>
      </c>
      <c r="F1667" s="343" t="s">
        <v>653</v>
      </c>
      <c r="G1667" s="343" t="str">
        <f>IF('8. Equipment and supplies'!$P$54="","NA",'8. Equipment and supplies'!$P$54)</f>
        <v>NA</v>
      </c>
      <c r="H1667" s="343" t="s">
        <v>671</v>
      </c>
      <c r="I1667" s="343" t="s">
        <v>625</v>
      </c>
      <c r="J1667" s="343" t="s">
        <v>546</v>
      </c>
      <c r="K1667" s="345">
        <f>IF('8. Equipment and supplies'!$T$54='0e. Support language'!$C$46,('8. Equipment and supplies'!$AA$54*'8. Equipment and supplies'!$M$54)*MenA_share,0)</f>
        <v>0</v>
      </c>
      <c r="L1667" s="346" t="e">
        <f>K1667/'0a. Country information'!$R$11</f>
        <v>#DIV/0!</v>
      </c>
      <c r="M1667" s="346" t="str">
        <f>IF(AND('8. Equipment and supplies'!$T$54='0e. Support language'!$C$45,'8. Equipment and supplies'!$AA$54=""),'0e. Support language'!$A$82,'0e. Support language'!$A$67)</f>
        <v>District/MOH</v>
      </c>
      <c r="N1667" s="380" t="s">
        <v>176</v>
      </c>
    </row>
    <row r="1668" spans="1:15" x14ac:dyDescent="0.2">
      <c r="A1668" s="343">
        <f>'1. General information'!$O$8</f>
        <v>0</v>
      </c>
      <c r="B1668" s="343">
        <f>'1. General information'!$O$10</f>
        <v>0</v>
      </c>
      <c r="C1668" s="343">
        <f>'1. General information'!$O$11</f>
        <v>0</v>
      </c>
      <c r="D1668" s="343" t="s">
        <v>824</v>
      </c>
      <c r="E1668" s="343" t="s">
        <v>652</v>
      </c>
      <c r="F1668" s="343" t="s">
        <v>653</v>
      </c>
      <c r="G1668" s="343" t="str">
        <f>IF('8. Equipment and supplies'!$P$55="","NA",'8. Equipment and supplies'!$P$55)</f>
        <v>NA</v>
      </c>
      <c r="H1668" s="343" t="s">
        <v>671</v>
      </c>
      <c r="I1668" s="343" t="s">
        <v>625</v>
      </c>
      <c r="J1668" s="343" t="s">
        <v>350</v>
      </c>
      <c r="K1668" s="345">
        <f>IF('8. Equipment and supplies'!$T$55='0e. Support language'!$C$46,('8. Equipment and supplies'!$AA$55*'8. Equipment and supplies'!$M$55)*YF_share,0)</f>
        <v>0</v>
      </c>
      <c r="L1668" s="346" t="e">
        <f>K1668/'0a. Country information'!$R$11</f>
        <v>#DIV/0!</v>
      </c>
      <c r="M1668" s="346" t="str">
        <f>IF(AND('8. Equipment and supplies'!$T$55='0e. Support language'!$C$45,'8. Equipment and supplies'!$AA$55=""),'0e. Support language'!$A$82,'0e. Support language'!$A$67)</f>
        <v>District/MOH</v>
      </c>
      <c r="N1668" s="380" t="s">
        <v>343</v>
      </c>
    </row>
    <row r="1669" spans="1:15" x14ac:dyDescent="0.2">
      <c r="A1669" s="343">
        <f>'1. General information'!$O$8</f>
        <v>0</v>
      </c>
      <c r="B1669" s="343">
        <f>'1. General information'!$O$10</f>
        <v>0</v>
      </c>
      <c r="C1669" s="343">
        <f>'1. General information'!$O$11</f>
        <v>0</v>
      </c>
      <c r="D1669" s="343" t="s">
        <v>824</v>
      </c>
      <c r="E1669" s="343" t="s">
        <v>652</v>
      </c>
      <c r="F1669" s="343" t="s">
        <v>653</v>
      </c>
      <c r="G1669" s="343" t="str">
        <f>IF('8. Equipment and supplies'!$P$55="","NA",'8. Equipment and supplies'!$P$55)</f>
        <v>NA</v>
      </c>
      <c r="H1669" s="343" t="s">
        <v>671</v>
      </c>
      <c r="I1669" s="343" t="s">
        <v>625</v>
      </c>
      <c r="J1669" s="343" t="s">
        <v>546</v>
      </c>
      <c r="K1669" s="345">
        <f>IF('8. Equipment and supplies'!$T$55='0e. Support language'!$C$46,('8. Equipment and supplies'!$AA$55*'8. Equipment and supplies'!$M$55)*MenA_share,0)</f>
        <v>0</v>
      </c>
      <c r="L1669" s="346" t="e">
        <f>K1669/'0a. Country information'!$R$11</f>
        <v>#DIV/0!</v>
      </c>
      <c r="M1669" s="346" t="str">
        <f>IF(AND('8. Equipment and supplies'!$T$55='0e. Support language'!$C$45,'8. Equipment and supplies'!$AA$55=""),'0e. Support language'!$A$82,'0e. Support language'!$A$67)</f>
        <v>District/MOH</v>
      </c>
      <c r="N1669" s="380" t="s">
        <v>343</v>
      </c>
    </row>
    <row r="1670" spans="1:15" x14ac:dyDescent="0.2">
      <c r="A1670" s="343">
        <f>'1. General information'!$O$8</f>
        <v>0</v>
      </c>
      <c r="B1670" s="343">
        <f>'1. General information'!$O$10</f>
        <v>0</v>
      </c>
      <c r="C1670" s="343">
        <f>'1. General information'!$O$11</f>
        <v>0</v>
      </c>
      <c r="D1670" s="343" t="s">
        <v>824</v>
      </c>
      <c r="E1670" s="343" t="s">
        <v>652</v>
      </c>
      <c r="F1670" s="343" t="s">
        <v>653</v>
      </c>
      <c r="G1670" s="343" t="str">
        <f>IF('8. Equipment and supplies'!$P$56="","NA",'8. Equipment and supplies'!$P$56)</f>
        <v>NA</v>
      </c>
      <c r="H1670" s="343" t="s">
        <v>671</v>
      </c>
      <c r="I1670" s="343" t="s">
        <v>625</v>
      </c>
      <c r="J1670" s="343" t="s">
        <v>350</v>
      </c>
      <c r="K1670" s="345">
        <f>IF('8. Equipment and supplies'!$T$56='0e. Support language'!$C$46,('8. Equipment and supplies'!$AA$56*'8. Equipment and supplies'!$M$56)*YF_share,0)</f>
        <v>0</v>
      </c>
      <c r="L1670" s="346" t="e">
        <f>K1670/'0a. Country information'!$R$11</f>
        <v>#DIV/0!</v>
      </c>
      <c r="M1670" s="346" t="str">
        <f>IF(AND('8. Equipment and supplies'!$T$56='0e. Support language'!$C$45,'8. Equipment and supplies'!$AA$56=""),'0e. Support language'!$A$82,'0e. Support language'!$A$67)</f>
        <v>District/MOH</v>
      </c>
      <c r="N1670" s="380" t="s">
        <v>214</v>
      </c>
    </row>
    <row r="1671" spans="1:15" x14ac:dyDescent="0.2">
      <c r="A1671" s="343">
        <f>'1. General information'!$O$8</f>
        <v>0</v>
      </c>
      <c r="B1671" s="343">
        <f>'1. General information'!$O$10</f>
        <v>0</v>
      </c>
      <c r="C1671" s="343">
        <f>'1. General information'!$O$11</f>
        <v>0</v>
      </c>
      <c r="D1671" s="343" t="s">
        <v>824</v>
      </c>
      <c r="E1671" s="343" t="s">
        <v>652</v>
      </c>
      <c r="F1671" s="343" t="s">
        <v>653</v>
      </c>
      <c r="G1671" s="343" t="str">
        <f>IF('8. Equipment and supplies'!$P$56="","NA",'8. Equipment and supplies'!$P$56)</f>
        <v>NA</v>
      </c>
      <c r="H1671" s="343" t="s">
        <v>671</v>
      </c>
      <c r="I1671" s="343" t="s">
        <v>625</v>
      </c>
      <c r="J1671" s="343" t="s">
        <v>546</v>
      </c>
      <c r="K1671" s="345">
        <f>IF('8. Equipment and supplies'!$T$56='0e. Support language'!$C$46,('8. Equipment and supplies'!$AA$56*'8. Equipment and supplies'!$M$56)*MenA_share,0)</f>
        <v>0</v>
      </c>
      <c r="L1671" s="346" t="e">
        <f>K1671/'0a. Country information'!$R$11</f>
        <v>#DIV/0!</v>
      </c>
      <c r="M1671" s="346" t="str">
        <f>IF(AND('8. Equipment and supplies'!$T$56='0e. Support language'!$C$45,'8. Equipment and supplies'!$AA$56=""),'0e. Support language'!$A$82,'0e. Support language'!$A$67)</f>
        <v>District/MOH</v>
      </c>
      <c r="N1671" s="380" t="s">
        <v>214</v>
      </c>
    </row>
    <row r="1672" spans="1:15" x14ac:dyDescent="0.2">
      <c r="A1672" s="309">
        <f>'1. General information'!$O$8</f>
        <v>0</v>
      </c>
      <c r="B1672" s="309">
        <f>'1. General information'!$O$10</f>
        <v>0</v>
      </c>
      <c r="C1672" s="309">
        <f>'1. General information'!$O$11</f>
        <v>0</v>
      </c>
      <c r="D1672" s="309" t="s">
        <v>826</v>
      </c>
      <c r="E1672" s="309" t="s">
        <v>652</v>
      </c>
      <c r="F1672" s="309" t="s">
        <v>653</v>
      </c>
      <c r="G1672" s="309" t="str">
        <f>IF('8. Equipment and supplies'!$P$48="","NA",'8. Equipment and supplies'!$P$48)</f>
        <v>NA</v>
      </c>
      <c r="H1672" s="309" t="s">
        <v>654</v>
      </c>
      <c r="I1672" s="309" t="s">
        <v>624</v>
      </c>
      <c r="J1672" s="309" t="s">
        <v>350</v>
      </c>
      <c r="K1672" s="310">
        <f>IF('8. Equipment and supplies'!$T$48='0e. Support language'!$C$47,('8. Equipment and supplies'!$AA$48*'8. Equipment and supplies'!$M$48)*YF_share,0)</f>
        <v>0</v>
      </c>
      <c r="L1672" s="311" t="e">
        <f>K1672/'0a. Country information'!$R$11</f>
        <v>#DIV/0!</v>
      </c>
      <c r="M1672" s="311" t="str">
        <f>'0e. Support language'!$A$67</f>
        <v>District/MOH</v>
      </c>
      <c r="N1672" s="391" t="s">
        <v>827</v>
      </c>
      <c r="O1672" s="313" t="s">
        <v>828</v>
      </c>
    </row>
    <row r="1673" spans="1:15" x14ac:dyDescent="0.2">
      <c r="A1673" s="309">
        <f>'1. General information'!$O$8</f>
        <v>0</v>
      </c>
      <c r="B1673" s="309">
        <f>'1. General information'!$O$10</f>
        <v>0</v>
      </c>
      <c r="C1673" s="309">
        <f>'1. General information'!$O$11</f>
        <v>0</v>
      </c>
      <c r="D1673" s="309" t="s">
        <v>826</v>
      </c>
      <c r="E1673" s="309" t="s">
        <v>652</v>
      </c>
      <c r="F1673" s="309" t="s">
        <v>653</v>
      </c>
      <c r="G1673" s="309" t="str">
        <f>IF('8. Equipment and supplies'!$P$48="","NA",'8. Equipment and supplies'!$P$48)</f>
        <v>NA</v>
      </c>
      <c r="H1673" s="309" t="s">
        <v>654</v>
      </c>
      <c r="I1673" s="309" t="s">
        <v>624</v>
      </c>
      <c r="J1673" s="309" t="s">
        <v>546</v>
      </c>
      <c r="K1673" s="310">
        <f>IF('8. Equipment and supplies'!$T$48='0e. Support language'!$C$47,('8. Equipment and supplies'!$AA$48*'8. Equipment and supplies'!$M$48)*MenA_share,0)</f>
        <v>0</v>
      </c>
      <c r="L1673" s="311" t="e">
        <f>K1673/'0a. Country information'!$R$11</f>
        <v>#DIV/0!</v>
      </c>
      <c r="M1673" s="311" t="str">
        <f>'0e. Support language'!$A$67</f>
        <v>District/MOH</v>
      </c>
      <c r="N1673" s="391" t="s">
        <v>827</v>
      </c>
    </row>
    <row r="1674" spans="1:15" x14ac:dyDescent="0.2">
      <c r="A1674" s="309">
        <f>'1. General information'!$O$8</f>
        <v>0</v>
      </c>
      <c r="B1674" s="309">
        <f>'1. General information'!$O$10</f>
        <v>0</v>
      </c>
      <c r="C1674" s="309">
        <f>'1. General information'!$O$11</f>
        <v>0</v>
      </c>
      <c r="D1674" s="309" t="s">
        <v>826</v>
      </c>
      <c r="E1674" s="309" t="s">
        <v>652</v>
      </c>
      <c r="F1674" s="309" t="s">
        <v>653</v>
      </c>
      <c r="G1674" s="309" t="str">
        <f>IF('8. Equipment and supplies'!$P$49="","NA",'8. Equipment and supplies'!$P$49)</f>
        <v>NA</v>
      </c>
      <c r="H1674" s="309" t="s">
        <v>654</v>
      </c>
      <c r="I1674" s="309" t="s">
        <v>624</v>
      </c>
      <c r="J1674" s="309" t="s">
        <v>350</v>
      </c>
      <c r="K1674" s="310">
        <f>IF('8. Equipment and supplies'!$T$49='0e. Support language'!$C$47,('8. Equipment and supplies'!$AA$49*'8. Equipment and supplies'!$M$49)*YF_share,0)</f>
        <v>0</v>
      </c>
      <c r="L1674" s="311" t="e">
        <f>K1674/'0a. Country information'!$R$11</f>
        <v>#DIV/0!</v>
      </c>
      <c r="M1674" s="311" t="str">
        <f>'0e. Support language'!$A$67</f>
        <v>District/MOH</v>
      </c>
      <c r="N1674" s="392" t="s">
        <v>212</v>
      </c>
    </row>
    <row r="1675" spans="1:15" x14ac:dyDescent="0.2">
      <c r="A1675" s="309">
        <f>'1. General information'!$O$8</f>
        <v>0</v>
      </c>
      <c r="B1675" s="309">
        <f>'1. General information'!$O$10</f>
        <v>0</v>
      </c>
      <c r="C1675" s="309">
        <f>'1. General information'!$O$11</f>
        <v>0</v>
      </c>
      <c r="D1675" s="309" t="s">
        <v>826</v>
      </c>
      <c r="E1675" s="309" t="s">
        <v>652</v>
      </c>
      <c r="F1675" s="309" t="s">
        <v>653</v>
      </c>
      <c r="G1675" s="309" t="str">
        <f>IF('8. Equipment and supplies'!$P$49="","NA",'8. Equipment and supplies'!$P$49)</f>
        <v>NA</v>
      </c>
      <c r="H1675" s="309" t="s">
        <v>654</v>
      </c>
      <c r="I1675" s="309" t="s">
        <v>624</v>
      </c>
      <c r="J1675" s="309" t="s">
        <v>546</v>
      </c>
      <c r="K1675" s="310">
        <f>IF('8. Equipment and supplies'!$T$49='0e. Support language'!$C$47,('8. Equipment and supplies'!$AA$49*'8. Equipment and supplies'!$M$49)*MenA_share,0)</f>
        <v>0</v>
      </c>
      <c r="L1675" s="311" t="e">
        <f>K1675/'0a. Country information'!$R$11</f>
        <v>#DIV/0!</v>
      </c>
      <c r="M1675" s="311" t="str">
        <f>'0e. Support language'!$A$67</f>
        <v>District/MOH</v>
      </c>
      <c r="N1675" s="392" t="s">
        <v>212</v>
      </c>
    </row>
    <row r="1676" spans="1:15" x14ac:dyDescent="0.2">
      <c r="A1676" s="309">
        <f>'1. General information'!$O$8</f>
        <v>0</v>
      </c>
      <c r="B1676" s="309">
        <f>'1. General information'!$O$10</f>
        <v>0</v>
      </c>
      <c r="C1676" s="309">
        <f>'1. General information'!$O$11</f>
        <v>0</v>
      </c>
      <c r="D1676" s="309" t="s">
        <v>826</v>
      </c>
      <c r="E1676" s="309" t="s">
        <v>652</v>
      </c>
      <c r="F1676" s="309" t="s">
        <v>653</v>
      </c>
      <c r="G1676" s="309" t="str">
        <f>IF('8. Equipment and supplies'!$P$50="","NA",'8. Equipment and supplies'!$P$50)</f>
        <v>NA</v>
      </c>
      <c r="H1676" s="309" t="s">
        <v>654</v>
      </c>
      <c r="I1676" s="309" t="s">
        <v>624</v>
      </c>
      <c r="J1676" s="309" t="s">
        <v>350</v>
      </c>
      <c r="K1676" s="310">
        <f>IF('8. Equipment and supplies'!$T$50='0e. Support language'!$C$47,('8. Equipment and supplies'!$AA$50*'8. Equipment and supplies'!$M$50)*YF_share,0)</f>
        <v>0</v>
      </c>
      <c r="L1676" s="311" t="e">
        <f>K1676/'0a. Country information'!$R$11</f>
        <v>#DIV/0!</v>
      </c>
      <c r="M1676" s="311" t="str">
        <f>'0e. Support language'!$A$67</f>
        <v>District/MOH</v>
      </c>
      <c r="N1676" s="392" t="s">
        <v>147</v>
      </c>
    </row>
    <row r="1677" spans="1:15" x14ac:dyDescent="0.2">
      <c r="A1677" s="309">
        <f>'1. General information'!$O$8</f>
        <v>0</v>
      </c>
      <c r="B1677" s="309">
        <f>'1. General information'!$O$10</f>
        <v>0</v>
      </c>
      <c r="C1677" s="309">
        <f>'1. General information'!$O$11</f>
        <v>0</v>
      </c>
      <c r="D1677" s="309" t="s">
        <v>826</v>
      </c>
      <c r="E1677" s="309" t="s">
        <v>652</v>
      </c>
      <c r="F1677" s="309" t="s">
        <v>653</v>
      </c>
      <c r="G1677" s="309" t="str">
        <f>IF('8. Equipment and supplies'!$P$50="","NA",'8. Equipment and supplies'!$P$50)</f>
        <v>NA</v>
      </c>
      <c r="H1677" s="309" t="s">
        <v>654</v>
      </c>
      <c r="I1677" s="309" t="s">
        <v>624</v>
      </c>
      <c r="J1677" s="309" t="s">
        <v>546</v>
      </c>
      <c r="K1677" s="310">
        <f>IF('8. Equipment and supplies'!$T$50='0e. Support language'!$C$47,('8. Equipment and supplies'!$AA$50*'8. Equipment and supplies'!$M$50)*MenA_share,0)</f>
        <v>0</v>
      </c>
      <c r="L1677" s="311" t="e">
        <f>K1677/'0a. Country information'!$R$11</f>
        <v>#DIV/0!</v>
      </c>
      <c r="M1677" s="311" t="str">
        <f>'0e. Support language'!$A$67</f>
        <v>District/MOH</v>
      </c>
      <c r="N1677" s="392" t="s">
        <v>147</v>
      </c>
    </row>
    <row r="1678" spans="1:15" x14ac:dyDescent="0.2">
      <c r="A1678" s="309">
        <f>'1. General information'!$O$8</f>
        <v>0</v>
      </c>
      <c r="B1678" s="309">
        <f>'1. General information'!$O$10</f>
        <v>0</v>
      </c>
      <c r="C1678" s="309">
        <f>'1. General information'!$O$11</f>
        <v>0</v>
      </c>
      <c r="D1678" s="309" t="s">
        <v>826</v>
      </c>
      <c r="E1678" s="309" t="s">
        <v>652</v>
      </c>
      <c r="F1678" s="309" t="s">
        <v>653</v>
      </c>
      <c r="G1678" s="309" t="str">
        <f>IF('8. Equipment and supplies'!$P$51="","NA",'8. Equipment and supplies'!$P$51)</f>
        <v>NA</v>
      </c>
      <c r="H1678" s="309" t="s">
        <v>654</v>
      </c>
      <c r="I1678" s="309" t="s">
        <v>624</v>
      </c>
      <c r="J1678" s="309" t="s">
        <v>350</v>
      </c>
      <c r="K1678" s="310">
        <f>IF('8. Equipment and supplies'!$T$51='0e. Support language'!$C$47,('8. Equipment and supplies'!$AA$51*'8. Equipment and supplies'!$M$51)*YF_share,0)</f>
        <v>0</v>
      </c>
      <c r="L1678" s="311" t="e">
        <f>K1678/'0a. Country information'!$R$11</f>
        <v>#DIV/0!</v>
      </c>
      <c r="M1678" s="311" t="str">
        <f>'0e. Support language'!$A$67</f>
        <v>District/MOH</v>
      </c>
      <c r="N1678" s="392" t="s">
        <v>213</v>
      </c>
    </row>
    <row r="1679" spans="1:15" x14ac:dyDescent="0.2">
      <c r="A1679" s="309">
        <f>'1. General information'!$O$8</f>
        <v>0</v>
      </c>
      <c r="B1679" s="309">
        <f>'1. General information'!$O$10</f>
        <v>0</v>
      </c>
      <c r="C1679" s="309">
        <f>'1. General information'!$O$11</f>
        <v>0</v>
      </c>
      <c r="D1679" s="309" t="s">
        <v>826</v>
      </c>
      <c r="E1679" s="309" t="s">
        <v>652</v>
      </c>
      <c r="F1679" s="309" t="s">
        <v>653</v>
      </c>
      <c r="G1679" s="309" t="str">
        <f>IF('8. Equipment and supplies'!$P$51="","NA",'8. Equipment and supplies'!$P$51)</f>
        <v>NA</v>
      </c>
      <c r="H1679" s="309" t="s">
        <v>654</v>
      </c>
      <c r="I1679" s="309" t="s">
        <v>624</v>
      </c>
      <c r="J1679" s="309" t="s">
        <v>546</v>
      </c>
      <c r="K1679" s="310">
        <f>IF('8. Equipment and supplies'!$T$51='0e. Support language'!$C$47,('8. Equipment and supplies'!$AA$51*'8. Equipment and supplies'!$M$51)*MenA_share,0)</f>
        <v>0</v>
      </c>
      <c r="L1679" s="311" t="e">
        <f>K1679/'0a. Country information'!$R$11</f>
        <v>#DIV/0!</v>
      </c>
      <c r="M1679" s="311" t="str">
        <f>'0e. Support language'!$A$67</f>
        <v>District/MOH</v>
      </c>
      <c r="N1679" s="392" t="s">
        <v>213</v>
      </c>
    </row>
    <row r="1680" spans="1:15" x14ac:dyDescent="0.2">
      <c r="A1680" s="309">
        <f>'1. General information'!$O$8</f>
        <v>0</v>
      </c>
      <c r="B1680" s="309">
        <f>'1. General information'!$O$10</f>
        <v>0</v>
      </c>
      <c r="C1680" s="309">
        <f>'1. General information'!$O$11</f>
        <v>0</v>
      </c>
      <c r="D1680" s="309" t="s">
        <v>826</v>
      </c>
      <c r="E1680" s="309" t="s">
        <v>652</v>
      </c>
      <c r="F1680" s="309" t="s">
        <v>653</v>
      </c>
      <c r="G1680" s="309" t="str">
        <f>IF('8. Equipment and supplies'!$P$52="","NA",'8. Equipment and supplies'!$P$52)</f>
        <v>NA</v>
      </c>
      <c r="H1680" s="309" t="s">
        <v>654</v>
      </c>
      <c r="I1680" s="309" t="s">
        <v>624</v>
      </c>
      <c r="J1680" s="309" t="s">
        <v>350</v>
      </c>
      <c r="K1680" s="310">
        <f>IF('8. Equipment and supplies'!$T$52='0e. Support language'!$C$47,('8. Equipment and supplies'!$AA$52*'8. Equipment and supplies'!$M$52)*YF_share,0)</f>
        <v>0</v>
      </c>
      <c r="L1680" s="311" t="e">
        <f>K1680/'0a. Country information'!$R$11</f>
        <v>#DIV/0!</v>
      </c>
      <c r="M1680" s="311" t="str">
        <f>'0e. Support language'!$A$67</f>
        <v>District/MOH</v>
      </c>
      <c r="N1680" s="392" t="s">
        <v>0</v>
      </c>
    </row>
    <row r="1681" spans="1:14" x14ac:dyDescent="0.2">
      <c r="A1681" s="309">
        <f>'1. General information'!$O$8</f>
        <v>0</v>
      </c>
      <c r="B1681" s="309">
        <f>'1. General information'!$O$10</f>
        <v>0</v>
      </c>
      <c r="C1681" s="309">
        <f>'1. General information'!$O$11</f>
        <v>0</v>
      </c>
      <c r="D1681" s="309" t="s">
        <v>826</v>
      </c>
      <c r="E1681" s="309" t="s">
        <v>652</v>
      </c>
      <c r="F1681" s="309" t="s">
        <v>653</v>
      </c>
      <c r="G1681" s="309" t="str">
        <f>IF('8. Equipment and supplies'!$P$52="","NA",'8. Equipment and supplies'!$P$52)</f>
        <v>NA</v>
      </c>
      <c r="H1681" s="309" t="s">
        <v>654</v>
      </c>
      <c r="I1681" s="309" t="s">
        <v>624</v>
      </c>
      <c r="J1681" s="309" t="s">
        <v>546</v>
      </c>
      <c r="K1681" s="310">
        <f>IF('8. Equipment and supplies'!$T$52='0e. Support language'!$C$47,('8. Equipment and supplies'!$AA$52*'8. Equipment and supplies'!$M$52)*MenA_share,0)</f>
        <v>0</v>
      </c>
      <c r="L1681" s="311" t="e">
        <f>K1681/'0a. Country information'!$R$11</f>
        <v>#DIV/0!</v>
      </c>
      <c r="M1681" s="311" t="str">
        <f>'0e. Support language'!$A$67</f>
        <v>District/MOH</v>
      </c>
      <c r="N1681" s="392" t="s">
        <v>0</v>
      </c>
    </row>
    <row r="1682" spans="1:14" x14ac:dyDescent="0.2">
      <c r="A1682" s="309">
        <f>'1. General information'!$O$8</f>
        <v>0</v>
      </c>
      <c r="B1682" s="309">
        <f>'1. General information'!$O$10</f>
        <v>0</v>
      </c>
      <c r="C1682" s="309">
        <f>'1. General information'!$O$11</f>
        <v>0</v>
      </c>
      <c r="D1682" s="309" t="s">
        <v>826</v>
      </c>
      <c r="E1682" s="309" t="s">
        <v>652</v>
      </c>
      <c r="F1682" s="309" t="s">
        <v>653</v>
      </c>
      <c r="G1682" s="309" t="str">
        <f>IF('8. Equipment and supplies'!$P$53="","NA",'8. Equipment and supplies'!$P$53)</f>
        <v>NA</v>
      </c>
      <c r="H1682" s="309" t="s">
        <v>654</v>
      </c>
      <c r="I1682" s="309" t="s">
        <v>624</v>
      </c>
      <c r="J1682" s="309" t="s">
        <v>350</v>
      </c>
      <c r="K1682" s="310">
        <f>IF('8. Equipment and supplies'!$T$53='0e. Support language'!$C$47,('8. Equipment and supplies'!$AA$53*'8. Equipment and supplies'!$M$53)*YF_share,0)</f>
        <v>0</v>
      </c>
      <c r="L1682" s="311" t="e">
        <f>K1682/'0a. Country information'!$R$11</f>
        <v>#DIV/0!</v>
      </c>
      <c r="M1682" s="311" t="str">
        <f>'0e. Support language'!$A$67</f>
        <v>District/MOH</v>
      </c>
      <c r="N1682" s="392" t="s">
        <v>175</v>
      </c>
    </row>
    <row r="1683" spans="1:14" x14ac:dyDescent="0.2">
      <c r="A1683" s="309">
        <f>'1. General information'!$O$8</f>
        <v>0</v>
      </c>
      <c r="B1683" s="309">
        <f>'1. General information'!$O$10</f>
        <v>0</v>
      </c>
      <c r="C1683" s="309">
        <f>'1. General information'!$O$11</f>
        <v>0</v>
      </c>
      <c r="D1683" s="309" t="s">
        <v>826</v>
      </c>
      <c r="E1683" s="309" t="s">
        <v>652</v>
      </c>
      <c r="F1683" s="309" t="s">
        <v>653</v>
      </c>
      <c r="G1683" s="309" t="str">
        <f>IF('8. Equipment and supplies'!$P$53="","NA",'8. Equipment and supplies'!$P$53)</f>
        <v>NA</v>
      </c>
      <c r="H1683" s="309" t="s">
        <v>654</v>
      </c>
      <c r="I1683" s="309" t="s">
        <v>624</v>
      </c>
      <c r="J1683" s="309" t="s">
        <v>546</v>
      </c>
      <c r="K1683" s="310">
        <f>IF('8. Equipment and supplies'!$T$53='0e. Support language'!$C$47,('8. Equipment and supplies'!$AA$53*'8. Equipment and supplies'!$M$53)*MenA_share,0)</f>
        <v>0</v>
      </c>
      <c r="L1683" s="311" t="e">
        <f>K1683/'0a. Country information'!$R$11</f>
        <v>#DIV/0!</v>
      </c>
      <c r="M1683" s="311" t="str">
        <f>'0e. Support language'!$A$67</f>
        <v>District/MOH</v>
      </c>
      <c r="N1683" s="392" t="s">
        <v>175</v>
      </c>
    </row>
    <row r="1684" spans="1:14" x14ac:dyDescent="0.2">
      <c r="A1684" s="309">
        <f>'1. General information'!$O$8</f>
        <v>0</v>
      </c>
      <c r="B1684" s="309">
        <f>'1. General information'!$O$10</f>
        <v>0</v>
      </c>
      <c r="C1684" s="309">
        <f>'1. General information'!$O$11</f>
        <v>0</v>
      </c>
      <c r="D1684" s="309" t="s">
        <v>826</v>
      </c>
      <c r="E1684" s="309" t="s">
        <v>652</v>
      </c>
      <c r="F1684" s="309" t="s">
        <v>653</v>
      </c>
      <c r="G1684" s="309" t="str">
        <f>IF('8. Equipment and supplies'!$P$54="","NA",'8. Equipment and supplies'!$P$54)</f>
        <v>NA</v>
      </c>
      <c r="H1684" s="309" t="s">
        <v>654</v>
      </c>
      <c r="I1684" s="309" t="s">
        <v>624</v>
      </c>
      <c r="J1684" s="309" t="s">
        <v>350</v>
      </c>
      <c r="K1684" s="310">
        <f>IF('8. Equipment and supplies'!$T$54='0e. Support language'!$C$47,('8. Equipment and supplies'!$AA$54*'8. Equipment and supplies'!$M$54)*YF_share,0)</f>
        <v>0</v>
      </c>
      <c r="L1684" s="311" t="e">
        <f>K1684/'0a. Country information'!$R$11</f>
        <v>#DIV/0!</v>
      </c>
      <c r="M1684" s="311" t="str">
        <f>'0e. Support language'!$A$67</f>
        <v>District/MOH</v>
      </c>
      <c r="N1684" s="392" t="s">
        <v>176</v>
      </c>
    </row>
    <row r="1685" spans="1:14" x14ac:dyDescent="0.2">
      <c r="A1685" s="309">
        <f>'1. General information'!$O$8</f>
        <v>0</v>
      </c>
      <c r="B1685" s="309">
        <f>'1. General information'!$O$10</f>
        <v>0</v>
      </c>
      <c r="C1685" s="309">
        <f>'1. General information'!$O$11</f>
        <v>0</v>
      </c>
      <c r="D1685" s="309" t="s">
        <v>826</v>
      </c>
      <c r="E1685" s="309" t="s">
        <v>652</v>
      </c>
      <c r="F1685" s="309" t="s">
        <v>653</v>
      </c>
      <c r="G1685" s="309" t="str">
        <f>IF('8. Equipment and supplies'!$P$54="","NA",'8. Equipment and supplies'!$P$54)</f>
        <v>NA</v>
      </c>
      <c r="H1685" s="309" t="s">
        <v>654</v>
      </c>
      <c r="I1685" s="309" t="s">
        <v>624</v>
      </c>
      <c r="J1685" s="309" t="s">
        <v>546</v>
      </c>
      <c r="K1685" s="310">
        <f>IF('8. Equipment and supplies'!$T$54='0e. Support language'!$C$47,('8. Equipment and supplies'!$AA$54*'8. Equipment and supplies'!$M$54)*MenA_share,0)</f>
        <v>0</v>
      </c>
      <c r="L1685" s="311" t="e">
        <f>K1685/'0a. Country information'!$R$11</f>
        <v>#DIV/0!</v>
      </c>
      <c r="M1685" s="311" t="str">
        <f>'0e. Support language'!$A$67</f>
        <v>District/MOH</v>
      </c>
      <c r="N1685" s="392" t="s">
        <v>176</v>
      </c>
    </row>
    <row r="1686" spans="1:14" x14ac:dyDescent="0.2">
      <c r="A1686" s="309">
        <f>'1. General information'!$O$8</f>
        <v>0</v>
      </c>
      <c r="B1686" s="309">
        <f>'1. General information'!$O$10</f>
        <v>0</v>
      </c>
      <c r="C1686" s="309">
        <f>'1. General information'!$O$11</f>
        <v>0</v>
      </c>
      <c r="D1686" s="309" t="s">
        <v>826</v>
      </c>
      <c r="E1686" s="309" t="s">
        <v>652</v>
      </c>
      <c r="F1686" s="309" t="s">
        <v>653</v>
      </c>
      <c r="G1686" s="309" t="str">
        <f>IF('8. Equipment and supplies'!$P$55="","NA",'8. Equipment and supplies'!$P$55)</f>
        <v>NA</v>
      </c>
      <c r="H1686" s="309" t="s">
        <v>654</v>
      </c>
      <c r="I1686" s="309" t="s">
        <v>624</v>
      </c>
      <c r="J1686" s="309" t="s">
        <v>350</v>
      </c>
      <c r="K1686" s="310">
        <f>IF('8. Equipment and supplies'!$T$55='0e. Support language'!$C$47,('8. Equipment and supplies'!$AA$55*'8. Equipment and supplies'!$M$55)*YF_share,0)</f>
        <v>0</v>
      </c>
      <c r="L1686" s="311" t="e">
        <f>K1686/'0a. Country information'!$R$11</f>
        <v>#DIV/0!</v>
      </c>
      <c r="M1686" s="311" t="str">
        <f>'0e. Support language'!$A$67</f>
        <v>District/MOH</v>
      </c>
      <c r="N1686" s="392" t="s">
        <v>343</v>
      </c>
    </row>
    <row r="1687" spans="1:14" x14ac:dyDescent="0.2">
      <c r="A1687" s="309">
        <f>'1. General information'!$O$8</f>
        <v>0</v>
      </c>
      <c r="B1687" s="309">
        <f>'1. General information'!$O$10</f>
        <v>0</v>
      </c>
      <c r="C1687" s="309">
        <f>'1. General information'!$O$11</f>
        <v>0</v>
      </c>
      <c r="D1687" s="309" t="s">
        <v>826</v>
      </c>
      <c r="E1687" s="309" t="s">
        <v>652</v>
      </c>
      <c r="F1687" s="309" t="s">
        <v>653</v>
      </c>
      <c r="G1687" s="309" t="str">
        <f>IF('8. Equipment and supplies'!$P$55="","NA",'8. Equipment and supplies'!$P$55)</f>
        <v>NA</v>
      </c>
      <c r="H1687" s="309" t="s">
        <v>654</v>
      </c>
      <c r="I1687" s="309" t="s">
        <v>624</v>
      </c>
      <c r="J1687" s="309" t="s">
        <v>546</v>
      </c>
      <c r="K1687" s="310">
        <f>IF('8. Equipment and supplies'!$T$55='0e. Support language'!$C$47,('8. Equipment and supplies'!$AA$55*'8. Equipment and supplies'!$M$55)*MenA_share,0)</f>
        <v>0</v>
      </c>
      <c r="L1687" s="311" t="e">
        <f>K1687/'0a. Country information'!$R$11</f>
        <v>#DIV/0!</v>
      </c>
      <c r="M1687" s="311" t="str">
        <f>'0e. Support language'!$A$67</f>
        <v>District/MOH</v>
      </c>
      <c r="N1687" s="392" t="s">
        <v>343</v>
      </c>
    </row>
    <row r="1688" spans="1:14" x14ac:dyDescent="0.2">
      <c r="A1688" s="309">
        <f>'1. General information'!$O$8</f>
        <v>0</v>
      </c>
      <c r="B1688" s="309">
        <f>'1. General information'!$O$10</f>
        <v>0</v>
      </c>
      <c r="C1688" s="309">
        <f>'1. General information'!$O$11</f>
        <v>0</v>
      </c>
      <c r="D1688" s="309" t="s">
        <v>826</v>
      </c>
      <c r="E1688" s="309" t="s">
        <v>652</v>
      </c>
      <c r="F1688" s="309" t="s">
        <v>653</v>
      </c>
      <c r="G1688" s="309" t="str">
        <f>IF('8. Equipment and supplies'!$P$56="","NA",'8. Equipment and supplies'!$P$56)</f>
        <v>NA</v>
      </c>
      <c r="H1688" s="309" t="s">
        <v>654</v>
      </c>
      <c r="I1688" s="309" t="s">
        <v>624</v>
      </c>
      <c r="J1688" s="309" t="s">
        <v>350</v>
      </c>
      <c r="K1688" s="310">
        <f>IF('8. Equipment and supplies'!$T$56='0e. Support language'!$C$47,('8. Equipment and supplies'!$AA$56*'8. Equipment and supplies'!$M$56)*YF_share,0)</f>
        <v>0</v>
      </c>
      <c r="L1688" s="311" t="e">
        <f>K1688/'0a. Country information'!$R$11</f>
        <v>#DIV/0!</v>
      </c>
      <c r="M1688" s="311" t="str">
        <f>'0e. Support language'!$A$67</f>
        <v>District/MOH</v>
      </c>
      <c r="N1688" s="392" t="s">
        <v>214</v>
      </c>
    </row>
    <row r="1689" spans="1:14" x14ac:dyDescent="0.2">
      <c r="A1689" s="309">
        <f>'1. General information'!$O$8</f>
        <v>0</v>
      </c>
      <c r="B1689" s="309">
        <f>'1. General information'!$O$10</f>
        <v>0</v>
      </c>
      <c r="C1689" s="309">
        <f>'1. General information'!$O$11</f>
        <v>0</v>
      </c>
      <c r="D1689" s="309" t="s">
        <v>826</v>
      </c>
      <c r="E1689" s="309" t="s">
        <v>652</v>
      </c>
      <c r="F1689" s="309" t="s">
        <v>653</v>
      </c>
      <c r="G1689" s="309" t="str">
        <f>IF('8. Equipment and supplies'!$P$56="","NA",'8. Equipment and supplies'!$P$56)</f>
        <v>NA</v>
      </c>
      <c r="H1689" s="309" t="s">
        <v>654</v>
      </c>
      <c r="I1689" s="309" t="s">
        <v>624</v>
      </c>
      <c r="J1689" s="309" t="s">
        <v>546</v>
      </c>
      <c r="K1689" s="310">
        <f>IF('8. Equipment and supplies'!$T$56='0e. Support language'!$C$47,('8. Equipment and supplies'!$AA$56*'8. Equipment and supplies'!$M$56)*MenA_share,0)</f>
        <v>0</v>
      </c>
      <c r="L1689" s="311" t="e">
        <f>K1689/'0a. Country information'!$R$11</f>
        <v>#DIV/0!</v>
      </c>
      <c r="M1689" s="311" t="str">
        <f>'0e. Support language'!$A$67</f>
        <v>District/MOH</v>
      </c>
      <c r="N1689" s="392" t="s">
        <v>214</v>
      </c>
    </row>
    <row r="1690" spans="1:14" x14ac:dyDescent="0.2">
      <c r="A1690" s="386">
        <f>'1. General information'!$O$8</f>
        <v>0</v>
      </c>
      <c r="B1690" s="386">
        <f>'1. General information'!$O$10</f>
        <v>0</v>
      </c>
      <c r="C1690" s="386">
        <f>'1. General information'!$O$11</f>
        <v>0</v>
      </c>
      <c r="D1690" s="386" t="s">
        <v>829</v>
      </c>
      <c r="E1690" s="386" t="s">
        <v>611</v>
      </c>
      <c r="F1690" s="386" t="s">
        <v>612</v>
      </c>
      <c r="G1690" s="386" t="str">
        <f>IF('8. Equipment and supplies'!$P$48="","NA",'8. Equipment and supplies'!$P$48)</f>
        <v>NA</v>
      </c>
      <c r="H1690" s="386" t="s">
        <v>671</v>
      </c>
      <c r="I1690" s="386" t="s">
        <v>625</v>
      </c>
      <c r="J1690" s="386" t="s">
        <v>350</v>
      </c>
      <c r="K1690" s="387">
        <f>IF(OR('8. Equipment and supplies'!$T$48='0e. Support language'!$C$44,AND('8. Equipment and supplies'!$T$48='0e. Support language'!$C$45,'8. Equipment and supplies'!$AA$48="")),((-PMT('0c. Unit costs'!$G$17,'0c. Unit costs'!$P$33,'0c. Unit costs'!$O$33)*('3. Campaign information'!$T$19/'B. Intermediate calculations'!$D$6)*'8. Equipment and supplies'!$I$48*'8. Equipment and supplies'!$M$48))*YF_share,0)</f>
        <v>0</v>
      </c>
      <c r="L1690" s="388" t="e">
        <f>K1690/'0a. Country information'!$R$11</f>
        <v>#DIV/0!</v>
      </c>
      <c r="M1690" s="388" t="str">
        <f>IF(AND('8. Equipment and supplies'!$T$48='0e. Support language'!$C$45,'8. Equipment and supplies'!$AA$48=""),'0e. Support language'!$A$82,'0e. Support language'!$A$67)</f>
        <v>District/MOH</v>
      </c>
      <c r="N1690" s="389" t="s">
        <v>830</v>
      </c>
    </row>
    <row r="1691" spans="1:14" x14ac:dyDescent="0.2">
      <c r="A1691" s="386">
        <f>'1. General information'!$O$8</f>
        <v>0</v>
      </c>
      <c r="B1691" s="386">
        <f>'1. General information'!$O$10</f>
        <v>0</v>
      </c>
      <c r="C1691" s="386">
        <f>'1. General information'!$O$11</f>
        <v>0</v>
      </c>
      <c r="D1691" s="386" t="s">
        <v>829</v>
      </c>
      <c r="E1691" s="386" t="s">
        <v>611</v>
      </c>
      <c r="F1691" s="386" t="s">
        <v>612</v>
      </c>
      <c r="G1691" s="386" t="str">
        <f>IF('8. Equipment and supplies'!$P$48="","NA",'8. Equipment and supplies'!$P$48)</f>
        <v>NA</v>
      </c>
      <c r="H1691" s="386" t="s">
        <v>671</v>
      </c>
      <c r="I1691" s="386" t="s">
        <v>625</v>
      </c>
      <c r="J1691" s="386" t="s">
        <v>546</v>
      </c>
      <c r="K1691" s="387">
        <f>IF(OR('8. Equipment and supplies'!$T$48='0e. Support language'!$C$44,AND('8. Equipment and supplies'!$T$48='0e. Support language'!$C$45,'8. Equipment and supplies'!$AA$48="")),((-PMT('0c. Unit costs'!$G$17,'0c. Unit costs'!$P$33,'0c. Unit costs'!$O$33)*('3. Campaign information'!$T$19/'B. Intermediate calculations'!$D$6)*'8. Equipment and supplies'!$I$48*'8. Equipment and supplies'!$M$48))*MenA_share,0)</f>
        <v>0</v>
      </c>
      <c r="L1691" s="388" t="e">
        <f>K1691/'0a. Country information'!$R$11</f>
        <v>#DIV/0!</v>
      </c>
      <c r="M1691" s="388" t="str">
        <f>IF(AND('8. Equipment and supplies'!$T$48='0e. Support language'!$C$45,'8. Equipment and supplies'!$AA$48=""),'0e. Support language'!$A$82,'0e. Support language'!$A$67)</f>
        <v>District/MOH</v>
      </c>
      <c r="N1691" s="389" t="s">
        <v>830</v>
      </c>
    </row>
    <row r="1692" spans="1:14" x14ac:dyDescent="0.2">
      <c r="A1692" s="386">
        <f>'1. General information'!$O$8</f>
        <v>0</v>
      </c>
      <c r="B1692" s="386">
        <f>'1. General information'!$O$10</f>
        <v>0</v>
      </c>
      <c r="C1692" s="386">
        <f>'1. General information'!$O$11</f>
        <v>0</v>
      </c>
      <c r="D1692" s="386" t="s">
        <v>829</v>
      </c>
      <c r="E1692" s="386" t="s">
        <v>611</v>
      </c>
      <c r="F1692" s="386" t="s">
        <v>612</v>
      </c>
      <c r="G1692" s="386" t="str">
        <f>IF('8. Equipment and supplies'!$P$49="","NA",'8. Equipment and supplies'!$P$49)</f>
        <v>NA</v>
      </c>
      <c r="H1692" s="386" t="s">
        <v>671</v>
      </c>
      <c r="I1692" s="386" t="s">
        <v>625</v>
      </c>
      <c r="J1692" s="386" t="s">
        <v>350</v>
      </c>
      <c r="K1692" s="387">
        <f>IF(OR('8. Equipment and supplies'!$T$49='0e. Support language'!$C$44,AND('8. Equipment and supplies'!$T$49='0e. Support language'!$C$45,'8. Equipment and supplies'!$AA$49="")),((-PMT('0c. Unit costs'!$G$17,'0c. Unit costs'!$P$34,'0c. Unit costs'!$O$34)*('3. Campaign information'!$T$19/'B. Intermediate calculations'!$D$6)*'8. Equipment and supplies'!$I$49*'8. Equipment and supplies'!$M$49))*YF_share,0)</f>
        <v>0</v>
      </c>
      <c r="L1692" s="388" t="e">
        <f>K1692/'0a. Country information'!$R$11</f>
        <v>#DIV/0!</v>
      </c>
      <c r="M1692" s="388" t="str">
        <f>IF(AND('8. Equipment and supplies'!$T$49='0e. Support language'!$C$45,'8. Equipment and supplies'!$AA$49=""),'0e. Support language'!$A$82,'0e. Support language'!$A$67)</f>
        <v>District/MOH</v>
      </c>
      <c r="N1692" s="390" t="s">
        <v>212</v>
      </c>
    </row>
    <row r="1693" spans="1:14" x14ac:dyDescent="0.2">
      <c r="A1693" s="386">
        <f>'1. General information'!$O$8</f>
        <v>0</v>
      </c>
      <c r="B1693" s="386">
        <f>'1. General information'!$O$10</f>
        <v>0</v>
      </c>
      <c r="C1693" s="386">
        <f>'1. General information'!$O$11</f>
        <v>0</v>
      </c>
      <c r="D1693" s="386" t="s">
        <v>829</v>
      </c>
      <c r="E1693" s="386" t="s">
        <v>611</v>
      </c>
      <c r="F1693" s="386" t="s">
        <v>612</v>
      </c>
      <c r="G1693" s="386" t="str">
        <f>IF('8. Equipment and supplies'!$P$49="","NA",'8. Equipment and supplies'!$P$49)</f>
        <v>NA</v>
      </c>
      <c r="H1693" s="386" t="s">
        <v>671</v>
      </c>
      <c r="I1693" s="386" t="s">
        <v>625</v>
      </c>
      <c r="J1693" s="386" t="s">
        <v>546</v>
      </c>
      <c r="K1693" s="387">
        <f>IF(OR('8. Equipment and supplies'!$T$49='0e. Support language'!$C$44,AND('8. Equipment and supplies'!$T$49='0e. Support language'!$C$45,'8. Equipment and supplies'!$AA$49="")),((-PMT('0c. Unit costs'!$G$17,'0c. Unit costs'!$P$34,'0c. Unit costs'!$O$34)*('3. Campaign information'!$T$19/'B. Intermediate calculations'!$D$6)*'8. Equipment and supplies'!$I$49*'8. Equipment and supplies'!$M$49))*MenA_share,0)</f>
        <v>0</v>
      </c>
      <c r="L1693" s="388" t="e">
        <f>K1693/'0a. Country information'!$R$11</f>
        <v>#DIV/0!</v>
      </c>
      <c r="M1693" s="388" t="str">
        <f>IF(AND('8. Equipment and supplies'!$T$49='0e. Support language'!$C$45,'8. Equipment and supplies'!$AA$49=""),'0e. Support language'!$A$82,'0e. Support language'!$A$67)</f>
        <v>District/MOH</v>
      </c>
      <c r="N1693" s="390" t="s">
        <v>212</v>
      </c>
    </row>
    <row r="1694" spans="1:14" x14ac:dyDescent="0.2">
      <c r="A1694" s="386">
        <f>'1. General information'!$O$8</f>
        <v>0</v>
      </c>
      <c r="B1694" s="386">
        <f>'1. General information'!$O$10</f>
        <v>0</v>
      </c>
      <c r="C1694" s="386">
        <f>'1. General information'!$O$11</f>
        <v>0</v>
      </c>
      <c r="D1694" s="386" t="s">
        <v>829</v>
      </c>
      <c r="E1694" s="386" t="s">
        <v>611</v>
      </c>
      <c r="F1694" s="386" t="s">
        <v>612</v>
      </c>
      <c r="G1694" s="386" t="str">
        <f>IF('8. Equipment and supplies'!$P$50="","NA",'8. Equipment and supplies'!$P$50)</f>
        <v>NA</v>
      </c>
      <c r="H1694" s="386" t="s">
        <v>671</v>
      </c>
      <c r="I1694" s="386" t="s">
        <v>625</v>
      </c>
      <c r="J1694" s="386" t="s">
        <v>350</v>
      </c>
      <c r="K1694" s="387">
        <f>IF(OR('8. Equipment and supplies'!$T$50='0e. Support language'!$C$44,AND('8. Equipment and supplies'!$T$50='0e. Support language'!$C$45,'8. Equipment and supplies'!$AA$50="")),((-PMT('0c. Unit costs'!$G$17,'0c. Unit costs'!$P$35,'0c. Unit costs'!$O$35)*('3. Campaign information'!$T$19/'B. Intermediate calculations'!$D$6)*'8. Equipment and supplies'!$I$50*'8. Equipment and supplies'!$M$50))*YF_share,0)</f>
        <v>0</v>
      </c>
      <c r="L1694" s="388" t="e">
        <f>K1694/'0a. Country information'!$R$11</f>
        <v>#DIV/0!</v>
      </c>
      <c r="M1694" s="388" t="str">
        <f>IF(AND('8. Equipment and supplies'!$T$50='0e. Support language'!$C$45,'8. Equipment and supplies'!$AA$50=""),'0e. Support language'!$A$82,'0e. Support language'!$A$67)</f>
        <v>District/MOH</v>
      </c>
      <c r="N1694" s="390" t="s">
        <v>147</v>
      </c>
    </row>
    <row r="1695" spans="1:14" x14ac:dyDescent="0.2">
      <c r="A1695" s="386">
        <f>'1. General information'!$O$8</f>
        <v>0</v>
      </c>
      <c r="B1695" s="386">
        <f>'1. General information'!$O$10</f>
        <v>0</v>
      </c>
      <c r="C1695" s="386">
        <f>'1. General information'!$O$11</f>
        <v>0</v>
      </c>
      <c r="D1695" s="386" t="s">
        <v>829</v>
      </c>
      <c r="E1695" s="386" t="s">
        <v>611</v>
      </c>
      <c r="F1695" s="386" t="s">
        <v>612</v>
      </c>
      <c r="G1695" s="386" t="str">
        <f>IF('8. Equipment and supplies'!$P$50="","NA",'8. Equipment and supplies'!$P$50)</f>
        <v>NA</v>
      </c>
      <c r="H1695" s="386" t="s">
        <v>671</v>
      </c>
      <c r="I1695" s="386" t="s">
        <v>625</v>
      </c>
      <c r="J1695" s="386" t="s">
        <v>546</v>
      </c>
      <c r="K1695" s="387">
        <f>IF(OR('8. Equipment and supplies'!$T$50='0e. Support language'!$C$44,AND('8. Equipment and supplies'!$T$50='0e. Support language'!$C$45,'8. Equipment and supplies'!$AA$50="")),((-PMT('0c. Unit costs'!$G$17,'0c. Unit costs'!$P$35,'0c. Unit costs'!$O$35)*('3. Campaign information'!$T$19/'B. Intermediate calculations'!$D$6)*'8. Equipment and supplies'!$I$50*'8. Equipment and supplies'!$M$50))*MenA_share,0)</f>
        <v>0</v>
      </c>
      <c r="L1695" s="388" t="e">
        <f>K1695/'0a. Country information'!$R$11</f>
        <v>#DIV/0!</v>
      </c>
      <c r="M1695" s="388" t="str">
        <f>IF(AND('8. Equipment and supplies'!$T$50='0e. Support language'!$C$45,'8. Equipment and supplies'!$AA$50=""),'0e. Support language'!$A$82,'0e. Support language'!$A$67)</f>
        <v>District/MOH</v>
      </c>
      <c r="N1695" s="390" t="s">
        <v>147</v>
      </c>
    </row>
    <row r="1696" spans="1:14" x14ac:dyDescent="0.2">
      <c r="A1696" s="386">
        <f>'1. General information'!$O$8</f>
        <v>0</v>
      </c>
      <c r="B1696" s="386">
        <f>'1. General information'!$O$10</f>
        <v>0</v>
      </c>
      <c r="C1696" s="386">
        <f>'1. General information'!$O$11</f>
        <v>0</v>
      </c>
      <c r="D1696" s="386" t="s">
        <v>829</v>
      </c>
      <c r="E1696" s="386" t="s">
        <v>611</v>
      </c>
      <c r="F1696" s="386" t="s">
        <v>612</v>
      </c>
      <c r="G1696" s="386" t="str">
        <f>IF('8. Equipment and supplies'!$P$51="","NA",'8. Equipment and supplies'!$P$51)</f>
        <v>NA</v>
      </c>
      <c r="H1696" s="386" t="s">
        <v>671</v>
      </c>
      <c r="I1696" s="386" t="s">
        <v>625</v>
      </c>
      <c r="J1696" s="386" t="s">
        <v>350</v>
      </c>
      <c r="K1696" s="387">
        <f>IF(OR('8. Equipment and supplies'!$T$51='0e. Support language'!$C$44,AND('8. Equipment and supplies'!$T$51='0e. Support language'!$C$45,'8. Equipment and supplies'!$AA$51="")),((-PMT('0c. Unit costs'!$G$17,'0c. Unit costs'!$P$36,'0c. Unit costs'!$O$36)*('3. Campaign information'!$T$19/'B. Intermediate calculations'!$D$6)*'8. Equipment and supplies'!$I$51*'8. Equipment and supplies'!$M$51))*YF_share,0)</f>
        <v>0</v>
      </c>
      <c r="L1696" s="388" t="e">
        <f>K1696/'0a. Country information'!$R$11</f>
        <v>#DIV/0!</v>
      </c>
      <c r="M1696" s="388" t="str">
        <f>IF(AND('8. Equipment and supplies'!$T$51='0e. Support language'!$C$45,'8. Equipment and supplies'!$AA$51=""),'0e. Support language'!$A$82,'0e. Support language'!$A$67)</f>
        <v>District/MOH</v>
      </c>
      <c r="N1696" s="390" t="s">
        <v>213</v>
      </c>
    </row>
    <row r="1697" spans="1:14" x14ac:dyDescent="0.2">
      <c r="A1697" s="386">
        <f>'1. General information'!$O$8</f>
        <v>0</v>
      </c>
      <c r="B1697" s="386">
        <f>'1. General information'!$O$10</f>
        <v>0</v>
      </c>
      <c r="C1697" s="386">
        <f>'1. General information'!$O$11</f>
        <v>0</v>
      </c>
      <c r="D1697" s="386" t="s">
        <v>829</v>
      </c>
      <c r="E1697" s="386" t="s">
        <v>611</v>
      </c>
      <c r="F1697" s="386" t="s">
        <v>612</v>
      </c>
      <c r="G1697" s="386" t="str">
        <f>IF('8. Equipment and supplies'!$P$51="","NA",'8. Equipment and supplies'!$P$51)</f>
        <v>NA</v>
      </c>
      <c r="H1697" s="386" t="s">
        <v>671</v>
      </c>
      <c r="I1697" s="386" t="s">
        <v>625</v>
      </c>
      <c r="J1697" s="386" t="s">
        <v>546</v>
      </c>
      <c r="K1697" s="387">
        <f>IF(OR('8. Equipment and supplies'!$T$51='0e. Support language'!$C$44,AND('8. Equipment and supplies'!$T$51='0e. Support language'!$C$45,'8. Equipment and supplies'!$AA$51="")),((-PMT('0c. Unit costs'!$G$17,'0c. Unit costs'!$P$36,'0c. Unit costs'!$O$36)*('3. Campaign information'!$T$19/'B. Intermediate calculations'!$D$6)*'8. Equipment and supplies'!$I$51*'8. Equipment and supplies'!$M$51))*MenA_share,0)</f>
        <v>0</v>
      </c>
      <c r="L1697" s="388" t="e">
        <f>K1697/'0a. Country information'!$R$11</f>
        <v>#DIV/0!</v>
      </c>
      <c r="M1697" s="388" t="str">
        <f>IF(AND('8. Equipment and supplies'!$T$51='0e. Support language'!$C$45,'8. Equipment and supplies'!$AA$51=""),'0e. Support language'!$A$82,'0e. Support language'!$A$67)</f>
        <v>District/MOH</v>
      </c>
      <c r="N1697" s="390" t="s">
        <v>213</v>
      </c>
    </row>
    <row r="1698" spans="1:14" x14ac:dyDescent="0.2">
      <c r="A1698" s="386">
        <f>'1. General information'!$O$8</f>
        <v>0</v>
      </c>
      <c r="B1698" s="386">
        <f>'1. General information'!$O$10</f>
        <v>0</v>
      </c>
      <c r="C1698" s="386">
        <f>'1. General information'!$O$11</f>
        <v>0</v>
      </c>
      <c r="D1698" s="386" t="s">
        <v>829</v>
      </c>
      <c r="E1698" s="386" t="s">
        <v>611</v>
      </c>
      <c r="F1698" s="386" t="s">
        <v>612</v>
      </c>
      <c r="G1698" s="386" t="str">
        <f>IF('8. Equipment and supplies'!$P$52="","NA",'8. Equipment and supplies'!$P$52)</f>
        <v>NA</v>
      </c>
      <c r="H1698" s="386" t="s">
        <v>671</v>
      </c>
      <c r="I1698" s="386" t="s">
        <v>625</v>
      </c>
      <c r="J1698" s="386" t="s">
        <v>350</v>
      </c>
      <c r="K1698" s="387">
        <f>IF(OR('8. Equipment and supplies'!$T$52='0e. Support language'!$C$44,AND('8. Equipment and supplies'!$T$52='0e. Support language'!$C$45,'8. Equipment and supplies'!$AA$52="")),((-PMT('0c. Unit costs'!$G$17,'0c. Unit costs'!$P$37,'0c. Unit costs'!$O$37)*('3. Campaign information'!$T$19/'B. Intermediate calculations'!$D$6)*'8. Equipment and supplies'!$I$52*'8. Equipment and supplies'!$M$52))*YF_share,0)</f>
        <v>0</v>
      </c>
      <c r="L1698" s="388" t="e">
        <f>K1698/'0a. Country information'!$R$11</f>
        <v>#DIV/0!</v>
      </c>
      <c r="M1698" s="388" t="str">
        <f>IF(AND('8. Equipment and supplies'!$T$52='0e. Support language'!$C$45,'8. Equipment and supplies'!$AA$52=""),'0e. Support language'!$A$82,'0e. Support language'!$A$67)</f>
        <v>District/MOH</v>
      </c>
      <c r="N1698" s="390" t="s">
        <v>0</v>
      </c>
    </row>
    <row r="1699" spans="1:14" x14ac:dyDescent="0.2">
      <c r="A1699" s="386">
        <f>'1. General information'!$O$8</f>
        <v>0</v>
      </c>
      <c r="B1699" s="386">
        <f>'1. General information'!$O$10</f>
        <v>0</v>
      </c>
      <c r="C1699" s="386">
        <f>'1. General information'!$O$11</f>
        <v>0</v>
      </c>
      <c r="D1699" s="386" t="s">
        <v>829</v>
      </c>
      <c r="E1699" s="386" t="s">
        <v>611</v>
      </c>
      <c r="F1699" s="386" t="s">
        <v>612</v>
      </c>
      <c r="G1699" s="386" t="str">
        <f>IF('8. Equipment and supplies'!$P$52="","NA",'8. Equipment and supplies'!$P$52)</f>
        <v>NA</v>
      </c>
      <c r="H1699" s="386" t="s">
        <v>671</v>
      </c>
      <c r="I1699" s="386" t="s">
        <v>625</v>
      </c>
      <c r="J1699" s="386" t="s">
        <v>546</v>
      </c>
      <c r="K1699" s="387">
        <f>IF(OR('8. Equipment and supplies'!$T$52='0e. Support language'!$C$44,AND('8. Equipment and supplies'!$T$52='0e. Support language'!$C$45,'8. Equipment and supplies'!$AA$52="")),((-PMT('0c. Unit costs'!$G$17,'0c. Unit costs'!$P$37,'0c. Unit costs'!$O$37)*('3. Campaign information'!$T$19/'B. Intermediate calculations'!$D$6)*'8. Equipment and supplies'!$I$52*'8. Equipment and supplies'!$M$52))*MenA_share,0)</f>
        <v>0</v>
      </c>
      <c r="L1699" s="388" t="e">
        <f>K1699/'0a. Country information'!$R$11</f>
        <v>#DIV/0!</v>
      </c>
      <c r="M1699" s="388" t="str">
        <f>IF(AND('8. Equipment and supplies'!$T$52='0e. Support language'!$C$45,'8. Equipment and supplies'!$AA$52=""),'0e. Support language'!$A$82,'0e. Support language'!$A$67)</f>
        <v>District/MOH</v>
      </c>
      <c r="N1699" s="390" t="s">
        <v>0</v>
      </c>
    </row>
    <row r="1700" spans="1:14" x14ac:dyDescent="0.2">
      <c r="A1700" s="386">
        <f>'1. General information'!$O$8</f>
        <v>0</v>
      </c>
      <c r="B1700" s="386">
        <f>'1. General information'!$O$10</f>
        <v>0</v>
      </c>
      <c r="C1700" s="386">
        <f>'1. General information'!$O$11</f>
        <v>0</v>
      </c>
      <c r="D1700" s="386" t="s">
        <v>829</v>
      </c>
      <c r="E1700" s="386" t="s">
        <v>611</v>
      </c>
      <c r="F1700" s="386" t="s">
        <v>612</v>
      </c>
      <c r="G1700" s="386" t="str">
        <f>IF('8. Equipment and supplies'!$P$53="","NA",'8. Equipment and supplies'!$P$53)</f>
        <v>NA</v>
      </c>
      <c r="H1700" s="386" t="s">
        <v>671</v>
      </c>
      <c r="I1700" s="386" t="s">
        <v>625</v>
      </c>
      <c r="J1700" s="386" t="s">
        <v>350</v>
      </c>
      <c r="K1700" s="387">
        <f>IF(OR('8. Equipment and supplies'!$T$53='0e. Support language'!$C$44,AND('8. Equipment and supplies'!$T$53='0e. Support language'!$C$45,'8. Equipment and supplies'!$AA$53="")),((-PMT('0c. Unit costs'!$G$17,'B. Intermediate calculations'!#REF!,'B. Intermediate calculations'!#REF!)*('3. Campaign information'!$T$19/'B. Intermediate calculations'!$D$6)*'8. Equipment and supplies'!$I$53*'8. Equipment and supplies'!$M$53))*YF_share,0)</f>
        <v>0</v>
      </c>
      <c r="L1700" s="388" t="e">
        <f>K1700/'0a. Country information'!$R$11</f>
        <v>#DIV/0!</v>
      </c>
      <c r="M1700" s="388" t="str">
        <f>IF(AND('8. Equipment and supplies'!$T$53='0e. Support language'!$C$45,'8. Equipment and supplies'!$AA$53=""),'0e. Support language'!$A$82,'0e. Support language'!$A$67)</f>
        <v>District/MOH</v>
      </c>
      <c r="N1700" s="390" t="s">
        <v>175</v>
      </c>
    </row>
    <row r="1701" spans="1:14" x14ac:dyDescent="0.2">
      <c r="A1701" s="386">
        <f>'1. General information'!$O$8</f>
        <v>0</v>
      </c>
      <c r="B1701" s="386">
        <f>'1. General information'!$O$10</f>
        <v>0</v>
      </c>
      <c r="C1701" s="386">
        <f>'1. General information'!$O$11</f>
        <v>0</v>
      </c>
      <c r="D1701" s="386" t="s">
        <v>829</v>
      </c>
      <c r="E1701" s="386" t="s">
        <v>611</v>
      </c>
      <c r="F1701" s="386" t="s">
        <v>612</v>
      </c>
      <c r="G1701" s="386" t="str">
        <f>IF('8. Equipment and supplies'!$P$53="","NA",'8. Equipment and supplies'!$P$53)</f>
        <v>NA</v>
      </c>
      <c r="H1701" s="386" t="s">
        <v>671</v>
      </c>
      <c r="I1701" s="386" t="s">
        <v>625</v>
      </c>
      <c r="J1701" s="386" t="s">
        <v>546</v>
      </c>
      <c r="K1701" s="387">
        <f>IF(OR('8. Equipment and supplies'!$T$53='0e. Support language'!$C$44,AND('8. Equipment and supplies'!$T$53='0e. Support language'!$C$45,'8. Equipment and supplies'!$AA$53="")),((-PMT('0c. Unit costs'!$G$17,'B. Intermediate calculations'!#REF!,'B. Intermediate calculations'!#REF!)*('3. Campaign information'!$T$19/'B. Intermediate calculations'!$D$6)*'8. Equipment and supplies'!$I$53*'8. Equipment and supplies'!$M$53))*MenA_share,0)</f>
        <v>0</v>
      </c>
      <c r="L1701" s="388" t="e">
        <f>K1701/'0a. Country information'!$R$11</f>
        <v>#DIV/0!</v>
      </c>
      <c r="M1701" s="388" t="str">
        <f>IF(AND('8. Equipment and supplies'!$T$53='0e. Support language'!$C$45,'8. Equipment and supplies'!$AA$53=""),'0e. Support language'!$A$82,'0e. Support language'!$A$67)</f>
        <v>District/MOH</v>
      </c>
      <c r="N1701" s="390" t="s">
        <v>175</v>
      </c>
    </row>
    <row r="1702" spans="1:14" x14ac:dyDescent="0.2">
      <c r="A1702" s="386">
        <f>'1. General information'!$O$8</f>
        <v>0</v>
      </c>
      <c r="B1702" s="386">
        <f>'1. General information'!$O$10</f>
        <v>0</v>
      </c>
      <c r="C1702" s="386">
        <f>'1. General information'!$O$11</f>
        <v>0</v>
      </c>
      <c r="D1702" s="386" t="s">
        <v>829</v>
      </c>
      <c r="E1702" s="386" t="s">
        <v>611</v>
      </c>
      <c r="F1702" s="386" t="s">
        <v>612</v>
      </c>
      <c r="G1702" s="386" t="str">
        <f>IF('8. Equipment and supplies'!$P$54="","NA",'8. Equipment and supplies'!$P$54)</f>
        <v>NA</v>
      </c>
      <c r="H1702" s="386" t="s">
        <v>671</v>
      </c>
      <c r="I1702" s="386" t="s">
        <v>625</v>
      </c>
      <c r="J1702" s="386" t="s">
        <v>350</v>
      </c>
      <c r="K1702" s="387">
        <f>IF(OR('8. Equipment and supplies'!$T$54='0e. Support language'!$C$44,AND('8. Equipment and supplies'!$T$54='0e. Support language'!$C$45,'8. Equipment and supplies'!$AA$54="")),((-PMT('0c. Unit costs'!$G$17,'B. Intermediate calculations'!$D$48,'B. Intermediate calculations'!$C$48)*('3. Campaign information'!$T$19/'B. Intermediate calculations'!$D$6)*'8. Equipment and supplies'!$I$54*'8. Equipment and supplies'!$M$54))*YF_share,0)</f>
        <v>0</v>
      </c>
      <c r="L1702" s="388" t="e">
        <f>K1702/'0a. Country information'!$R$11</f>
        <v>#DIV/0!</v>
      </c>
      <c r="M1702" s="388" t="str">
        <f>IF(AND('8. Equipment and supplies'!$T$54='0e. Support language'!$C$45,'8. Equipment and supplies'!$AA$54=""),'0e. Support language'!$A$82,'0e. Support language'!$A$67)</f>
        <v>District/MOH</v>
      </c>
      <c r="N1702" s="390" t="s">
        <v>176</v>
      </c>
    </row>
    <row r="1703" spans="1:14" x14ac:dyDescent="0.2">
      <c r="A1703" s="386">
        <f>'1. General information'!$O$8</f>
        <v>0</v>
      </c>
      <c r="B1703" s="386">
        <f>'1. General information'!$O$10</f>
        <v>0</v>
      </c>
      <c r="C1703" s="386">
        <f>'1. General information'!$O$11</f>
        <v>0</v>
      </c>
      <c r="D1703" s="386" t="s">
        <v>829</v>
      </c>
      <c r="E1703" s="386" t="s">
        <v>611</v>
      </c>
      <c r="F1703" s="386" t="s">
        <v>612</v>
      </c>
      <c r="G1703" s="386" t="str">
        <f>IF('8. Equipment and supplies'!$P$54="","NA",'8. Equipment and supplies'!$P$54)</f>
        <v>NA</v>
      </c>
      <c r="H1703" s="386" t="s">
        <v>671</v>
      </c>
      <c r="I1703" s="386" t="s">
        <v>625</v>
      </c>
      <c r="J1703" s="386" t="s">
        <v>546</v>
      </c>
      <c r="K1703" s="387">
        <f>IF(OR('8. Equipment and supplies'!$T$54='0e. Support language'!$C$44,AND('8. Equipment and supplies'!$T$54='0e. Support language'!$C$45,'8. Equipment and supplies'!$AA$54="")),((-PMT('0c. Unit costs'!$G$17,'B. Intermediate calculations'!$D$48,'B. Intermediate calculations'!$C$48)*('3. Campaign information'!$T$19/'B. Intermediate calculations'!$D$6)*'8. Equipment and supplies'!$I$54*'8. Equipment and supplies'!$M$54))*MenA_share,0)</f>
        <v>0</v>
      </c>
      <c r="L1703" s="388" t="e">
        <f>K1703/'0a. Country information'!$R$11</f>
        <v>#DIV/0!</v>
      </c>
      <c r="M1703" s="388" t="str">
        <f>IF(AND('8. Equipment and supplies'!$T$54='0e. Support language'!$C$45,'8. Equipment and supplies'!$AA$54=""),'0e. Support language'!$A$82,'0e. Support language'!$A$67)</f>
        <v>District/MOH</v>
      </c>
      <c r="N1703" s="390" t="s">
        <v>176</v>
      </c>
    </row>
    <row r="1704" spans="1:14" x14ac:dyDescent="0.2">
      <c r="A1704" s="386">
        <f>'1. General information'!$O$8</f>
        <v>0</v>
      </c>
      <c r="B1704" s="386">
        <f>'1. General information'!$O$10</f>
        <v>0</v>
      </c>
      <c r="C1704" s="386">
        <f>'1. General information'!$O$11</f>
        <v>0</v>
      </c>
      <c r="D1704" s="386" t="s">
        <v>829</v>
      </c>
      <c r="E1704" s="386" t="s">
        <v>611</v>
      </c>
      <c r="F1704" s="386" t="s">
        <v>612</v>
      </c>
      <c r="G1704" s="386" t="str">
        <f>IF('8. Equipment and supplies'!$P$55="","NA",'8. Equipment and supplies'!$P$55)</f>
        <v>NA</v>
      </c>
      <c r="H1704" s="386" t="s">
        <v>671</v>
      </c>
      <c r="I1704" s="386" t="s">
        <v>625</v>
      </c>
      <c r="J1704" s="386" t="s">
        <v>350</v>
      </c>
      <c r="K1704" s="387">
        <f>IF(OR('8. Equipment and supplies'!$T$55='0e. Support language'!$C$44,AND('8. Equipment and supplies'!$T$55='0e. Support language'!$C$45,'8. Equipment and supplies'!$AA$55="")),((-PMT('0c. Unit costs'!$G$17,'B. Intermediate calculations'!$D$49,'B. Intermediate calculations'!$C$49)*('3. Campaign information'!$T$19/'B. Intermediate calculations'!$D$6)*'8. Equipment and supplies'!$I$55*'8. Equipment and supplies'!$M$55))*YF_share,0)</f>
        <v>0</v>
      </c>
      <c r="L1704" s="388" t="e">
        <f>K1704/'0a. Country information'!$R$11</f>
        <v>#DIV/0!</v>
      </c>
      <c r="M1704" s="388" t="str">
        <f>IF(AND('8. Equipment and supplies'!$T$55='0e. Support language'!$C$45,'8. Equipment and supplies'!$AA$55=""),'0e. Support language'!$A$82,'0e. Support language'!$A$67)</f>
        <v>District/MOH</v>
      </c>
      <c r="N1704" s="390" t="s">
        <v>343</v>
      </c>
    </row>
    <row r="1705" spans="1:14" x14ac:dyDescent="0.2">
      <c r="A1705" s="386">
        <f>'1. General information'!$O$8</f>
        <v>0</v>
      </c>
      <c r="B1705" s="386">
        <f>'1. General information'!$O$10</f>
        <v>0</v>
      </c>
      <c r="C1705" s="386">
        <f>'1. General information'!$O$11</f>
        <v>0</v>
      </c>
      <c r="D1705" s="386" t="s">
        <v>829</v>
      </c>
      <c r="E1705" s="386" t="s">
        <v>611</v>
      </c>
      <c r="F1705" s="386" t="s">
        <v>612</v>
      </c>
      <c r="G1705" s="386" t="str">
        <f>IF('8. Equipment and supplies'!$P$55="","NA",'8. Equipment and supplies'!$P$55)</f>
        <v>NA</v>
      </c>
      <c r="H1705" s="386" t="s">
        <v>671</v>
      </c>
      <c r="I1705" s="386" t="s">
        <v>625</v>
      </c>
      <c r="J1705" s="386" t="s">
        <v>546</v>
      </c>
      <c r="K1705" s="387">
        <f>IF(OR('8. Equipment and supplies'!$T$55='0e. Support language'!$C$44,AND('8. Equipment and supplies'!$T$55='0e. Support language'!$C$45,'8. Equipment and supplies'!$AA$55="")),((-PMT('0c. Unit costs'!$G$17,'B. Intermediate calculations'!$D$49,'B. Intermediate calculations'!$C$49)*('3. Campaign information'!$T$19/'B. Intermediate calculations'!$D$6)*'8. Equipment and supplies'!$I$55*'8. Equipment and supplies'!$M$55))*MenA_share,0)</f>
        <v>0</v>
      </c>
      <c r="L1705" s="388" t="e">
        <f>K1705/'0a. Country information'!$R$11</f>
        <v>#DIV/0!</v>
      </c>
      <c r="M1705" s="388" t="str">
        <f>IF(AND('8. Equipment and supplies'!$T$55='0e. Support language'!$C$45,'8. Equipment and supplies'!$AA$55=""),'0e. Support language'!$A$82,'0e. Support language'!$A$67)</f>
        <v>District/MOH</v>
      </c>
      <c r="N1705" s="390" t="s">
        <v>343</v>
      </c>
    </row>
    <row r="1706" spans="1:14" x14ac:dyDescent="0.2">
      <c r="A1706" s="386">
        <f>'1. General information'!$O$8</f>
        <v>0</v>
      </c>
      <c r="B1706" s="386">
        <f>'1. General information'!$O$10</f>
        <v>0</v>
      </c>
      <c r="C1706" s="386">
        <f>'1. General information'!$O$11</f>
        <v>0</v>
      </c>
      <c r="D1706" s="386" t="s">
        <v>829</v>
      </c>
      <c r="E1706" s="386" t="s">
        <v>611</v>
      </c>
      <c r="F1706" s="386" t="s">
        <v>612</v>
      </c>
      <c r="G1706" s="386" t="str">
        <f>IF('8. Equipment and supplies'!$P$56="","NA",'8. Equipment and supplies'!$P$56)</f>
        <v>NA</v>
      </c>
      <c r="H1706" s="386" t="s">
        <v>671</v>
      </c>
      <c r="I1706" s="386" t="s">
        <v>625</v>
      </c>
      <c r="J1706" s="386" t="s">
        <v>350</v>
      </c>
      <c r="K1706" s="387">
        <f>IF(OR('8. Equipment and supplies'!$T$56='0e. Support language'!$C$44,AND('8. Equipment and supplies'!$T$56='0e. Support language'!$C$45,'8. Equipment and supplies'!$AA$56="")),((-PMT('0c. Unit costs'!$G$17,'B. Intermediate calculations'!$D$50,'B. Intermediate calculations'!$C$50)*('3. Campaign information'!$T$19/'B. Intermediate calculations'!$D$6)*'8. Equipment and supplies'!$I$56*'8. Equipment and supplies'!$M$56))*YF_share,0)</f>
        <v>0</v>
      </c>
      <c r="L1706" s="388" t="e">
        <f>K1706/'0a. Country information'!$R$11</f>
        <v>#DIV/0!</v>
      </c>
      <c r="M1706" s="388" t="str">
        <f>IF(AND('8. Equipment and supplies'!$T$56='0e. Support language'!$C$45,'8. Equipment and supplies'!$AA$56=""),'0e. Support language'!$A$82,'0e. Support language'!$A$67)</f>
        <v>District/MOH</v>
      </c>
      <c r="N1706" s="390" t="s">
        <v>214</v>
      </c>
    </row>
    <row r="1707" spans="1:14" x14ac:dyDescent="0.2">
      <c r="A1707" s="386">
        <f>'1. General information'!$O$8</f>
        <v>0</v>
      </c>
      <c r="B1707" s="386">
        <f>'1. General information'!$O$10</f>
        <v>0</v>
      </c>
      <c r="C1707" s="386">
        <f>'1. General information'!$O$11</f>
        <v>0</v>
      </c>
      <c r="D1707" s="386" t="s">
        <v>829</v>
      </c>
      <c r="E1707" s="386" t="s">
        <v>611</v>
      </c>
      <c r="F1707" s="386" t="s">
        <v>612</v>
      </c>
      <c r="G1707" s="386" t="str">
        <f>IF('8. Equipment and supplies'!$P$56="","NA",'8. Equipment and supplies'!$P$56)</f>
        <v>NA</v>
      </c>
      <c r="H1707" s="386" t="s">
        <v>671</v>
      </c>
      <c r="I1707" s="386" t="s">
        <v>625</v>
      </c>
      <c r="J1707" s="386" t="s">
        <v>546</v>
      </c>
      <c r="K1707" s="387">
        <f>IF(OR('8. Equipment and supplies'!$T$56='0e. Support language'!$C$44,AND('8. Equipment and supplies'!$T$56='0e. Support language'!$C$45,'8. Equipment and supplies'!$AA$56="")),((-PMT('0c. Unit costs'!$G$17,'B. Intermediate calculations'!$D$50,'B. Intermediate calculations'!$C$50)*('3. Campaign information'!$T$19/'B. Intermediate calculations'!$D$6)*'8. Equipment and supplies'!$I$56*'8. Equipment and supplies'!$M$56))*MenA_share,0)</f>
        <v>0</v>
      </c>
      <c r="L1707" s="388" t="e">
        <f>K1707/'0a. Country information'!$R$11</f>
        <v>#DIV/0!</v>
      </c>
      <c r="M1707" s="388" t="str">
        <f>IF(AND('8. Equipment and supplies'!$T$56='0e. Support language'!$C$45,'8. Equipment and supplies'!$AA$56=""),'0e. Support language'!$A$82,'0e. Support language'!$A$67)</f>
        <v>District/MOH</v>
      </c>
      <c r="N1707" s="390" t="s">
        <v>214</v>
      </c>
    </row>
    <row r="1708" spans="1:14" x14ac:dyDescent="0.2">
      <c r="A1708" s="393">
        <f>'1. General information'!$O$8</f>
        <v>0</v>
      </c>
      <c r="B1708" s="393">
        <f>'1. General information'!$O$10</f>
        <v>0</v>
      </c>
      <c r="C1708" s="393">
        <f>'1. General information'!$O$11</f>
        <v>0</v>
      </c>
      <c r="D1708" s="394" t="str">
        <f>IF('0c. Unit costs'!$O$49="","",'0c. Unit costs'!$O$49)</f>
        <v/>
      </c>
      <c r="E1708" s="395" t="str">
        <f>IF('0c. Unit costs'!$I$49="","",'0c. Unit costs'!$I$49)</f>
        <v>Shared costs</v>
      </c>
      <c r="F1708" s="395" t="str">
        <f>IF('0c. Unit costs'!$J$49="","",'0c. Unit costs'!$J$49)</f>
        <v>Economic</v>
      </c>
      <c r="G1708" s="393" t="str">
        <f>IF('0c. Unit costs'!$K$49="","",'0c. Unit costs'!$K$49)</f>
        <v/>
      </c>
      <c r="H1708" s="393" t="str">
        <f>IF('0c. Unit costs'!$L$49="","",'0c. Unit costs'!$L$49)</f>
        <v/>
      </c>
      <c r="I1708" s="393" t="str">
        <f>IF('0c. Unit costs'!$M$49="","",'0c. Unit costs'!$M$49)</f>
        <v/>
      </c>
      <c r="J1708" s="393" t="s">
        <v>350</v>
      </c>
      <c r="K1708" s="396" t="e">
        <f>'0c. Unit costs'!$G$49*'0c. Unit costs'!$H$49*YF_share</f>
        <v>#VALUE!</v>
      </c>
      <c r="L1708" s="397" t="e">
        <f>K1708/'0a. Country information'!$R$11</f>
        <v>#VALUE!</v>
      </c>
      <c r="M1708" s="397" t="str">
        <f>IF('0c. Unit costs'!$N$49="","",'0c. Unit costs'!$N$49)</f>
        <v/>
      </c>
      <c r="N1708" s="393" t="s">
        <v>831</v>
      </c>
    </row>
    <row r="1709" spans="1:14" x14ac:dyDescent="0.2">
      <c r="A1709" s="393">
        <f>'1. General information'!$O$8</f>
        <v>0</v>
      </c>
      <c r="B1709" s="393">
        <f>'1. General information'!$O$10</f>
        <v>0</v>
      </c>
      <c r="C1709" s="393">
        <f>'1. General information'!$O$11</f>
        <v>0</v>
      </c>
      <c r="D1709" s="394" t="str">
        <f>IF('0c. Unit costs'!$O$49="","",'0c. Unit costs'!$O$49)</f>
        <v/>
      </c>
      <c r="E1709" s="395" t="str">
        <f>IF('0c. Unit costs'!$I$49="","",'0c. Unit costs'!$I$49)</f>
        <v>Shared costs</v>
      </c>
      <c r="F1709" s="395" t="str">
        <f>IF('0c. Unit costs'!$J$49="","",'0c. Unit costs'!$J$49)</f>
        <v>Economic</v>
      </c>
      <c r="G1709" s="393" t="str">
        <f>IF('0c. Unit costs'!$K$49="","",'0c. Unit costs'!$K$49)</f>
        <v/>
      </c>
      <c r="H1709" s="393" t="str">
        <f>IF('0c. Unit costs'!$L$49="","",'0c. Unit costs'!$L$49)</f>
        <v/>
      </c>
      <c r="I1709" s="393" t="str">
        <f>IF('0c. Unit costs'!$M$49="","",'0c. Unit costs'!$M$49)</f>
        <v/>
      </c>
      <c r="J1709" s="393" t="s">
        <v>546</v>
      </c>
      <c r="K1709" s="396" t="e">
        <f>'0c. Unit costs'!$G$49*'0c. Unit costs'!$H$49*MenA_share</f>
        <v>#VALUE!</v>
      </c>
      <c r="L1709" s="397" t="e">
        <f>K1709/'0a. Country information'!$R$11</f>
        <v>#VALUE!</v>
      </c>
      <c r="M1709" s="397" t="str">
        <f>IF('0c. Unit costs'!$N$49="","",'0c. Unit costs'!$N$49)</f>
        <v/>
      </c>
      <c r="N1709" s="393" t="s">
        <v>831</v>
      </c>
    </row>
    <row r="1710" spans="1:14" x14ac:dyDescent="0.2">
      <c r="A1710" s="393">
        <f>'1. General information'!$O$8</f>
        <v>0</v>
      </c>
      <c r="B1710" s="393">
        <f>'1. General information'!$O$10</f>
        <v>0</v>
      </c>
      <c r="C1710" s="393">
        <f>'1. General information'!$O$11</f>
        <v>0</v>
      </c>
      <c r="D1710" s="394" t="str">
        <f>IF('0c. Unit costs'!$O$50="","",'0c. Unit costs'!$O$50)</f>
        <v/>
      </c>
      <c r="E1710" s="395" t="str">
        <f>IF('0c. Unit costs'!$I$50="","",'0c. Unit costs'!$I$50)</f>
        <v>Shared costs</v>
      </c>
      <c r="F1710" s="395" t="str">
        <f>IF('0c. Unit costs'!$J$50="","",'0c. Unit costs'!$J$50)</f>
        <v>Economic</v>
      </c>
      <c r="G1710" s="393" t="str">
        <f>IF('0c. Unit costs'!$K$50="","",'0c. Unit costs'!$K$50)</f>
        <v/>
      </c>
      <c r="H1710" s="393" t="str">
        <f>IF('0c. Unit costs'!$L$50="","",'0c. Unit costs'!$L$50)</f>
        <v/>
      </c>
      <c r="I1710" s="393" t="str">
        <f>IF('0c. Unit costs'!$M$50="","",'0c. Unit costs'!$M$50)</f>
        <v/>
      </c>
      <c r="J1710" s="393" t="s">
        <v>350</v>
      </c>
      <c r="K1710" s="396" t="e">
        <f>'0c. Unit costs'!$G$50*'0c. Unit costs'!$H$50*YF_share</f>
        <v>#VALUE!</v>
      </c>
      <c r="L1710" s="397" t="e">
        <f>K1710/'0a. Country information'!$R$11</f>
        <v>#VALUE!</v>
      </c>
      <c r="M1710" s="397" t="str">
        <f>IF('0c. Unit costs'!$N$50="","",'0c. Unit costs'!$N$50)</f>
        <v/>
      </c>
      <c r="N1710" s="393" t="s">
        <v>832</v>
      </c>
    </row>
    <row r="1711" spans="1:14" x14ac:dyDescent="0.2">
      <c r="A1711" s="393">
        <f>'1. General information'!$O$8</f>
        <v>0</v>
      </c>
      <c r="B1711" s="393">
        <f>'1. General information'!$O$10</f>
        <v>0</v>
      </c>
      <c r="C1711" s="393">
        <f>'1. General information'!$O$11</f>
        <v>0</v>
      </c>
      <c r="D1711" s="394" t="str">
        <f>IF('0c. Unit costs'!$O$50="","",'0c. Unit costs'!$O$50)</f>
        <v/>
      </c>
      <c r="E1711" s="395" t="str">
        <f>IF('0c. Unit costs'!$I$50="","",'0c. Unit costs'!$I$50)</f>
        <v>Shared costs</v>
      </c>
      <c r="F1711" s="395" t="str">
        <f>IF('0c. Unit costs'!$J$50="","",'0c. Unit costs'!$J$50)</f>
        <v>Economic</v>
      </c>
      <c r="G1711" s="393" t="str">
        <f>IF('0c. Unit costs'!$K$50="","",'0c. Unit costs'!$K$50)</f>
        <v/>
      </c>
      <c r="H1711" s="393" t="str">
        <f>IF('0c. Unit costs'!$L$50="","",'0c. Unit costs'!$L$50)</f>
        <v/>
      </c>
      <c r="I1711" s="393" t="str">
        <f>IF('0c. Unit costs'!$M$50="","",'0c. Unit costs'!$M$50)</f>
        <v/>
      </c>
      <c r="J1711" s="393" t="s">
        <v>546</v>
      </c>
      <c r="K1711" s="396" t="e">
        <f>'0c. Unit costs'!$G$50*'0c. Unit costs'!$H$50*MenA_share</f>
        <v>#VALUE!</v>
      </c>
      <c r="L1711" s="397" t="e">
        <f>K1711/'0a. Country information'!$R$11</f>
        <v>#VALUE!</v>
      </c>
      <c r="M1711" s="397" t="str">
        <f>IF('0c. Unit costs'!$N$50="","",'0c. Unit costs'!$N$50)</f>
        <v/>
      </c>
      <c r="N1711" s="393" t="s">
        <v>832</v>
      </c>
    </row>
    <row r="1712" spans="1:14" x14ac:dyDescent="0.2">
      <c r="A1712" s="393">
        <f>'1. General information'!$O$8</f>
        <v>0</v>
      </c>
      <c r="B1712" s="393">
        <f>'1. General information'!$O$10</f>
        <v>0</v>
      </c>
      <c r="C1712" s="393">
        <f>'1. General information'!$O$11</f>
        <v>0</v>
      </c>
      <c r="D1712" s="394" t="str">
        <f>IF('0c. Unit costs'!$O$51="","",'0c. Unit costs'!$O$51)</f>
        <v/>
      </c>
      <c r="E1712" s="395" t="str">
        <f>IF('0c. Unit costs'!$I$51="","",'0c. Unit costs'!$I$51)</f>
        <v>Shared costs</v>
      </c>
      <c r="F1712" s="395" t="str">
        <f>IF('0c. Unit costs'!$J$51="","",'0c. Unit costs'!$J$51)</f>
        <v>Economic</v>
      </c>
      <c r="G1712" s="393" t="str">
        <f>IF('0c. Unit costs'!$K$51="","",'0c. Unit costs'!$K$51)</f>
        <v/>
      </c>
      <c r="H1712" s="393" t="str">
        <f>IF('0c. Unit costs'!$L$51="","",'0c. Unit costs'!$L$51)</f>
        <v/>
      </c>
      <c r="I1712" s="393" t="str">
        <f>IF('0c. Unit costs'!$M$51="","",'0c. Unit costs'!$M$51)</f>
        <v/>
      </c>
      <c r="J1712" s="393" t="s">
        <v>350</v>
      </c>
      <c r="K1712" s="396" t="e">
        <f>'0c. Unit costs'!$G$51*'0c. Unit costs'!$H$51*YF_share</f>
        <v>#VALUE!</v>
      </c>
      <c r="L1712" s="397" t="e">
        <f>K1712/'0a. Country information'!$R$11</f>
        <v>#VALUE!</v>
      </c>
      <c r="M1712" s="397" t="str">
        <f>IF('0c. Unit costs'!$N$51="","",'0c. Unit costs'!$N$51)</f>
        <v/>
      </c>
      <c r="N1712" s="393" t="s">
        <v>833</v>
      </c>
    </row>
    <row r="1713" spans="1:14" x14ac:dyDescent="0.2">
      <c r="A1713" s="393">
        <f>'1. General information'!$O$8</f>
        <v>0</v>
      </c>
      <c r="B1713" s="393">
        <f>'1. General information'!$O$10</f>
        <v>0</v>
      </c>
      <c r="C1713" s="393">
        <f>'1. General information'!$O$11</f>
        <v>0</v>
      </c>
      <c r="D1713" s="394" t="str">
        <f>IF('0c. Unit costs'!$O$51="","",'0c. Unit costs'!$O$51)</f>
        <v/>
      </c>
      <c r="E1713" s="395" t="str">
        <f>IF('0c. Unit costs'!$I$51="","",'0c. Unit costs'!$I$51)</f>
        <v>Shared costs</v>
      </c>
      <c r="F1713" s="395" t="str">
        <f>IF('0c. Unit costs'!$J$51="","",'0c. Unit costs'!$J$51)</f>
        <v>Economic</v>
      </c>
      <c r="G1713" s="393" t="str">
        <f>IF('0c. Unit costs'!$K$51="","",'0c. Unit costs'!$K$51)</f>
        <v/>
      </c>
      <c r="H1713" s="393" t="str">
        <f>IF('0c. Unit costs'!$L$51="","",'0c. Unit costs'!$L$51)</f>
        <v/>
      </c>
      <c r="I1713" s="393" t="str">
        <f>IF('0c. Unit costs'!$M$51="","",'0c. Unit costs'!$M$51)</f>
        <v/>
      </c>
      <c r="J1713" s="393" t="s">
        <v>546</v>
      </c>
      <c r="K1713" s="396" t="e">
        <f>'0c. Unit costs'!$G$51*'0c. Unit costs'!$H$51*MenA_share</f>
        <v>#VALUE!</v>
      </c>
      <c r="L1713" s="397" t="e">
        <f>K1713/'0a. Country information'!$R$11</f>
        <v>#VALUE!</v>
      </c>
      <c r="M1713" s="397" t="str">
        <f>IF('0c. Unit costs'!$N$51="","",'0c. Unit costs'!$N$51)</f>
        <v/>
      </c>
      <c r="N1713" s="393" t="s">
        <v>833</v>
      </c>
    </row>
    <row r="1714" spans="1:14" x14ac:dyDescent="0.2">
      <c r="A1714" s="393">
        <f>'1. General information'!$O$8</f>
        <v>0</v>
      </c>
      <c r="B1714" s="393">
        <f>'1. General information'!$O$10</f>
        <v>0</v>
      </c>
      <c r="C1714" s="393">
        <f>'1. General information'!$O$11</f>
        <v>0</v>
      </c>
      <c r="D1714" s="394" t="str">
        <f>IF('0c. Unit costs'!$O$52="","",'0c. Unit costs'!$O$52)</f>
        <v/>
      </c>
      <c r="E1714" s="395" t="str">
        <f>IF('0c. Unit costs'!$I$52="","",'0c. Unit costs'!$I$52)</f>
        <v>Shared costs</v>
      </c>
      <c r="F1714" s="395" t="str">
        <f>IF('0c. Unit costs'!$J$52="","",'0c. Unit costs'!$J$52)</f>
        <v>Economic</v>
      </c>
      <c r="G1714" s="393" t="str">
        <f>IF('0c. Unit costs'!$K$52="","",'0c. Unit costs'!$K$52)</f>
        <v/>
      </c>
      <c r="H1714" s="393" t="str">
        <f>IF('0c. Unit costs'!$L$52="","",'0c. Unit costs'!$L$52)</f>
        <v/>
      </c>
      <c r="I1714" s="393" t="str">
        <f>IF('0c. Unit costs'!$M$52="","",'0c. Unit costs'!$M$52)</f>
        <v/>
      </c>
      <c r="J1714" s="393" t="s">
        <v>350</v>
      </c>
      <c r="K1714" s="396" t="e">
        <f>'0c. Unit costs'!$G$52*'0c. Unit costs'!$H$52*YF_share</f>
        <v>#VALUE!</v>
      </c>
      <c r="L1714" s="397" t="e">
        <f>K1714/'0a. Country information'!$R$11</f>
        <v>#VALUE!</v>
      </c>
      <c r="M1714" s="397" t="str">
        <f>IF('0c. Unit costs'!$N$52="","",'0c. Unit costs'!$N$52)</f>
        <v/>
      </c>
      <c r="N1714" s="393" t="s">
        <v>834</v>
      </c>
    </row>
    <row r="1715" spans="1:14" x14ac:dyDescent="0.2">
      <c r="A1715" s="393">
        <f>'1. General information'!$O$8</f>
        <v>0</v>
      </c>
      <c r="B1715" s="393">
        <f>'1. General information'!$O$10</f>
        <v>0</v>
      </c>
      <c r="C1715" s="393">
        <f>'1. General information'!$O$11</f>
        <v>0</v>
      </c>
      <c r="D1715" s="394" t="str">
        <f>IF('0c. Unit costs'!$O$52="","",'0c. Unit costs'!$O$52)</f>
        <v/>
      </c>
      <c r="E1715" s="395" t="str">
        <f>IF('0c. Unit costs'!$I$52="","",'0c. Unit costs'!$I$52)</f>
        <v>Shared costs</v>
      </c>
      <c r="F1715" s="395" t="str">
        <f>IF('0c. Unit costs'!$J$52="","",'0c. Unit costs'!$J$52)</f>
        <v>Economic</v>
      </c>
      <c r="G1715" s="393" t="str">
        <f>IF('0c. Unit costs'!$K$52="","",'0c. Unit costs'!$K$52)</f>
        <v/>
      </c>
      <c r="H1715" s="393" t="str">
        <f>IF('0c. Unit costs'!$L$52="","",'0c. Unit costs'!$L$52)</f>
        <v/>
      </c>
      <c r="I1715" s="393" t="str">
        <f>IF('0c. Unit costs'!$M$52="","",'0c. Unit costs'!$M$52)</f>
        <v/>
      </c>
      <c r="J1715" s="393" t="s">
        <v>546</v>
      </c>
      <c r="K1715" s="396" t="e">
        <f>'0c. Unit costs'!$G$52*'0c. Unit costs'!$H$52*MenA_share</f>
        <v>#VALUE!</v>
      </c>
      <c r="L1715" s="397" t="e">
        <f>K1715/'0a. Country information'!$R$11</f>
        <v>#VALUE!</v>
      </c>
      <c r="M1715" s="397" t="str">
        <f>IF('0c. Unit costs'!$N$52="","",'0c. Unit costs'!$N$52)</f>
        <v/>
      </c>
      <c r="N1715" s="393" t="s">
        <v>834</v>
      </c>
    </row>
    <row r="1716" spans="1:14" x14ac:dyDescent="0.2">
      <c r="A1716" s="393">
        <f>'1. General information'!$O$8</f>
        <v>0</v>
      </c>
      <c r="B1716" s="393">
        <f>'1. General information'!$O$10</f>
        <v>0</v>
      </c>
      <c r="C1716" s="393">
        <f>'1. General information'!$O$11</f>
        <v>0</v>
      </c>
      <c r="D1716" s="394" t="str">
        <f>IF('0c. Unit costs'!$O$53="","",'0c. Unit costs'!$O$53)</f>
        <v/>
      </c>
      <c r="E1716" s="395" t="str">
        <f>IF('0c. Unit costs'!$I$53="","",'0c. Unit costs'!$I$53)</f>
        <v>Shared costs</v>
      </c>
      <c r="F1716" s="395" t="str">
        <f>IF('0c. Unit costs'!$J$53="","",'0c. Unit costs'!$J$53)</f>
        <v>Economic</v>
      </c>
      <c r="G1716" s="393" t="str">
        <f>IF('0c. Unit costs'!$K$53="","",'0c. Unit costs'!$K$53)</f>
        <v/>
      </c>
      <c r="H1716" s="393" t="str">
        <f>IF('0c. Unit costs'!$L$53="","",'0c. Unit costs'!$L$53)</f>
        <v/>
      </c>
      <c r="I1716" s="393" t="str">
        <f>IF('0c. Unit costs'!$M$53="","",'0c. Unit costs'!$M$53)</f>
        <v/>
      </c>
      <c r="J1716" s="393" t="s">
        <v>350</v>
      </c>
      <c r="K1716" s="396" t="e">
        <f>'0c. Unit costs'!$G$53*'0c. Unit costs'!$H$53*YF_share</f>
        <v>#VALUE!</v>
      </c>
      <c r="L1716" s="397" t="e">
        <f>K1716/'0a. Country information'!$R$11</f>
        <v>#VALUE!</v>
      </c>
      <c r="M1716" s="397" t="str">
        <f>IF('0c. Unit costs'!$N$53="","",'0c. Unit costs'!$N$53)</f>
        <v/>
      </c>
      <c r="N1716" s="393" t="s">
        <v>835</v>
      </c>
    </row>
    <row r="1717" spans="1:14" x14ac:dyDescent="0.2">
      <c r="A1717" s="393">
        <f>'1. General information'!$O$8</f>
        <v>0</v>
      </c>
      <c r="B1717" s="393">
        <f>'1. General information'!$O$10</f>
        <v>0</v>
      </c>
      <c r="C1717" s="393">
        <f>'1. General information'!$O$11</f>
        <v>0</v>
      </c>
      <c r="D1717" s="394" t="str">
        <f>IF('0c. Unit costs'!$O$53="","",'0c. Unit costs'!$O$53)</f>
        <v/>
      </c>
      <c r="E1717" s="395" t="str">
        <f>IF('0c. Unit costs'!$I$53="","",'0c. Unit costs'!$I$53)</f>
        <v>Shared costs</v>
      </c>
      <c r="F1717" s="395" t="str">
        <f>IF('0c. Unit costs'!$J$53="","",'0c. Unit costs'!$J$53)</f>
        <v>Economic</v>
      </c>
      <c r="G1717" s="393" t="str">
        <f>IF('0c. Unit costs'!$K$53="","",'0c. Unit costs'!$K$53)</f>
        <v/>
      </c>
      <c r="H1717" s="393" t="str">
        <f>IF('0c. Unit costs'!$L$53="","",'0c. Unit costs'!$L$53)</f>
        <v/>
      </c>
      <c r="I1717" s="393" t="str">
        <f>IF('0c. Unit costs'!$M$53="","",'0c. Unit costs'!$M$53)</f>
        <v/>
      </c>
      <c r="J1717" s="393" t="s">
        <v>546</v>
      </c>
      <c r="K1717" s="396" t="e">
        <f>'0c. Unit costs'!$G$53*'0c. Unit costs'!$H$53*MenA_share</f>
        <v>#VALUE!</v>
      </c>
      <c r="L1717" s="397" t="e">
        <f>K1717/'0a. Country information'!$R$11</f>
        <v>#VALUE!</v>
      </c>
      <c r="M1717" s="397" t="str">
        <f>IF('0c. Unit costs'!$N$53="","",'0c. Unit costs'!$N$53)</f>
        <v/>
      </c>
      <c r="N1717" s="393" t="s">
        <v>835</v>
      </c>
    </row>
  </sheetData>
  <autoFilter ref="A1:O1717" xr:uid="{7BEEDB62-BDC4-495B-AFBD-3D755C6400A3}"/>
  <conditionalFormatting sqref="N1254:N1453">
    <cfRule type="containsText" dxfId="2" priority="5" operator="containsText" text="(Vehicle cost /">
      <formula>NOT(ISERROR(SEARCH("(Vehicle cost /",N1254)))</formula>
    </cfRule>
  </conditionalFormatting>
  <conditionalFormatting sqref="G1:G1048576">
    <cfRule type="containsText" dxfId="1" priority="4" operator="containsText" text="service delivery">
      <formula>NOT(ISERROR(SEARCH("service delivery",G1)))</formula>
    </cfRule>
  </conditionalFormatting>
  <conditionalFormatting sqref="E2:I1717">
    <cfRule type="expression" dxfId="0" priority="3">
      <formula>Formatformulas</formula>
    </cfRule>
  </conditionalFormatting>
  <dataValidations disablePrompts="1" count="6">
    <dataValidation type="list" allowBlank="1" showInputMessage="1" showErrorMessage="1" sqref="H1718:H1048576" xr:uid="{416D5BEC-6C8D-497F-BD25-B4E0911F516D}">
      <formula1>Operating_Capital</formula1>
    </dataValidation>
    <dataValidation type="list" allowBlank="1" showInputMessage="1" showErrorMessage="1" sqref="E1718:E1048576" xr:uid="{F5CBAFC5-F642-49D1-A867-591445303B34}">
      <formula1>Incremental_Full</formula1>
    </dataValidation>
    <dataValidation type="list" allowBlank="1" showInputMessage="1" showErrorMessage="1" sqref="F1718:F1048576" xr:uid="{8AC28138-C47F-45D7-AFE8-299E004CF161}">
      <formula1>FiscalFinancialEconomic</formula1>
    </dataValidation>
    <dataValidation type="list" allowBlank="1" showInputMessage="1" showErrorMessage="1" sqref="J1718:J1048576" xr:uid="{52432037-3818-4454-B6A9-026FCA4D01CD}">
      <formula1>Teams</formula1>
    </dataValidation>
    <dataValidation type="list" allowBlank="1" showInputMessage="1" showErrorMessage="1" sqref="I1718:I1048576" xr:uid="{418B3B60-913F-469F-BE65-5C8F43145AB9}">
      <formula1>Cost_item</formula1>
    </dataValidation>
    <dataValidation type="list" allowBlank="1" showInputMessage="1" showErrorMessage="1" sqref="G1718:G1048576" xr:uid="{152436B6-EBF8-4472-ADCD-5327104654B3}">
      <formula1>Cost_activity</formula1>
    </dataValidation>
  </dataValidations>
  <pageMargins left="0.7" right="0.7" top="0.75" bottom="0.75" header="0.3" footer="0.3"/>
  <pageSetup orientation="portrait" horizontalDpi="4294967295" verticalDpi="4294967295" r:id="rId1"/>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E4BF669C-DD5F-4F58-9D4A-0A9061648679}">
          <x14:formula1>
            <xm:f>'0e. Support language'!$A$66:$A$67</xm:f>
          </x14:formula1>
          <xm:sqref>M2:M1491 M1510:M1048576</xm:sqref>
        </x14:dataValidation>
        <x14:dataValidation type="list" allowBlank="1" showInputMessage="1" showErrorMessage="1" xr:uid="{7D9D5C63-BC22-4A8A-81E3-943F587DBEB6}">
          <x14:formula1>
            <xm:f>'0e. Support language'!$C$59:$C$75</xm:f>
          </x14:formula1>
          <xm:sqref>I2:I1717</xm:sqref>
        </x14:dataValidation>
        <x14:dataValidation type="list" allowBlank="1" showInputMessage="1" showErrorMessage="1" xr:uid="{00B042EF-5CE4-4590-8F19-89B95AE0144B}">
          <x14:formula1>
            <xm:f>'0e. Support language'!$C$55:$C$56</xm:f>
          </x14:formula1>
          <xm:sqref>H2:H1717</xm:sqref>
        </x14:dataValidation>
        <x14:dataValidation type="list" allowBlank="1" showInputMessage="1" showErrorMessage="1" xr:uid="{CF83D3F5-E934-43F2-B377-1D742B718D76}">
          <x14:formula1>
            <xm:f>'0e. Support language'!$A$74:$A$75</xm:f>
          </x14:formula1>
          <xm:sqref>F2:F1717</xm:sqref>
        </x14:dataValidation>
        <x14:dataValidation type="list" allowBlank="1" showInputMessage="1" showErrorMessage="1" xr:uid="{97B16DF3-784E-49C4-8D31-C4E63B2987E1}">
          <x14:formula1>
            <xm:f>'0e. Support language'!$A$70:$A$71</xm:f>
          </x14:formula1>
          <xm:sqref>E2:E1717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476BA-8DC0-47C1-9511-D7997E980B1B}">
  <sheetPr>
    <tabColor theme="8" tint="0.39997558519241921"/>
  </sheetPr>
  <dimension ref="A1:Y1048576"/>
  <sheetViews>
    <sheetView showGridLines="0" topLeftCell="B1" zoomScale="90" zoomScaleNormal="90" workbookViewId="0">
      <selection activeCell="D15" sqref="D15"/>
    </sheetView>
  </sheetViews>
  <sheetFormatPr defaultColWidth="0" defaultRowHeight="12.75" zeroHeight="1" x14ac:dyDescent="0.2"/>
  <cols>
    <col min="1" max="1" width="11.85546875" hidden="1" customWidth="1"/>
    <col min="2" max="2" width="1.5703125" style="4" customWidth="1"/>
    <col min="3" max="3" width="5.28515625" style="4" customWidth="1"/>
    <col min="4" max="4" width="38.140625" style="4" customWidth="1"/>
    <col min="5" max="5" width="2.42578125" style="4" customWidth="1"/>
    <col min="6" max="6" width="6.42578125" style="4" customWidth="1"/>
    <col min="7" max="7" width="34.28515625" style="4" customWidth="1"/>
    <col min="8" max="8" width="2.28515625" style="4" customWidth="1"/>
    <col min="9" max="9" width="3.7109375" style="4" customWidth="1"/>
    <col min="10" max="10" width="7.140625" style="4" customWidth="1"/>
    <col min="11" max="11" width="17.28515625" style="4" customWidth="1"/>
    <col min="12" max="12" width="2.28515625" style="4" customWidth="1"/>
    <col min="13" max="13" width="5.7109375" style="4" customWidth="1"/>
    <col min="14" max="14" width="6.42578125" style="4" customWidth="1"/>
    <col min="15" max="15" width="14.42578125" style="4" customWidth="1"/>
    <col min="16" max="16" width="2.7109375" style="4" customWidth="1"/>
    <col min="17" max="17" width="13.85546875" style="4" customWidth="1"/>
    <col min="18" max="18" width="21.5703125" style="4" customWidth="1"/>
    <col min="19" max="19" width="1.5703125" style="4" customWidth="1"/>
    <col min="20" max="20" width="3.7109375" customWidth="1"/>
    <col min="21" max="25" width="0" hidden="1" customWidth="1"/>
    <col min="26" max="16384" width="4.42578125" hidden="1"/>
  </cols>
  <sheetData>
    <row r="1" spans="2:19" ht="12.75" customHeight="1" x14ac:dyDescent="0.2">
      <c r="B1" s="506" t="s">
        <v>4709</v>
      </c>
      <c r="C1" s="506"/>
      <c r="D1" s="506"/>
      <c r="E1" s="506"/>
      <c r="F1" s="506"/>
      <c r="G1" s="506"/>
      <c r="H1" s="506"/>
      <c r="I1" s="506"/>
      <c r="J1" s="506"/>
      <c r="K1" s="506"/>
      <c r="L1" s="506"/>
      <c r="M1" s="506"/>
      <c r="N1" s="506"/>
      <c r="O1" s="506"/>
      <c r="P1" s="506"/>
      <c r="Q1" s="506"/>
      <c r="R1" s="506"/>
      <c r="S1" s="506"/>
    </row>
    <row r="2" spans="2:19" ht="33" customHeight="1" x14ac:dyDescent="0.2">
      <c r="B2" s="506"/>
      <c r="C2" s="506"/>
      <c r="D2" s="506"/>
      <c r="E2" s="506"/>
      <c r="F2" s="506"/>
      <c r="G2" s="506"/>
      <c r="H2" s="506"/>
      <c r="I2" s="506"/>
      <c r="J2" s="506"/>
      <c r="K2" s="506"/>
      <c r="L2" s="506"/>
      <c r="M2" s="506"/>
      <c r="N2" s="506"/>
      <c r="O2" s="506"/>
      <c r="P2" s="506"/>
      <c r="Q2" s="506"/>
      <c r="R2" s="506"/>
      <c r="S2" s="506"/>
    </row>
    <row r="3" spans="2:19" ht="7.5" customHeight="1" x14ac:dyDescent="0.2"/>
    <row r="4" spans="2:19" ht="12.75" customHeight="1" x14ac:dyDescent="0.2">
      <c r="C4" s="531" t="s">
        <v>450</v>
      </c>
      <c r="D4" s="531"/>
      <c r="E4" s="531"/>
      <c r="F4" s="531"/>
      <c r="G4" s="531"/>
      <c r="H4" s="531"/>
      <c r="I4" s="531"/>
      <c r="J4" s="531"/>
      <c r="K4" s="531"/>
      <c r="L4" s="531"/>
      <c r="M4" s="531"/>
      <c r="N4" s="531"/>
      <c r="O4" s="531"/>
      <c r="P4" s="531"/>
      <c r="Q4" s="531"/>
      <c r="R4" s="531"/>
      <c r="S4"/>
    </row>
    <row r="5" spans="2:19" ht="27.2" customHeight="1" x14ac:dyDescent="0.2">
      <c r="C5" s="531"/>
      <c r="D5" s="531"/>
      <c r="E5" s="531"/>
      <c r="F5" s="531"/>
      <c r="G5" s="531"/>
      <c r="H5" s="531"/>
      <c r="I5" s="531"/>
      <c r="J5" s="531"/>
      <c r="K5" s="531"/>
      <c r="L5" s="531"/>
      <c r="M5" s="531"/>
      <c r="N5" s="531"/>
      <c r="O5" s="531"/>
      <c r="P5" s="531"/>
      <c r="Q5" s="531"/>
      <c r="R5" s="531"/>
      <c r="S5"/>
    </row>
    <row r="6" spans="2:19" ht="7.15" customHeight="1" x14ac:dyDescent="0.2"/>
    <row r="7" spans="2:19" ht="22.35" customHeight="1" x14ac:dyDescent="0.2">
      <c r="C7" s="41" t="s">
        <v>165</v>
      </c>
      <c r="D7" s="41"/>
      <c r="E7" s="41"/>
      <c r="F7" s="41"/>
      <c r="G7" s="41"/>
      <c r="H7" s="41"/>
      <c r="I7"/>
      <c r="J7" s="520" t="s">
        <v>246</v>
      </c>
      <c r="K7" s="520"/>
      <c r="L7" s="520"/>
      <c r="M7" s="520"/>
      <c r="N7" s="520"/>
      <c r="O7" s="520"/>
      <c r="P7" s="520"/>
      <c r="Q7" s="520"/>
      <c r="R7" s="520"/>
      <c r="S7"/>
    </row>
    <row r="8" spans="2:19" s="2" customFormat="1" ht="31.5" customHeight="1" x14ac:dyDescent="0.2">
      <c r="B8" s="3"/>
      <c r="C8" s="53">
        <v>0.01</v>
      </c>
      <c r="D8" s="117" t="s">
        <v>349</v>
      </c>
      <c r="F8" s="53">
        <v>0.04</v>
      </c>
      <c r="G8" s="538" t="s">
        <v>451</v>
      </c>
      <c r="H8" s="561"/>
      <c r="I8" s="3"/>
      <c r="J8" s="69">
        <v>0.05</v>
      </c>
      <c r="K8" s="529" t="s">
        <v>166</v>
      </c>
      <c r="L8" s="529"/>
      <c r="M8" s="529"/>
      <c r="N8" s="529"/>
      <c r="O8" s="529"/>
      <c r="P8" s="529"/>
      <c r="Q8" s="529"/>
      <c r="R8" s="530"/>
    </row>
    <row r="9" spans="2:19" s="2" customFormat="1" ht="31.5" hidden="1" customHeight="1" x14ac:dyDescent="0.2">
      <c r="B9" s="3"/>
      <c r="C9" s="52"/>
      <c r="D9" s="51"/>
      <c r="F9" s="52"/>
      <c r="G9" s="51" t="str">
        <f>'0e. Support language'!A38</f>
        <v>Select cadre</v>
      </c>
      <c r="H9" s="51"/>
      <c r="I9" s="3"/>
      <c r="J9" s="69"/>
      <c r="K9" s="72"/>
      <c r="L9" s="72"/>
      <c r="M9" s="72"/>
      <c r="N9" s="72"/>
      <c r="O9" s="72"/>
      <c r="P9" s="72"/>
      <c r="Q9" s="72"/>
      <c r="R9" s="73"/>
    </row>
    <row r="10" spans="2:19" s="2" customFormat="1" ht="15" customHeight="1" x14ac:dyDescent="0.2">
      <c r="B10" s="3"/>
      <c r="C10" s="42" t="s">
        <v>10</v>
      </c>
      <c r="D10" s="45" t="s">
        <v>4698</v>
      </c>
      <c r="F10" s="42" t="s">
        <v>10</v>
      </c>
      <c r="G10" s="48" t="s">
        <v>460</v>
      </c>
      <c r="H10" s="47"/>
      <c r="I10" s="3"/>
      <c r="J10" s="53" t="s">
        <v>10</v>
      </c>
      <c r="K10" s="527" t="s">
        <v>261</v>
      </c>
      <c r="L10" s="527"/>
      <c r="M10" s="527"/>
      <c r="N10" s="527"/>
      <c r="O10" s="527"/>
      <c r="P10" s="527"/>
      <c r="Q10" s="528"/>
      <c r="R10" s="61"/>
    </row>
    <row r="11" spans="2:19" s="2" customFormat="1" ht="15" customHeight="1" x14ac:dyDescent="0.2">
      <c r="B11" s="3"/>
      <c r="C11" s="43" t="s">
        <v>11</v>
      </c>
      <c r="D11" s="45" t="s">
        <v>4680</v>
      </c>
      <c r="F11" s="43" t="s">
        <v>11</v>
      </c>
      <c r="G11" s="48" t="s">
        <v>461</v>
      </c>
      <c r="H11" s="47"/>
      <c r="I11" s="3"/>
      <c r="J11" s="67" t="s">
        <v>11</v>
      </c>
      <c r="K11" s="527" t="s">
        <v>314</v>
      </c>
      <c r="L11" s="527"/>
      <c r="M11" s="527"/>
      <c r="N11" s="527"/>
      <c r="O11" s="527"/>
      <c r="P11" s="527"/>
      <c r="Q11" s="528"/>
      <c r="R11" s="61"/>
    </row>
    <row r="12" spans="2:19" s="2" customFormat="1" ht="15" customHeight="1" x14ac:dyDescent="0.2">
      <c r="B12" s="3"/>
      <c r="C12" s="43" t="s">
        <v>12</v>
      </c>
      <c r="D12" s="45" t="s">
        <v>36</v>
      </c>
      <c r="F12" s="43" t="s">
        <v>12</v>
      </c>
      <c r="G12" s="48" t="s">
        <v>526</v>
      </c>
      <c r="H12" s="47"/>
      <c r="I12" s="3"/>
      <c r="J12"/>
      <c r="K12"/>
      <c r="L12"/>
      <c r="M12"/>
      <c r="N12"/>
      <c r="O12"/>
      <c r="P12"/>
      <c r="Q12"/>
      <c r="R12"/>
    </row>
    <row r="13" spans="2:19" s="2" customFormat="1" ht="15" customHeight="1" x14ac:dyDescent="0.2">
      <c r="B13" s="3"/>
      <c r="C13" s="44" t="s">
        <v>13</v>
      </c>
      <c r="D13" s="45" t="s">
        <v>280</v>
      </c>
      <c r="F13" s="44" t="s">
        <v>13</v>
      </c>
      <c r="G13" s="48" t="s">
        <v>462</v>
      </c>
      <c r="H13" s="47"/>
      <c r="I13" s="3"/>
      <c r="J13" s="520" t="s">
        <v>247</v>
      </c>
      <c r="K13" s="520"/>
      <c r="L13" s="520"/>
      <c r="M13" s="520"/>
      <c r="N13" s="520"/>
      <c r="O13" s="520"/>
      <c r="P13" s="520"/>
      <c r="Q13" s="520"/>
      <c r="R13" s="520"/>
    </row>
    <row r="14" spans="2:19" s="2" customFormat="1" ht="15" customHeight="1" x14ac:dyDescent="0.2">
      <c r="B14" s="3"/>
      <c r="C14"/>
      <c r="D14"/>
      <c r="F14" s="43" t="s">
        <v>14</v>
      </c>
      <c r="G14" s="48" t="s">
        <v>524</v>
      </c>
      <c r="H14" s="47"/>
      <c r="I14" s="3"/>
      <c r="J14" s="179">
        <v>0.08</v>
      </c>
      <c r="K14" s="562" t="s">
        <v>158</v>
      </c>
      <c r="L14" s="562"/>
      <c r="M14" s="562"/>
      <c r="N14" s="562"/>
      <c r="O14" s="562"/>
      <c r="P14" s="562"/>
      <c r="Q14" s="562"/>
      <c r="R14" s="46" t="s">
        <v>278</v>
      </c>
    </row>
    <row r="15" spans="2:19" s="2" customFormat="1" ht="15" customHeight="1" x14ac:dyDescent="0.2">
      <c r="B15" s="3"/>
      <c r="C15"/>
      <c r="D15"/>
      <c r="F15" s="43" t="s">
        <v>15</v>
      </c>
      <c r="G15" s="48" t="s">
        <v>525</v>
      </c>
      <c r="H15" s="47"/>
      <c r="I15" s="3"/>
      <c r="J15" s="53">
        <v>0.08</v>
      </c>
      <c r="K15" s="538" t="s">
        <v>331</v>
      </c>
      <c r="L15" s="538"/>
      <c r="M15" s="538"/>
      <c r="N15" s="538"/>
      <c r="O15" s="538"/>
      <c r="P15" s="538"/>
      <c r="Q15" s="538"/>
      <c r="R15" s="161" t="s">
        <v>236</v>
      </c>
    </row>
    <row r="16" spans="2:19" s="2" customFormat="1" ht="15" customHeight="1" x14ac:dyDescent="0.2">
      <c r="B16" s="3"/>
      <c r="C16"/>
      <c r="D16"/>
      <c r="F16" s="43" t="s">
        <v>16</v>
      </c>
      <c r="G16" s="48" t="s">
        <v>527</v>
      </c>
      <c r="H16" s="47"/>
      <c r="I16" s="3"/>
    </row>
    <row r="17" spans="1:24" s="2" customFormat="1" ht="15" customHeight="1" x14ac:dyDescent="0.25">
      <c r="B17" s="3"/>
      <c r="C17"/>
      <c r="D17"/>
      <c r="F17" s="44" t="s">
        <v>17</v>
      </c>
      <c r="G17" s="48" t="s">
        <v>263</v>
      </c>
      <c r="H17" s="47"/>
      <c r="I17" s="3"/>
      <c r="J17" s="521" t="s">
        <v>285</v>
      </c>
      <c r="K17" s="521"/>
      <c r="L17" s="521"/>
      <c r="M17" s="521"/>
      <c r="N17" s="521"/>
      <c r="O17" s="521"/>
      <c r="P17" s="521"/>
      <c r="Q17" s="521"/>
      <c r="R17" s="521"/>
    </row>
    <row r="18" spans="1:24" s="2" customFormat="1" ht="15" customHeight="1" x14ac:dyDescent="0.2">
      <c r="B18" s="3"/>
      <c r="C18"/>
      <c r="D18"/>
      <c r="F18" s="43" t="s">
        <v>18</v>
      </c>
      <c r="G18" s="48" t="s">
        <v>549</v>
      </c>
      <c r="H18" s="47"/>
      <c r="I18" s="3"/>
      <c r="J18" s="53">
        <v>0.08</v>
      </c>
      <c r="K18" s="538" t="s">
        <v>284</v>
      </c>
      <c r="L18" s="538"/>
      <c r="M18" s="538"/>
      <c r="N18" s="538"/>
      <c r="O18" s="538"/>
      <c r="P18" s="538"/>
      <c r="Q18" s="538"/>
      <c r="R18" s="561"/>
    </row>
    <row r="19" spans="1:24" s="2" customFormat="1" ht="15" customHeight="1" x14ac:dyDescent="0.2">
      <c r="B19" s="3"/>
      <c r="C19"/>
      <c r="D19"/>
      <c r="F19" s="43" t="s">
        <v>19</v>
      </c>
      <c r="G19" s="48" t="s">
        <v>39</v>
      </c>
      <c r="H19" s="47"/>
      <c r="I19" s="3"/>
      <c r="J19" s="42" t="s">
        <v>10</v>
      </c>
      <c r="K19" s="535" t="s">
        <v>50</v>
      </c>
      <c r="L19" s="536"/>
      <c r="M19" s="536"/>
      <c r="N19" s="536"/>
      <c r="O19" s="536"/>
      <c r="P19" s="536"/>
      <c r="Q19" s="536"/>
      <c r="R19" s="537"/>
    </row>
    <row r="20" spans="1:24" s="2" customFormat="1" ht="15" customHeight="1" x14ac:dyDescent="0.2">
      <c r="B20" s="3"/>
      <c r="C20"/>
      <c r="D20"/>
      <c r="F20" s="43" t="s">
        <v>20</v>
      </c>
      <c r="G20" s="48" t="s">
        <v>434</v>
      </c>
      <c r="H20" s="47"/>
      <c r="I20" s="3"/>
      <c r="J20" s="43" t="s">
        <v>11</v>
      </c>
      <c r="K20" s="535" t="s">
        <v>351</v>
      </c>
      <c r="L20" s="536"/>
      <c r="M20" s="536"/>
      <c r="N20" s="536"/>
      <c r="O20" s="536"/>
      <c r="P20" s="536"/>
      <c r="Q20" s="536"/>
      <c r="R20" s="537"/>
    </row>
    <row r="21" spans="1:24" s="2" customFormat="1" ht="15" customHeight="1" x14ac:dyDescent="0.2">
      <c r="B21" s="3"/>
      <c r="C21"/>
      <c r="D21"/>
      <c r="F21" s="43" t="s">
        <v>21</v>
      </c>
      <c r="G21" s="48" t="s">
        <v>547</v>
      </c>
      <c r="H21" s="47"/>
      <c r="I21" s="3"/>
      <c r="J21" s="43" t="s">
        <v>12</v>
      </c>
      <c r="K21" s="560"/>
      <c r="L21" s="560"/>
      <c r="M21" s="560"/>
      <c r="N21" s="560"/>
      <c r="O21" s="560"/>
      <c r="P21" s="560"/>
      <c r="Q21" s="560"/>
      <c r="R21" s="560"/>
    </row>
    <row r="22" spans="1:24" s="2" customFormat="1" ht="15" customHeight="1" x14ac:dyDescent="0.2">
      <c r="B22" s="3"/>
      <c r="C22"/>
      <c r="D22"/>
      <c r="F22" s="43" t="s">
        <v>24</v>
      </c>
      <c r="G22" s="48" t="s">
        <v>548</v>
      </c>
      <c r="H22" s="47"/>
      <c r="I22" s="3"/>
      <c r="J22" s="43" t="s">
        <v>13</v>
      </c>
      <c r="K22" s="560"/>
      <c r="L22" s="560"/>
      <c r="M22" s="560"/>
      <c r="N22" s="560"/>
      <c r="O22" s="560"/>
      <c r="P22" s="560"/>
      <c r="Q22" s="560"/>
      <c r="R22" s="560"/>
    </row>
    <row r="23" spans="1:24" ht="7.5" customHeight="1" x14ac:dyDescent="0.2">
      <c r="B23"/>
      <c r="C23"/>
      <c r="D23"/>
      <c r="E23"/>
      <c r="F23"/>
      <c r="G23"/>
      <c r="H23"/>
      <c r="I23"/>
      <c r="J23"/>
      <c r="K23"/>
      <c r="L23"/>
      <c r="M23"/>
      <c r="N23"/>
      <c r="O23"/>
      <c r="P23"/>
      <c r="Q23"/>
      <c r="R23"/>
      <c r="S23"/>
    </row>
    <row r="24" spans="1:24" s="1" customFormat="1" ht="22.35" customHeight="1" x14ac:dyDescent="0.2">
      <c r="C24" s="551" t="s">
        <v>313</v>
      </c>
      <c r="D24" s="551"/>
      <c r="E24" s="551"/>
      <c r="F24" s="551"/>
      <c r="G24" s="551"/>
      <c r="H24" s="551"/>
      <c r="I24" s="551"/>
      <c r="J24" s="551"/>
      <c r="K24" s="551"/>
      <c r="L24" s="551"/>
      <c r="M24" s="551"/>
      <c r="N24" s="551"/>
      <c r="O24" s="551"/>
      <c r="P24" s="551"/>
      <c r="Q24" s="551"/>
      <c r="R24" s="551"/>
      <c r="U24" s="16"/>
    </row>
    <row r="25" spans="1:24" s="38" customFormat="1" x14ac:dyDescent="0.2">
      <c r="C25" s="523">
        <v>0.09</v>
      </c>
      <c r="D25" s="547" t="s">
        <v>272</v>
      </c>
      <c r="E25" s="548"/>
      <c r="F25" s="526" t="s">
        <v>337</v>
      </c>
      <c r="G25" s="526"/>
      <c r="H25" s="547" t="s">
        <v>154</v>
      </c>
      <c r="I25" s="552"/>
      <c r="J25" s="552"/>
      <c r="K25" s="547" t="s">
        <v>163</v>
      </c>
      <c r="L25" s="552"/>
      <c r="M25" s="552"/>
      <c r="N25" s="548"/>
      <c r="O25" s="548" t="s">
        <v>200</v>
      </c>
      <c r="P25" s="556" t="s">
        <v>259</v>
      </c>
      <c r="Q25" s="557"/>
      <c r="R25" s="554" t="s">
        <v>201</v>
      </c>
    </row>
    <row r="26" spans="1:24" s="38" customFormat="1" ht="25.5" x14ac:dyDescent="0.2">
      <c r="C26" s="523"/>
      <c r="D26" s="549"/>
      <c r="E26" s="550"/>
      <c r="F26" s="526"/>
      <c r="G26" s="526"/>
      <c r="H26" s="549"/>
      <c r="I26" s="553"/>
      <c r="J26" s="553"/>
      <c r="K26" s="68" t="s">
        <v>178</v>
      </c>
      <c r="L26" s="549" t="s">
        <v>171</v>
      </c>
      <c r="M26" s="553"/>
      <c r="N26" s="550"/>
      <c r="O26" s="550"/>
      <c r="P26" s="558"/>
      <c r="Q26" s="559"/>
      <c r="R26" s="555"/>
    </row>
    <row r="27" spans="1:24" x14ac:dyDescent="0.2">
      <c r="A27" t="str">
        <f>U27</f>
        <v>Yellow Fever (Injectable, 10 doses/vial)</v>
      </c>
      <c r="B27"/>
      <c r="C27" s="87" t="s">
        <v>10</v>
      </c>
      <c r="D27" s="545" t="s">
        <v>161</v>
      </c>
      <c r="E27" s="546"/>
      <c r="F27" s="524" t="s">
        <v>162</v>
      </c>
      <c r="G27" s="525"/>
      <c r="H27" s="532" t="s">
        <v>156</v>
      </c>
      <c r="I27" s="533"/>
      <c r="J27" s="534"/>
      <c r="K27" s="59">
        <v>10</v>
      </c>
      <c r="L27" s="519" t="s">
        <v>167</v>
      </c>
      <c r="M27" s="519"/>
      <c r="N27" s="519"/>
      <c r="O27" s="91">
        <v>3.6</v>
      </c>
      <c r="P27" s="532"/>
      <c r="Q27" s="533"/>
      <c r="R27" s="90" t="s">
        <v>260</v>
      </c>
      <c r="S27"/>
      <c r="U27" t="str">
        <f>IF(F27="","",(CONCATENATE(F27," (",H27,", ",K27," ",L27,")")))</f>
        <v>Yellow Fever (Injectable, 10 doses/vial)</v>
      </c>
      <c r="X27">
        <f>D35</f>
        <v>0</v>
      </c>
    </row>
    <row r="28" spans="1:24" x14ac:dyDescent="0.2">
      <c r="A28" t="str">
        <f t="shared" ref="A28:A32" si="0">U28</f>
        <v>Meningitis A (Injectable, 10 doses/vial)</v>
      </c>
      <c r="B28"/>
      <c r="C28" s="87" t="s">
        <v>11</v>
      </c>
      <c r="D28" s="545" t="s">
        <v>161</v>
      </c>
      <c r="E28" s="546"/>
      <c r="F28" s="519" t="s">
        <v>352</v>
      </c>
      <c r="G28" s="522"/>
      <c r="H28" s="563" t="s">
        <v>156</v>
      </c>
      <c r="I28" s="533"/>
      <c r="J28" s="534"/>
      <c r="K28" s="60">
        <v>10</v>
      </c>
      <c r="L28" s="519" t="s">
        <v>167</v>
      </c>
      <c r="M28" s="519"/>
      <c r="N28" s="519"/>
      <c r="O28" s="91"/>
      <c r="P28" s="532"/>
      <c r="Q28" s="533"/>
      <c r="R28" s="91"/>
      <c r="S28"/>
      <c r="U28" t="str">
        <f t="shared" ref="U28:U32" si="1">IF(F28="","",(CONCATENATE(F28," (",H28,", ",K28," ",L28,")")))</f>
        <v>Meningitis A (Injectable, 10 doses/vial)</v>
      </c>
      <c r="X28">
        <f>D36</f>
        <v>0</v>
      </c>
    </row>
    <row r="29" spans="1:24" x14ac:dyDescent="0.2">
      <c r="A29" t="str">
        <f t="shared" si="0"/>
        <v/>
      </c>
      <c r="B29"/>
      <c r="C29" s="87" t="s">
        <v>12</v>
      </c>
      <c r="D29" s="545"/>
      <c r="E29" s="546"/>
      <c r="F29" s="519"/>
      <c r="G29" s="522"/>
      <c r="H29" s="532"/>
      <c r="I29" s="533"/>
      <c r="J29" s="534"/>
      <c r="K29" s="60"/>
      <c r="L29" s="519"/>
      <c r="M29" s="519"/>
      <c r="N29" s="519"/>
      <c r="O29" s="91"/>
      <c r="P29" s="532"/>
      <c r="Q29" s="533"/>
      <c r="R29" s="91"/>
      <c r="S29"/>
      <c r="U29" t="str">
        <f t="shared" si="1"/>
        <v/>
      </c>
      <c r="X29">
        <f>G35</f>
        <v>0</v>
      </c>
    </row>
    <row r="30" spans="1:24" x14ac:dyDescent="0.2">
      <c r="A30" t="str">
        <f t="shared" si="0"/>
        <v/>
      </c>
      <c r="B30"/>
      <c r="C30" s="87" t="s">
        <v>13</v>
      </c>
      <c r="D30" s="545"/>
      <c r="E30" s="546"/>
      <c r="F30" s="519"/>
      <c r="G30" s="522"/>
      <c r="H30" s="532"/>
      <c r="I30" s="533"/>
      <c r="J30" s="534"/>
      <c r="K30" s="60"/>
      <c r="L30" s="519"/>
      <c r="M30" s="519"/>
      <c r="N30" s="519"/>
      <c r="O30" s="91"/>
      <c r="P30" s="532"/>
      <c r="Q30" s="533"/>
      <c r="R30" s="91"/>
      <c r="S30"/>
      <c r="U30" t="str">
        <f t="shared" si="1"/>
        <v/>
      </c>
      <c r="X30">
        <f>G36</f>
        <v>0</v>
      </c>
    </row>
    <row r="31" spans="1:24" x14ac:dyDescent="0.2">
      <c r="A31" t="str">
        <f t="shared" si="0"/>
        <v/>
      </c>
      <c r="B31"/>
      <c r="C31" s="87" t="s">
        <v>14</v>
      </c>
      <c r="D31" s="545"/>
      <c r="E31" s="546"/>
      <c r="F31" s="519"/>
      <c r="G31" s="522"/>
      <c r="H31" s="532"/>
      <c r="I31" s="533"/>
      <c r="J31" s="534"/>
      <c r="K31" s="60"/>
      <c r="L31" s="519"/>
      <c r="M31" s="519"/>
      <c r="N31" s="519"/>
      <c r="O31" s="91"/>
      <c r="P31" s="532"/>
      <c r="Q31" s="533"/>
      <c r="R31" s="91"/>
      <c r="S31"/>
      <c r="U31" t="str">
        <f t="shared" si="1"/>
        <v/>
      </c>
      <c r="X31">
        <f>K35</f>
        <v>0</v>
      </c>
    </row>
    <row r="32" spans="1:24" x14ac:dyDescent="0.2">
      <c r="A32" t="str">
        <f t="shared" si="0"/>
        <v/>
      </c>
      <c r="B32"/>
      <c r="C32" s="87" t="s">
        <v>15</v>
      </c>
      <c r="D32" s="545"/>
      <c r="E32" s="546"/>
      <c r="F32" s="519"/>
      <c r="G32" s="522"/>
      <c r="H32" s="532"/>
      <c r="I32" s="533"/>
      <c r="J32" s="534"/>
      <c r="K32" s="60"/>
      <c r="L32" s="519"/>
      <c r="M32" s="519"/>
      <c r="N32" s="519"/>
      <c r="O32" s="91"/>
      <c r="P32" s="532"/>
      <c r="Q32" s="533"/>
      <c r="R32" s="91"/>
      <c r="S32"/>
      <c r="U32" t="str">
        <f t="shared" si="1"/>
        <v/>
      </c>
      <c r="X32">
        <f>K36</f>
        <v>0</v>
      </c>
    </row>
    <row r="33" spans="2:24" ht="9.1999999999999993" customHeight="1" x14ac:dyDescent="0.2">
      <c r="B33"/>
      <c r="C33"/>
      <c r="D33"/>
      <c r="E33"/>
      <c r="F33"/>
      <c r="G33"/>
      <c r="H33"/>
      <c r="I33"/>
      <c r="J33"/>
      <c r="K33"/>
      <c r="L33"/>
      <c r="M33"/>
      <c r="N33"/>
      <c r="O33"/>
      <c r="P33"/>
      <c r="Q33"/>
      <c r="R33"/>
      <c r="S33"/>
      <c r="X33">
        <f>N35</f>
        <v>0</v>
      </c>
    </row>
    <row r="34" spans="2:24" ht="22.35" customHeight="1" x14ac:dyDescent="0.2">
      <c r="C34" s="520" t="s">
        <v>248</v>
      </c>
      <c r="D34" s="520"/>
      <c r="E34" s="520"/>
      <c r="F34" s="520"/>
      <c r="G34" s="520"/>
      <c r="H34" s="520"/>
      <c r="I34" s="520"/>
      <c r="J34" s="520"/>
      <c r="K34" s="520"/>
      <c r="L34" s="520"/>
      <c r="M34" s="520"/>
      <c r="N34" s="520"/>
      <c r="O34" s="520"/>
      <c r="P34" s="520"/>
      <c r="Q34" s="520"/>
      <c r="R34" s="520"/>
      <c r="X34">
        <f>N36</f>
        <v>0</v>
      </c>
    </row>
    <row r="35" spans="2:24" s="2" customFormat="1" x14ac:dyDescent="0.2">
      <c r="B35" s="3"/>
      <c r="C35" s="42" t="s">
        <v>220</v>
      </c>
      <c r="D35" s="49"/>
      <c r="F35" s="42" t="s">
        <v>222</v>
      </c>
      <c r="G35" s="560"/>
      <c r="H35" s="560"/>
      <c r="I35" s="3"/>
      <c r="J35" s="42" t="s">
        <v>224</v>
      </c>
      <c r="K35" s="36"/>
      <c r="L35" s="3"/>
      <c r="M35" s="42" t="s">
        <v>226</v>
      </c>
      <c r="N35" s="560"/>
      <c r="O35" s="560"/>
      <c r="Q35" s="42" t="s">
        <v>228</v>
      </c>
      <c r="R35" s="36"/>
      <c r="S35" s="3"/>
      <c r="X35" s="2">
        <f>R35</f>
        <v>0</v>
      </c>
    </row>
    <row r="36" spans="2:24" s="2" customFormat="1" x14ac:dyDescent="0.2">
      <c r="B36" s="3"/>
      <c r="C36" s="42" t="s">
        <v>221</v>
      </c>
      <c r="D36" s="36"/>
      <c r="F36" s="42" t="s">
        <v>223</v>
      </c>
      <c r="G36" s="560"/>
      <c r="H36" s="560"/>
      <c r="I36" s="3"/>
      <c r="J36" s="42" t="s">
        <v>225</v>
      </c>
      <c r="K36" s="36"/>
      <c r="L36" s="3"/>
      <c r="M36" s="42" t="s">
        <v>227</v>
      </c>
      <c r="N36" s="560"/>
      <c r="O36" s="560"/>
      <c r="Q36" s="42" t="s">
        <v>229</v>
      </c>
      <c r="R36" s="36"/>
      <c r="S36" s="3"/>
      <c r="X36" s="2">
        <f>R36</f>
        <v>0</v>
      </c>
    </row>
    <row r="37" spans="2:24" ht="9.1999999999999993" customHeight="1" x14ac:dyDescent="0.2">
      <c r="G37" s="22"/>
      <c r="H37" s="22"/>
      <c r="I37" s="22"/>
      <c r="J37" s="22"/>
      <c r="K37" s="22"/>
      <c r="L37" s="22"/>
    </row>
    <row r="38" spans="2:24" ht="22.35" customHeight="1" x14ac:dyDescent="0.2">
      <c r="C38" s="518" t="s">
        <v>258</v>
      </c>
      <c r="D38" s="518"/>
      <c r="E38" s="518"/>
      <c r="F38" s="518"/>
      <c r="G38" s="518"/>
      <c r="H38" s="518"/>
      <c r="I38" s="518"/>
      <c r="J38" s="518"/>
      <c r="K38" s="518"/>
      <c r="L38" s="518"/>
      <c r="M38" s="518"/>
      <c r="N38" s="518"/>
      <c r="O38" s="518"/>
      <c r="P38" s="518"/>
      <c r="Q38" s="518"/>
      <c r="R38" s="518"/>
      <c r="S38"/>
    </row>
    <row r="39" spans="2:24" x14ac:dyDescent="0.2">
      <c r="C39" s="539"/>
      <c r="D39" s="540"/>
      <c r="E39" s="540"/>
      <c r="F39" s="540"/>
      <c r="G39" s="540"/>
      <c r="H39" s="540"/>
      <c r="I39" s="540"/>
      <c r="J39" s="540"/>
      <c r="K39" s="540"/>
      <c r="L39" s="540"/>
      <c r="M39" s="540"/>
      <c r="N39" s="540"/>
      <c r="O39" s="540"/>
      <c r="P39" s="540"/>
      <c r="Q39" s="540"/>
      <c r="R39" s="541"/>
      <c r="S39"/>
    </row>
    <row r="40" spans="2:24" ht="52.5" customHeight="1" x14ac:dyDescent="0.2">
      <c r="C40" s="542"/>
      <c r="D40" s="543"/>
      <c r="E40" s="543"/>
      <c r="F40" s="543"/>
      <c r="G40" s="543"/>
      <c r="H40" s="543"/>
      <c r="I40" s="543"/>
      <c r="J40" s="543"/>
      <c r="K40" s="543"/>
      <c r="L40" s="543"/>
      <c r="M40" s="543"/>
      <c r="N40" s="543"/>
      <c r="O40" s="543"/>
      <c r="P40" s="543"/>
      <c r="Q40" s="543"/>
      <c r="R40" s="544"/>
      <c r="S40"/>
    </row>
    <row r="72" spans="21:21" hidden="1" x14ac:dyDescent="0.2">
      <c r="U72">
        <f>N35</f>
        <v>0</v>
      </c>
    </row>
    <row r="73" spans="21:21" hidden="1" x14ac:dyDescent="0.2">
      <c r="U73">
        <f>N36</f>
        <v>0</v>
      </c>
    </row>
    <row r="74" spans="21:21" hidden="1" x14ac:dyDescent="0.2">
      <c r="U74">
        <f>R35</f>
        <v>0</v>
      </c>
    </row>
    <row r="75" spans="21:21" hidden="1" x14ac:dyDescent="0.2">
      <c r="U75">
        <f>R36</f>
        <v>0</v>
      </c>
    </row>
    <row r="1048574" x14ac:dyDescent="0.2"/>
    <row r="1048575" x14ac:dyDescent="0.2"/>
    <row r="1048576" x14ac:dyDescent="0.2"/>
  </sheetData>
  <mergeCells count="63">
    <mergeCell ref="K18:R18"/>
    <mergeCell ref="G8:H8"/>
    <mergeCell ref="F32:G32"/>
    <mergeCell ref="H30:J30"/>
    <mergeCell ref="H31:J31"/>
    <mergeCell ref="K20:R20"/>
    <mergeCell ref="K21:R21"/>
    <mergeCell ref="K22:R22"/>
    <mergeCell ref="K25:N25"/>
    <mergeCell ref="O25:O26"/>
    <mergeCell ref="L27:N27"/>
    <mergeCell ref="K14:Q14"/>
    <mergeCell ref="P30:Q30"/>
    <mergeCell ref="P28:Q28"/>
    <mergeCell ref="P29:Q29"/>
    <mergeCell ref="H28:J28"/>
    <mergeCell ref="N36:O36"/>
    <mergeCell ref="G35:H35"/>
    <mergeCell ref="G36:H36"/>
    <mergeCell ref="N35:O35"/>
    <mergeCell ref="H32:J32"/>
    <mergeCell ref="L32:N32"/>
    <mergeCell ref="D25:E26"/>
    <mergeCell ref="C24:R24"/>
    <mergeCell ref="H25:J26"/>
    <mergeCell ref="H27:J27"/>
    <mergeCell ref="D27:E27"/>
    <mergeCell ref="P27:Q27"/>
    <mergeCell ref="R25:R26"/>
    <mergeCell ref="P25:Q26"/>
    <mergeCell ref="L26:N26"/>
    <mergeCell ref="H29:J29"/>
    <mergeCell ref="K19:R19"/>
    <mergeCell ref="K15:Q15"/>
    <mergeCell ref="C39:R40"/>
    <mergeCell ref="F28:G28"/>
    <mergeCell ref="L29:N29"/>
    <mergeCell ref="L28:N28"/>
    <mergeCell ref="C34:R34"/>
    <mergeCell ref="P31:Q31"/>
    <mergeCell ref="P32:Q32"/>
    <mergeCell ref="D28:E28"/>
    <mergeCell ref="C38:R38"/>
    <mergeCell ref="D29:E29"/>
    <mergeCell ref="D30:E30"/>
    <mergeCell ref="D31:E31"/>
    <mergeCell ref="D32:E32"/>
    <mergeCell ref="L31:N31"/>
    <mergeCell ref="J13:R13"/>
    <mergeCell ref="J17:R17"/>
    <mergeCell ref="B1:S2"/>
    <mergeCell ref="F31:G31"/>
    <mergeCell ref="C25:C26"/>
    <mergeCell ref="F29:G29"/>
    <mergeCell ref="F30:G30"/>
    <mergeCell ref="L30:N30"/>
    <mergeCell ref="F27:G27"/>
    <mergeCell ref="F25:G26"/>
    <mergeCell ref="K11:Q11"/>
    <mergeCell ref="J7:R7"/>
    <mergeCell ref="K8:R8"/>
    <mergeCell ref="K10:Q10"/>
    <mergeCell ref="C4:R5"/>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r:uid="{67A01754-BA7F-46FF-B63E-2AA94D4CE14C}">
          <x14:formula1>
            <xm:f>'0e. Support language'!$A$53:$A$54</xm:f>
          </x14:formula1>
          <xm:sqref>R14</xm:sqref>
        </x14:dataValidation>
        <x14:dataValidation type="list" allowBlank="1" showInputMessage="1" showErrorMessage="1" xr:uid="{6A26DC63-7FC3-4348-A24D-360466BC4B54}">
          <x14:formula1>
            <xm:f>'0e. Support language'!$C$27:$C$28</xm:f>
          </x14:formula1>
          <xm:sqref>R15</xm:sqref>
        </x14:dataValidation>
        <x14:dataValidation type="list" allowBlank="1" showInputMessage="1" showErrorMessage="1" xr:uid="{69C85163-806F-44F5-AA63-B49A89ADCAA8}">
          <x14:formula1>
            <xm:f>'0e. Support language'!$A$57:$A$58</xm:f>
          </x14:formula1>
          <xm:sqref>L27:N32</xm:sqref>
        </x14:dataValidation>
        <x14:dataValidation type="list" allowBlank="1" showInputMessage="1" showErrorMessage="1" xr:uid="{69DBE680-C47B-41CB-B7B6-9AE196B3995F}">
          <x14:formula1>
            <xm:f>'0e. Support language'!$A$45:$A$46</xm:f>
          </x14:formula1>
          <xm:sqref>H27:J32</xm:sqref>
        </x14:dataValidation>
        <x14:dataValidation type="list" allowBlank="1" showInputMessage="1" showErrorMessage="1" xr:uid="{85BEE492-3746-484B-B799-F8393F27DFB4}">
          <x14:formula1>
            <xm:f>'0e. Support language'!$C$51:$C$52</xm:f>
          </x14:formula1>
          <xm:sqref>D27:E32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DA2C2-3FA4-4D07-92C9-1193D7F710EA}">
  <sheetPr>
    <tabColor theme="8" tint="0.39997558519241921"/>
  </sheetPr>
  <dimension ref="A1:W108"/>
  <sheetViews>
    <sheetView showGridLines="0" topLeftCell="J1" zoomScale="110" zoomScaleNormal="110" workbookViewId="0">
      <selection activeCell="M36" sqref="M36"/>
    </sheetView>
  </sheetViews>
  <sheetFormatPr defaultColWidth="0" defaultRowHeight="12.75" x14ac:dyDescent="0.2"/>
  <cols>
    <col min="1" max="1" width="3" style="1" hidden="1" customWidth="1"/>
    <col min="2" max="2" width="18.42578125" style="1" hidden="1" customWidth="1"/>
    <col min="3" max="3" width="4.28515625" style="1" hidden="1" customWidth="1"/>
    <col min="4" max="4" width="14" style="1" hidden="1" customWidth="1"/>
    <col min="5" max="5" width="3.7109375" style="1" hidden="1" customWidth="1"/>
    <col min="6" max="6" width="14" style="1" hidden="1" customWidth="1"/>
    <col min="7" max="7" width="2.85546875" style="1" hidden="1" customWidth="1"/>
    <col min="8" max="9" width="14" style="1" hidden="1" customWidth="1"/>
    <col min="10" max="10" width="1.140625" style="1" customWidth="1"/>
    <col min="11" max="11" width="4" style="1" bestFit="1" customWidth="1"/>
    <col min="12" max="14" width="28.85546875" style="21" customWidth="1"/>
    <col min="15" max="15" width="31.85546875" style="21" customWidth="1"/>
    <col min="16" max="17" width="2.85546875" style="1" customWidth="1"/>
    <col min="18" max="21" width="2.85546875" style="1" hidden="1" customWidth="1"/>
    <col min="22" max="23" width="0" style="1" hidden="1" customWidth="1"/>
    <col min="24" max="16384" width="2.85546875" style="1" hidden="1"/>
  </cols>
  <sheetData>
    <row r="1" spans="1:22" ht="12.75" customHeight="1" x14ac:dyDescent="0.2">
      <c r="D1"/>
      <c r="E1"/>
      <c r="F1"/>
      <c r="G1"/>
      <c r="H1"/>
      <c r="I1"/>
      <c r="J1" s="506" t="s">
        <v>4710</v>
      </c>
      <c r="K1" s="506"/>
      <c r="L1" s="506"/>
      <c r="M1" s="506"/>
      <c r="N1" s="506"/>
      <c r="O1" s="506"/>
      <c r="P1" s="506"/>
    </row>
    <row r="2" spans="1:22" ht="33" customHeight="1" x14ac:dyDescent="0.2">
      <c r="D2"/>
      <c r="E2"/>
      <c r="F2"/>
      <c r="G2"/>
      <c r="H2"/>
      <c r="I2"/>
      <c r="J2" s="506"/>
      <c r="K2" s="506"/>
      <c r="L2" s="506"/>
      <c r="M2" s="506"/>
      <c r="N2" s="506"/>
      <c r="O2" s="506"/>
      <c r="P2" s="506"/>
    </row>
    <row r="3" spans="1:22" ht="7.5" customHeight="1" x14ac:dyDescent="0.2">
      <c r="D3" s="6"/>
      <c r="E3" s="6"/>
      <c r="F3" s="6"/>
      <c r="G3" s="6"/>
      <c r="H3" s="6"/>
      <c r="I3" s="6"/>
      <c r="J3" s="6"/>
      <c r="K3" s="6"/>
      <c r="L3" s="15"/>
      <c r="M3" s="15"/>
      <c r="N3" s="15"/>
      <c r="O3" s="15"/>
      <c r="P3" s="6"/>
      <c r="Q3" s="6"/>
    </row>
    <row r="4" spans="1:22" ht="12.75" customHeight="1" x14ac:dyDescent="0.2">
      <c r="D4" s="6"/>
      <c r="E4" s="6"/>
      <c r="F4" s="6"/>
      <c r="G4" s="6"/>
      <c r="H4" s="6"/>
      <c r="I4" s="6"/>
      <c r="J4" s="6"/>
      <c r="K4" s="531" t="s">
        <v>523</v>
      </c>
      <c r="L4" s="531"/>
      <c r="M4" s="531"/>
      <c r="N4" s="531"/>
      <c r="O4" s="531"/>
      <c r="P4" s="531"/>
    </row>
    <row r="5" spans="1:22" ht="53.45" customHeight="1" x14ac:dyDescent="0.2">
      <c r="D5" s="6"/>
      <c r="E5" s="6"/>
      <c r="F5" s="6"/>
      <c r="G5" s="6"/>
      <c r="H5" s="6"/>
      <c r="I5" s="6"/>
      <c r="J5" s="6"/>
      <c r="K5" s="531"/>
      <c r="L5" s="531"/>
      <c r="M5" s="531"/>
      <c r="N5" s="531"/>
      <c r="O5" s="531"/>
      <c r="P5" s="531"/>
      <c r="S5"/>
      <c r="T5"/>
      <c r="U5"/>
      <c r="V5"/>
    </row>
    <row r="6" spans="1:22" ht="7.15" customHeight="1" x14ac:dyDescent="0.2">
      <c r="A6" s="566" t="s">
        <v>522</v>
      </c>
      <c r="B6" s="567"/>
      <c r="C6" s="564" t="s">
        <v>521</v>
      </c>
      <c r="D6" s="565"/>
      <c r="E6" s="565"/>
      <c r="F6" s="565"/>
      <c r="G6" s="565"/>
      <c r="H6" s="565"/>
      <c r="I6" s="6"/>
      <c r="J6" s="6"/>
      <c r="K6" s="6"/>
      <c r="L6" s="15"/>
      <c r="M6" s="15"/>
      <c r="N6" s="15"/>
      <c r="O6" s="15"/>
      <c r="P6" s="6"/>
      <c r="Q6" s="6"/>
      <c r="S6"/>
      <c r="T6"/>
      <c r="U6"/>
      <c r="V6"/>
    </row>
    <row r="7" spans="1:22" x14ac:dyDescent="0.2">
      <c r="A7" s="567"/>
      <c r="B7" s="567"/>
      <c r="C7" s="565"/>
      <c r="D7" s="565"/>
      <c r="E7" s="565"/>
      <c r="F7" s="565"/>
      <c r="G7" s="565"/>
      <c r="H7" s="565"/>
      <c r="L7" s="186" t="s">
        <v>445</v>
      </c>
      <c r="M7" s="186" t="s">
        <v>446</v>
      </c>
      <c r="N7" s="186" t="s">
        <v>447</v>
      </c>
      <c r="O7" s="186" t="s">
        <v>448</v>
      </c>
      <c r="S7"/>
      <c r="T7"/>
      <c r="U7"/>
      <c r="V7"/>
    </row>
    <row r="8" spans="1:22" x14ac:dyDescent="0.2">
      <c r="D8" s="1" t="str">
        <f>L8</f>
        <v>State/Province</v>
      </c>
      <c r="F8" s="1" t="str">
        <f>M8</f>
        <v>District</v>
      </c>
      <c r="H8" s="1" t="str">
        <f>N8</f>
        <v>Ward</v>
      </c>
      <c r="L8" s="181" t="str">
        <f>'0a. Country information'!D10</f>
        <v>State/Province</v>
      </c>
      <c r="M8" s="181" t="str">
        <f>'0a. Country information'!D11</f>
        <v>District</v>
      </c>
      <c r="N8" s="181" t="str">
        <f>'0a. Country information'!D12</f>
        <v>Ward</v>
      </c>
      <c r="O8" s="181" t="s">
        <v>280</v>
      </c>
      <c r="S8"/>
      <c r="T8"/>
      <c r="U8"/>
      <c r="V8"/>
    </row>
    <row r="9" spans="1:22" x14ac:dyDescent="0.2">
      <c r="A9" s="1">
        <v>1</v>
      </c>
      <c r="B9" s="1" t="str">
        <f t="shared" ref="B9:B40" si="0">CONCATENATE(L9,": ",M9&amp;A9)</f>
        <v>: 1</v>
      </c>
      <c r="C9" s="1">
        <v>1</v>
      </c>
      <c r="D9" s="1" t="str">
        <f t="shared" ref="D9:D40" si="1">CONCATENATE(L9,C9)</f>
        <v>1</v>
      </c>
      <c r="E9" s="1">
        <v>1</v>
      </c>
      <c r="F9" s="1" t="str">
        <f t="shared" ref="F9:F40" si="2">CONCATENATE(L9,": ",M9,E9)</f>
        <v>: 1</v>
      </c>
      <c r="G9" s="1">
        <v>1</v>
      </c>
      <c r="H9" s="1" t="str">
        <f t="shared" ref="H9:H40" si="3">CONCATENATE(M9,": ",N9,G9)</f>
        <v>: 1</v>
      </c>
      <c r="K9" s="189">
        <v>1</v>
      </c>
      <c r="L9" s="185"/>
      <c r="M9" s="160"/>
      <c r="N9" s="185"/>
      <c r="O9" s="185"/>
      <c r="S9"/>
      <c r="T9"/>
      <c r="U9"/>
      <c r="V9"/>
    </row>
    <row r="10" spans="1:22" x14ac:dyDescent="0.2">
      <c r="A10" s="1">
        <f t="shared" ref="A10:A41" si="4">IF(M9=M10,IF(N10=N9,A9,A9+1),1)</f>
        <v>1</v>
      </c>
      <c r="B10" s="1" t="str">
        <f t="shared" si="0"/>
        <v>: 1</v>
      </c>
      <c r="C10" s="1">
        <f>IF(L10=L9,C9+1,1)</f>
        <v>2</v>
      </c>
      <c r="D10" s="1" t="str">
        <f t="shared" si="1"/>
        <v>2</v>
      </c>
      <c r="E10" s="1">
        <f t="shared" ref="E10:E41" si="5">IF(M10=M9,E9+1,1)</f>
        <v>2</v>
      </c>
      <c r="F10" s="1" t="str">
        <f t="shared" si="2"/>
        <v>: 2</v>
      </c>
      <c r="G10" s="1">
        <f>IF(N10=N9,G9+1,1)</f>
        <v>2</v>
      </c>
      <c r="H10" s="1" t="str">
        <f t="shared" si="3"/>
        <v>: 2</v>
      </c>
      <c r="K10" s="189">
        <f>K9+1</f>
        <v>2</v>
      </c>
      <c r="L10" s="185"/>
      <c r="M10" s="207"/>
      <c r="N10" s="185"/>
      <c r="O10" s="185"/>
      <c r="S10"/>
      <c r="T10"/>
      <c r="U10"/>
      <c r="V10"/>
    </row>
    <row r="11" spans="1:22" x14ac:dyDescent="0.2">
      <c r="A11" s="1">
        <f t="shared" si="4"/>
        <v>1</v>
      </c>
      <c r="B11" s="1" t="str">
        <f t="shared" si="0"/>
        <v>: 1</v>
      </c>
      <c r="C11" s="1">
        <f t="shared" ref="C11:C74" si="6">IF(L11=L10,C10+1,1)</f>
        <v>3</v>
      </c>
      <c r="D11" s="1" t="str">
        <f t="shared" si="1"/>
        <v>3</v>
      </c>
      <c r="E11" s="1">
        <f t="shared" si="5"/>
        <v>3</v>
      </c>
      <c r="F11" s="1" t="str">
        <f t="shared" si="2"/>
        <v>: 3</v>
      </c>
      <c r="G11" s="1">
        <f t="shared" ref="G11:G74" si="7">IF(N11=N10,G10+1,1)</f>
        <v>3</v>
      </c>
      <c r="H11" s="1" t="str">
        <f t="shared" si="3"/>
        <v>: 3</v>
      </c>
      <c r="K11" s="189">
        <f t="shared" ref="K11:K74" si="8">K10+1</f>
        <v>3</v>
      </c>
      <c r="L11" s="185"/>
      <c r="M11" s="207"/>
      <c r="N11" s="185"/>
      <c r="O11" s="185"/>
      <c r="S11"/>
      <c r="T11"/>
      <c r="U11"/>
      <c r="V11"/>
    </row>
    <row r="12" spans="1:22" x14ac:dyDescent="0.2">
      <c r="A12" s="1">
        <f t="shared" si="4"/>
        <v>1</v>
      </c>
      <c r="B12" s="1" t="str">
        <f t="shared" si="0"/>
        <v>: 1</v>
      </c>
      <c r="C12" s="1">
        <f t="shared" si="6"/>
        <v>4</v>
      </c>
      <c r="D12" s="1" t="str">
        <f t="shared" si="1"/>
        <v>4</v>
      </c>
      <c r="E12" s="1">
        <f t="shared" si="5"/>
        <v>4</v>
      </c>
      <c r="F12" s="1" t="str">
        <f t="shared" si="2"/>
        <v>: 4</v>
      </c>
      <c r="G12" s="1">
        <f t="shared" si="7"/>
        <v>4</v>
      </c>
      <c r="H12" s="1" t="str">
        <f t="shared" si="3"/>
        <v>: 4</v>
      </c>
      <c r="K12" s="189">
        <f t="shared" si="8"/>
        <v>4</v>
      </c>
      <c r="L12" s="185"/>
      <c r="M12" s="160"/>
      <c r="N12" s="160"/>
      <c r="O12" s="185"/>
      <c r="S12"/>
      <c r="T12"/>
      <c r="U12"/>
      <c r="V12"/>
    </row>
    <row r="13" spans="1:22" x14ac:dyDescent="0.2">
      <c r="A13" s="1">
        <f t="shared" si="4"/>
        <v>1</v>
      </c>
      <c r="B13" s="1" t="str">
        <f t="shared" si="0"/>
        <v>: 1</v>
      </c>
      <c r="C13" s="1">
        <f t="shared" si="6"/>
        <v>5</v>
      </c>
      <c r="D13" s="1" t="str">
        <f t="shared" si="1"/>
        <v>5</v>
      </c>
      <c r="E13" s="1">
        <f t="shared" si="5"/>
        <v>5</v>
      </c>
      <c r="F13" s="1" t="str">
        <f t="shared" si="2"/>
        <v>: 5</v>
      </c>
      <c r="G13" s="1">
        <f t="shared" si="7"/>
        <v>5</v>
      </c>
      <c r="H13" s="1" t="str">
        <f t="shared" si="3"/>
        <v>: 5</v>
      </c>
      <c r="K13" s="189">
        <f t="shared" si="8"/>
        <v>5</v>
      </c>
      <c r="L13" s="185"/>
      <c r="M13" s="160"/>
      <c r="N13" s="185"/>
      <c r="O13" s="185"/>
      <c r="S13"/>
      <c r="T13"/>
      <c r="U13"/>
      <c r="V13"/>
    </row>
    <row r="14" spans="1:22" x14ac:dyDescent="0.2">
      <c r="A14" s="1">
        <f t="shared" si="4"/>
        <v>1</v>
      </c>
      <c r="B14" s="1" t="str">
        <f t="shared" si="0"/>
        <v>: 1</v>
      </c>
      <c r="C14" s="1">
        <f t="shared" si="6"/>
        <v>6</v>
      </c>
      <c r="D14" s="1" t="str">
        <f t="shared" si="1"/>
        <v>6</v>
      </c>
      <c r="E14" s="1">
        <f t="shared" si="5"/>
        <v>6</v>
      </c>
      <c r="F14" s="1" t="str">
        <f t="shared" si="2"/>
        <v>: 6</v>
      </c>
      <c r="G14" s="1">
        <f t="shared" si="7"/>
        <v>6</v>
      </c>
      <c r="H14" s="1" t="str">
        <f t="shared" si="3"/>
        <v>: 6</v>
      </c>
      <c r="K14" s="189">
        <f t="shared" si="8"/>
        <v>6</v>
      </c>
      <c r="L14" s="185"/>
      <c r="M14" s="160"/>
      <c r="N14" s="185"/>
      <c r="O14" s="185"/>
      <c r="S14"/>
      <c r="T14"/>
      <c r="U14"/>
      <c r="V14"/>
    </row>
    <row r="15" spans="1:22" x14ac:dyDescent="0.2">
      <c r="A15" s="1">
        <f t="shared" si="4"/>
        <v>1</v>
      </c>
      <c r="B15" s="1" t="str">
        <f t="shared" si="0"/>
        <v>: 1</v>
      </c>
      <c r="C15" s="1">
        <f t="shared" si="6"/>
        <v>7</v>
      </c>
      <c r="D15" s="1" t="str">
        <f t="shared" si="1"/>
        <v>7</v>
      </c>
      <c r="E15" s="1">
        <f t="shared" si="5"/>
        <v>7</v>
      </c>
      <c r="F15" s="1" t="str">
        <f t="shared" si="2"/>
        <v>: 7</v>
      </c>
      <c r="G15" s="1">
        <f t="shared" si="7"/>
        <v>7</v>
      </c>
      <c r="H15" s="1" t="str">
        <f t="shared" si="3"/>
        <v>: 7</v>
      </c>
      <c r="K15" s="189">
        <f t="shared" si="8"/>
        <v>7</v>
      </c>
      <c r="L15" s="185"/>
      <c r="M15" s="160"/>
      <c r="N15" s="185"/>
      <c r="O15" s="185"/>
    </row>
    <row r="16" spans="1:22" x14ac:dyDescent="0.2">
      <c r="A16" s="1">
        <f t="shared" si="4"/>
        <v>1</v>
      </c>
      <c r="B16" s="1" t="str">
        <f t="shared" si="0"/>
        <v>: 1</v>
      </c>
      <c r="C16" s="1">
        <f t="shared" si="6"/>
        <v>8</v>
      </c>
      <c r="D16" s="1" t="str">
        <f t="shared" si="1"/>
        <v>8</v>
      </c>
      <c r="E16" s="1">
        <f t="shared" si="5"/>
        <v>8</v>
      </c>
      <c r="F16" s="1" t="str">
        <f t="shared" si="2"/>
        <v>: 8</v>
      </c>
      <c r="G16" s="1">
        <f t="shared" si="7"/>
        <v>8</v>
      </c>
      <c r="H16" s="1" t="str">
        <f t="shared" si="3"/>
        <v>: 8</v>
      </c>
      <c r="K16" s="189">
        <f t="shared" si="8"/>
        <v>8</v>
      </c>
      <c r="L16" s="185"/>
      <c r="M16" s="160"/>
      <c r="N16" s="185"/>
      <c r="O16" s="185"/>
    </row>
    <row r="17" spans="1:15" x14ac:dyDescent="0.2">
      <c r="A17" s="1">
        <f t="shared" si="4"/>
        <v>1</v>
      </c>
      <c r="B17" s="1" t="str">
        <f t="shared" si="0"/>
        <v>: 1</v>
      </c>
      <c r="C17" s="1">
        <f t="shared" si="6"/>
        <v>9</v>
      </c>
      <c r="D17" s="1" t="str">
        <f t="shared" si="1"/>
        <v>9</v>
      </c>
      <c r="E17" s="1">
        <f t="shared" si="5"/>
        <v>9</v>
      </c>
      <c r="F17" s="1" t="str">
        <f t="shared" si="2"/>
        <v>: 9</v>
      </c>
      <c r="G17" s="1">
        <f t="shared" si="7"/>
        <v>9</v>
      </c>
      <c r="H17" s="1" t="str">
        <f t="shared" si="3"/>
        <v>: 9</v>
      </c>
      <c r="K17" s="189">
        <f t="shared" si="8"/>
        <v>9</v>
      </c>
      <c r="L17" s="185"/>
      <c r="M17" s="160"/>
      <c r="N17" s="185"/>
      <c r="O17" s="185"/>
    </row>
    <row r="18" spans="1:15" x14ac:dyDescent="0.2">
      <c r="A18" s="1">
        <f t="shared" si="4"/>
        <v>1</v>
      </c>
      <c r="B18" s="1" t="str">
        <f t="shared" si="0"/>
        <v>: 1</v>
      </c>
      <c r="C18" s="1">
        <f t="shared" si="6"/>
        <v>10</v>
      </c>
      <c r="D18" s="1" t="str">
        <f t="shared" si="1"/>
        <v>10</v>
      </c>
      <c r="E18" s="1">
        <f t="shared" si="5"/>
        <v>10</v>
      </c>
      <c r="F18" s="1" t="str">
        <f t="shared" si="2"/>
        <v>: 10</v>
      </c>
      <c r="G18" s="1">
        <f t="shared" si="7"/>
        <v>10</v>
      </c>
      <c r="H18" s="1" t="str">
        <f t="shared" si="3"/>
        <v>: 10</v>
      </c>
      <c r="K18" s="189">
        <f t="shared" si="8"/>
        <v>10</v>
      </c>
      <c r="L18" s="185"/>
      <c r="M18" s="160"/>
      <c r="N18" s="185"/>
      <c r="O18" s="185"/>
    </row>
    <row r="19" spans="1:15" x14ac:dyDescent="0.2">
      <c r="A19" s="1">
        <f t="shared" si="4"/>
        <v>1</v>
      </c>
      <c r="B19" s="1" t="str">
        <f t="shared" si="0"/>
        <v>: 1</v>
      </c>
      <c r="C19" s="1">
        <f t="shared" si="6"/>
        <v>11</v>
      </c>
      <c r="D19" s="1" t="str">
        <f t="shared" si="1"/>
        <v>11</v>
      </c>
      <c r="E19" s="1">
        <f t="shared" si="5"/>
        <v>11</v>
      </c>
      <c r="F19" s="1" t="str">
        <f t="shared" si="2"/>
        <v>: 11</v>
      </c>
      <c r="G19" s="1">
        <f t="shared" si="7"/>
        <v>11</v>
      </c>
      <c r="H19" s="1" t="str">
        <f t="shared" si="3"/>
        <v>: 11</v>
      </c>
      <c r="K19" s="189">
        <f t="shared" si="8"/>
        <v>11</v>
      </c>
      <c r="L19" s="185"/>
      <c r="M19" s="160"/>
      <c r="N19" s="185"/>
      <c r="O19" s="185"/>
    </row>
    <row r="20" spans="1:15" x14ac:dyDescent="0.2">
      <c r="A20" s="1">
        <f t="shared" si="4"/>
        <v>1</v>
      </c>
      <c r="B20" s="1" t="str">
        <f t="shared" si="0"/>
        <v>: 1</v>
      </c>
      <c r="C20" s="1">
        <f t="shared" si="6"/>
        <v>12</v>
      </c>
      <c r="D20" s="1" t="str">
        <f t="shared" si="1"/>
        <v>12</v>
      </c>
      <c r="E20" s="1">
        <f t="shared" si="5"/>
        <v>12</v>
      </c>
      <c r="F20" s="1" t="str">
        <f t="shared" si="2"/>
        <v>: 12</v>
      </c>
      <c r="G20" s="1">
        <f t="shared" si="7"/>
        <v>12</v>
      </c>
      <c r="H20" s="1" t="str">
        <f t="shared" si="3"/>
        <v>: 12</v>
      </c>
      <c r="K20" s="189">
        <f t="shared" si="8"/>
        <v>12</v>
      </c>
      <c r="L20" s="185"/>
      <c r="M20" s="160"/>
      <c r="N20" s="185"/>
      <c r="O20" s="185"/>
    </row>
    <row r="21" spans="1:15" x14ac:dyDescent="0.2">
      <c r="A21" s="1">
        <f t="shared" si="4"/>
        <v>1</v>
      </c>
      <c r="B21" s="1" t="str">
        <f t="shared" si="0"/>
        <v>: 1</v>
      </c>
      <c r="C21" s="1">
        <f t="shared" si="6"/>
        <v>13</v>
      </c>
      <c r="D21" s="1" t="str">
        <f t="shared" si="1"/>
        <v>13</v>
      </c>
      <c r="E21" s="1">
        <f t="shared" si="5"/>
        <v>13</v>
      </c>
      <c r="F21" s="1" t="str">
        <f t="shared" si="2"/>
        <v>: 13</v>
      </c>
      <c r="G21" s="1">
        <f t="shared" si="7"/>
        <v>13</v>
      </c>
      <c r="H21" s="1" t="str">
        <f t="shared" si="3"/>
        <v>: 13</v>
      </c>
      <c r="K21" s="189">
        <f t="shared" si="8"/>
        <v>13</v>
      </c>
      <c r="L21" s="185"/>
      <c r="M21" s="160"/>
      <c r="N21" s="185"/>
      <c r="O21" s="185"/>
    </row>
    <row r="22" spans="1:15" x14ac:dyDescent="0.2">
      <c r="A22" s="1">
        <f t="shared" si="4"/>
        <v>1</v>
      </c>
      <c r="B22" s="1" t="str">
        <f t="shared" si="0"/>
        <v>: 1</v>
      </c>
      <c r="C22" s="1">
        <f t="shared" si="6"/>
        <v>14</v>
      </c>
      <c r="D22" s="1" t="str">
        <f t="shared" si="1"/>
        <v>14</v>
      </c>
      <c r="E22" s="1">
        <f t="shared" si="5"/>
        <v>14</v>
      </c>
      <c r="F22" s="1" t="str">
        <f t="shared" si="2"/>
        <v>: 14</v>
      </c>
      <c r="G22" s="1">
        <f t="shared" si="7"/>
        <v>14</v>
      </c>
      <c r="H22" s="1" t="str">
        <f t="shared" si="3"/>
        <v>: 14</v>
      </c>
      <c r="K22" s="189">
        <f t="shared" si="8"/>
        <v>14</v>
      </c>
      <c r="L22" s="185"/>
      <c r="M22" s="160"/>
      <c r="N22" s="185"/>
      <c r="O22" s="185"/>
    </row>
    <row r="23" spans="1:15" x14ac:dyDescent="0.2">
      <c r="A23" s="1">
        <f t="shared" si="4"/>
        <v>1</v>
      </c>
      <c r="B23" s="1" t="str">
        <f t="shared" si="0"/>
        <v>: 1</v>
      </c>
      <c r="C23" s="1">
        <f t="shared" si="6"/>
        <v>15</v>
      </c>
      <c r="D23" s="1" t="str">
        <f t="shared" si="1"/>
        <v>15</v>
      </c>
      <c r="E23" s="1">
        <f t="shared" si="5"/>
        <v>15</v>
      </c>
      <c r="F23" s="1" t="str">
        <f t="shared" si="2"/>
        <v>: 15</v>
      </c>
      <c r="G23" s="1">
        <f t="shared" si="7"/>
        <v>15</v>
      </c>
      <c r="H23" s="1" t="str">
        <f t="shared" si="3"/>
        <v>: 15</v>
      </c>
      <c r="K23" s="189">
        <f t="shared" si="8"/>
        <v>15</v>
      </c>
      <c r="L23" s="185"/>
      <c r="M23" s="160"/>
      <c r="N23" s="185"/>
      <c r="O23" s="185"/>
    </row>
    <row r="24" spans="1:15" x14ac:dyDescent="0.2">
      <c r="A24" s="1">
        <f t="shared" si="4"/>
        <v>1</v>
      </c>
      <c r="B24" s="1" t="str">
        <f t="shared" si="0"/>
        <v>: 1</v>
      </c>
      <c r="C24" s="1">
        <f t="shared" si="6"/>
        <v>16</v>
      </c>
      <c r="D24" s="1" t="str">
        <f t="shared" si="1"/>
        <v>16</v>
      </c>
      <c r="E24" s="1">
        <f t="shared" si="5"/>
        <v>16</v>
      </c>
      <c r="F24" s="1" t="str">
        <f t="shared" si="2"/>
        <v>: 16</v>
      </c>
      <c r="G24" s="1">
        <f t="shared" si="7"/>
        <v>16</v>
      </c>
      <c r="H24" s="1" t="str">
        <f t="shared" si="3"/>
        <v>: 16</v>
      </c>
      <c r="K24" s="189">
        <f t="shared" si="8"/>
        <v>16</v>
      </c>
      <c r="L24" s="185"/>
      <c r="M24" s="160"/>
      <c r="N24" s="185"/>
      <c r="O24" s="185"/>
    </row>
    <row r="25" spans="1:15" x14ac:dyDescent="0.2">
      <c r="A25" s="1">
        <f t="shared" si="4"/>
        <v>1</v>
      </c>
      <c r="B25" s="1" t="str">
        <f t="shared" si="0"/>
        <v>: 1</v>
      </c>
      <c r="C25" s="1">
        <f t="shared" si="6"/>
        <v>17</v>
      </c>
      <c r="D25" s="1" t="str">
        <f t="shared" si="1"/>
        <v>17</v>
      </c>
      <c r="E25" s="1">
        <f t="shared" si="5"/>
        <v>17</v>
      </c>
      <c r="F25" s="1" t="str">
        <f t="shared" si="2"/>
        <v>: 17</v>
      </c>
      <c r="G25" s="1">
        <f t="shared" si="7"/>
        <v>17</v>
      </c>
      <c r="H25" s="1" t="str">
        <f t="shared" si="3"/>
        <v>: 17</v>
      </c>
      <c r="K25" s="189">
        <f t="shared" si="8"/>
        <v>17</v>
      </c>
      <c r="L25" s="185"/>
      <c r="M25" s="160"/>
      <c r="N25" s="185"/>
      <c r="O25" s="185"/>
    </row>
    <row r="26" spans="1:15" x14ac:dyDescent="0.2">
      <c r="A26" s="1">
        <f t="shared" si="4"/>
        <v>1</v>
      </c>
      <c r="B26" s="1" t="str">
        <f t="shared" si="0"/>
        <v>: 1</v>
      </c>
      <c r="C26" s="1">
        <f t="shared" si="6"/>
        <v>18</v>
      </c>
      <c r="D26" s="1" t="str">
        <f t="shared" si="1"/>
        <v>18</v>
      </c>
      <c r="E26" s="1">
        <f t="shared" si="5"/>
        <v>18</v>
      </c>
      <c r="F26" s="1" t="str">
        <f t="shared" si="2"/>
        <v>: 18</v>
      </c>
      <c r="G26" s="1">
        <f t="shared" si="7"/>
        <v>18</v>
      </c>
      <c r="H26" s="1" t="str">
        <f t="shared" si="3"/>
        <v>: 18</v>
      </c>
      <c r="K26" s="189">
        <f t="shared" si="8"/>
        <v>18</v>
      </c>
      <c r="L26" s="185"/>
      <c r="M26" s="160"/>
      <c r="N26" s="185"/>
      <c r="O26" s="185"/>
    </row>
    <row r="27" spans="1:15" x14ac:dyDescent="0.2">
      <c r="A27" s="1">
        <f t="shared" si="4"/>
        <v>1</v>
      </c>
      <c r="B27" s="1" t="str">
        <f t="shared" si="0"/>
        <v>: 1</v>
      </c>
      <c r="C27" s="1">
        <f t="shared" si="6"/>
        <v>19</v>
      </c>
      <c r="D27" s="1" t="str">
        <f t="shared" si="1"/>
        <v>19</v>
      </c>
      <c r="E27" s="1">
        <f t="shared" si="5"/>
        <v>19</v>
      </c>
      <c r="F27" s="1" t="str">
        <f t="shared" si="2"/>
        <v>: 19</v>
      </c>
      <c r="G27" s="1">
        <f t="shared" si="7"/>
        <v>19</v>
      </c>
      <c r="H27" s="1" t="str">
        <f t="shared" si="3"/>
        <v>: 19</v>
      </c>
      <c r="K27" s="189">
        <f t="shared" si="8"/>
        <v>19</v>
      </c>
      <c r="L27" s="185"/>
      <c r="M27" s="160"/>
      <c r="N27" s="185"/>
      <c r="O27" s="185"/>
    </row>
    <row r="28" spans="1:15" x14ac:dyDescent="0.2">
      <c r="A28" s="1">
        <f t="shared" si="4"/>
        <v>1</v>
      </c>
      <c r="B28" s="1" t="str">
        <f t="shared" si="0"/>
        <v>: 1</v>
      </c>
      <c r="C28" s="1">
        <f t="shared" si="6"/>
        <v>20</v>
      </c>
      <c r="D28" s="1" t="str">
        <f t="shared" si="1"/>
        <v>20</v>
      </c>
      <c r="E28" s="1">
        <f t="shared" si="5"/>
        <v>20</v>
      </c>
      <c r="F28" s="1" t="str">
        <f t="shared" si="2"/>
        <v>: 20</v>
      </c>
      <c r="G28" s="1">
        <f t="shared" si="7"/>
        <v>20</v>
      </c>
      <c r="H28" s="1" t="str">
        <f t="shared" si="3"/>
        <v>: 20</v>
      </c>
      <c r="K28" s="189">
        <f t="shared" si="8"/>
        <v>20</v>
      </c>
      <c r="L28" s="185"/>
      <c r="M28" s="160"/>
      <c r="N28" s="185"/>
      <c r="O28" s="185"/>
    </row>
    <row r="29" spans="1:15" x14ac:dyDescent="0.2">
      <c r="A29" s="1">
        <f t="shared" si="4"/>
        <v>1</v>
      </c>
      <c r="B29" s="1" t="str">
        <f t="shared" si="0"/>
        <v>: 1</v>
      </c>
      <c r="C29" s="1">
        <f t="shared" si="6"/>
        <v>21</v>
      </c>
      <c r="D29" s="1" t="str">
        <f t="shared" si="1"/>
        <v>21</v>
      </c>
      <c r="E29" s="1">
        <f t="shared" si="5"/>
        <v>21</v>
      </c>
      <c r="F29" s="1" t="str">
        <f t="shared" si="2"/>
        <v>: 21</v>
      </c>
      <c r="G29" s="1">
        <f t="shared" si="7"/>
        <v>21</v>
      </c>
      <c r="H29" s="1" t="str">
        <f t="shared" si="3"/>
        <v>: 21</v>
      </c>
      <c r="K29" s="189">
        <f t="shared" si="8"/>
        <v>21</v>
      </c>
      <c r="L29" s="185"/>
      <c r="M29" s="160"/>
      <c r="N29" s="185"/>
      <c r="O29" s="185"/>
    </row>
    <row r="30" spans="1:15" x14ac:dyDescent="0.2">
      <c r="A30" s="1">
        <f t="shared" si="4"/>
        <v>1</v>
      </c>
      <c r="B30" s="1" t="str">
        <f t="shared" si="0"/>
        <v>: 1</v>
      </c>
      <c r="C30" s="1">
        <f t="shared" si="6"/>
        <v>22</v>
      </c>
      <c r="D30" s="1" t="str">
        <f t="shared" si="1"/>
        <v>22</v>
      </c>
      <c r="E30" s="1">
        <f t="shared" si="5"/>
        <v>22</v>
      </c>
      <c r="F30" s="1" t="str">
        <f t="shared" si="2"/>
        <v>: 22</v>
      </c>
      <c r="G30" s="1">
        <f t="shared" si="7"/>
        <v>22</v>
      </c>
      <c r="H30" s="1" t="str">
        <f t="shared" si="3"/>
        <v>: 22</v>
      </c>
      <c r="K30" s="189">
        <f t="shared" si="8"/>
        <v>22</v>
      </c>
      <c r="L30" s="185"/>
      <c r="M30" s="160"/>
      <c r="N30" s="185"/>
      <c r="O30" s="185"/>
    </row>
    <row r="31" spans="1:15" x14ac:dyDescent="0.2">
      <c r="A31" s="1">
        <f t="shared" si="4"/>
        <v>1</v>
      </c>
      <c r="B31" s="1" t="str">
        <f t="shared" si="0"/>
        <v>: 1</v>
      </c>
      <c r="C31" s="1">
        <f t="shared" si="6"/>
        <v>23</v>
      </c>
      <c r="D31" s="1" t="str">
        <f t="shared" si="1"/>
        <v>23</v>
      </c>
      <c r="E31" s="1">
        <f t="shared" si="5"/>
        <v>23</v>
      </c>
      <c r="F31" s="1" t="str">
        <f t="shared" si="2"/>
        <v>: 23</v>
      </c>
      <c r="G31" s="1">
        <f t="shared" si="7"/>
        <v>23</v>
      </c>
      <c r="H31" s="1" t="str">
        <f t="shared" si="3"/>
        <v>: 23</v>
      </c>
      <c r="K31" s="189">
        <f t="shared" si="8"/>
        <v>23</v>
      </c>
      <c r="L31" s="185"/>
      <c r="M31" s="160"/>
      <c r="N31" s="185"/>
      <c r="O31" s="185"/>
    </row>
    <row r="32" spans="1:15" x14ac:dyDescent="0.2">
      <c r="A32" s="1">
        <f t="shared" si="4"/>
        <v>1</v>
      </c>
      <c r="B32" s="1" t="str">
        <f t="shared" si="0"/>
        <v>: 1</v>
      </c>
      <c r="C32" s="1">
        <f t="shared" si="6"/>
        <v>24</v>
      </c>
      <c r="D32" s="1" t="str">
        <f t="shared" si="1"/>
        <v>24</v>
      </c>
      <c r="E32" s="1">
        <f t="shared" si="5"/>
        <v>24</v>
      </c>
      <c r="F32" s="1" t="str">
        <f t="shared" si="2"/>
        <v>: 24</v>
      </c>
      <c r="G32" s="1">
        <f t="shared" si="7"/>
        <v>24</v>
      </c>
      <c r="H32" s="1" t="str">
        <f t="shared" si="3"/>
        <v>: 24</v>
      </c>
      <c r="K32" s="189">
        <f t="shared" si="8"/>
        <v>24</v>
      </c>
      <c r="L32" s="185"/>
      <c r="M32" s="160"/>
      <c r="N32" s="185"/>
      <c r="O32" s="185"/>
    </row>
    <row r="33" spans="1:15" x14ac:dyDescent="0.2">
      <c r="A33" s="1">
        <f t="shared" si="4"/>
        <v>1</v>
      </c>
      <c r="B33" s="1" t="str">
        <f t="shared" si="0"/>
        <v>: 1</v>
      </c>
      <c r="C33" s="1">
        <f t="shared" si="6"/>
        <v>25</v>
      </c>
      <c r="D33" s="1" t="str">
        <f t="shared" si="1"/>
        <v>25</v>
      </c>
      <c r="E33" s="1">
        <f t="shared" si="5"/>
        <v>25</v>
      </c>
      <c r="F33" s="1" t="str">
        <f t="shared" si="2"/>
        <v>: 25</v>
      </c>
      <c r="G33" s="1">
        <f t="shared" si="7"/>
        <v>25</v>
      </c>
      <c r="H33" s="1" t="str">
        <f t="shared" si="3"/>
        <v>: 25</v>
      </c>
      <c r="K33" s="189">
        <f t="shared" si="8"/>
        <v>25</v>
      </c>
      <c r="L33" s="160"/>
      <c r="M33" s="160"/>
      <c r="N33" s="160"/>
      <c r="O33" s="160"/>
    </row>
    <row r="34" spans="1:15" x14ac:dyDescent="0.2">
      <c r="A34" s="1">
        <f t="shared" si="4"/>
        <v>1</v>
      </c>
      <c r="B34" s="1" t="str">
        <f t="shared" si="0"/>
        <v>: 1</v>
      </c>
      <c r="C34" s="1">
        <f t="shared" si="6"/>
        <v>26</v>
      </c>
      <c r="D34" s="1" t="str">
        <f t="shared" si="1"/>
        <v>26</v>
      </c>
      <c r="E34" s="1">
        <f t="shared" si="5"/>
        <v>26</v>
      </c>
      <c r="F34" s="1" t="str">
        <f t="shared" si="2"/>
        <v>: 26</v>
      </c>
      <c r="G34" s="1">
        <f t="shared" si="7"/>
        <v>26</v>
      </c>
      <c r="H34" s="1" t="str">
        <f t="shared" si="3"/>
        <v>: 26</v>
      </c>
      <c r="K34" s="189">
        <f t="shared" si="8"/>
        <v>26</v>
      </c>
      <c r="L34" s="160"/>
      <c r="M34" s="185"/>
      <c r="N34" s="185"/>
      <c r="O34" s="185"/>
    </row>
    <row r="35" spans="1:15" x14ac:dyDescent="0.2">
      <c r="A35" s="1">
        <f t="shared" si="4"/>
        <v>1</v>
      </c>
      <c r="B35" s="1" t="str">
        <f t="shared" si="0"/>
        <v>: 1</v>
      </c>
      <c r="C35" s="1">
        <f t="shared" si="6"/>
        <v>27</v>
      </c>
      <c r="D35" s="1" t="str">
        <f t="shared" si="1"/>
        <v>27</v>
      </c>
      <c r="E35" s="1">
        <f t="shared" si="5"/>
        <v>27</v>
      </c>
      <c r="F35" s="1" t="str">
        <f t="shared" si="2"/>
        <v>: 27</v>
      </c>
      <c r="G35" s="1">
        <f t="shared" si="7"/>
        <v>27</v>
      </c>
      <c r="H35" s="1" t="str">
        <f t="shared" si="3"/>
        <v>: 27</v>
      </c>
      <c r="K35" s="189">
        <f t="shared" si="8"/>
        <v>27</v>
      </c>
      <c r="L35" s="160"/>
      <c r="M35" s="185"/>
      <c r="N35" s="185"/>
      <c r="O35" s="185"/>
    </row>
    <row r="36" spans="1:15" x14ac:dyDescent="0.2">
      <c r="A36" s="1">
        <f t="shared" si="4"/>
        <v>1</v>
      </c>
      <c r="B36" s="1" t="str">
        <f t="shared" si="0"/>
        <v>: 1</v>
      </c>
      <c r="C36" s="1">
        <f t="shared" si="6"/>
        <v>28</v>
      </c>
      <c r="D36" s="1" t="str">
        <f t="shared" si="1"/>
        <v>28</v>
      </c>
      <c r="E36" s="1">
        <f t="shared" si="5"/>
        <v>28</v>
      </c>
      <c r="F36" s="1" t="str">
        <f t="shared" si="2"/>
        <v>: 28</v>
      </c>
      <c r="G36" s="1">
        <f t="shared" si="7"/>
        <v>28</v>
      </c>
      <c r="H36" s="1" t="str">
        <f t="shared" si="3"/>
        <v>: 28</v>
      </c>
      <c r="K36" s="189">
        <f t="shared" si="8"/>
        <v>28</v>
      </c>
      <c r="L36" s="185"/>
      <c r="M36" s="185"/>
      <c r="N36" s="185"/>
      <c r="O36" s="185"/>
    </row>
    <row r="37" spans="1:15" x14ac:dyDescent="0.2">
      <c r="A37" s="1">
        <f t="shared" si="4"/>
        <v>1</v>
      </c>
      <c r="B37" s="1" t="str">
        <f t="shared" si="0"/>
        <v>: 1</v>
      </c>
      <c r="C37" s="1">
        <f t="shared" si="6"/>
        <v>29</v>
      </c>
      <c r="D37" s="1" t="str">
        <f t="shared" si="1"/>
        <v>29</v>
      </c>
      <c r="E37" s="1">
        <f t="shared" si="5"/>
        <v>29</v>
      </c>
      <c r="F37" s="1" t="str">
        <f t="shared" si="2"/>
        <v>: 29</v>
      </c>
      <c r="G37" s="1">
        <f t="shared" si="7"/>
        <v>29</v>
      </c>
      <c r="H37" s="1" t="str">
        <f t="shared" si="3"/>
        <v>: 29</v>
      </c>
      <c r="K37" s="189">
        <f t="shared" si="8"/>
        <v>29</v>
      </c>
      <c r="L37" s="185"/>
      <c r="M37" s="185"/>
      <c r="N37" s="185"/>
      <c r="O37" s="185"/>
    </row>
    <row r="38" spans="1:15" x14ac:dyDescent="0.2">
      <c r="A38" s="1">
        <f t="shared" si="4"/>
        <v>1</v>
      </c>
      <c r="B38" s="1" t="str">
        <f t="shared" si="0"/>
        <v>: 1</v>
      </c>
      <c r="C38" s="1">
        <f t="shared" si="6"/>
        <v>30</v>
      </c>
      <c r="D38" s="1" t="str">
        <f t="shared" si="1"/>
        <v>30</v>
      </c>
      <c r="E38" s="1">
        <f t="shared" si="5"/>
        <v>30</v>
      </c>
      <c r="F38" s="1" t="str">
        <f t="shared" si="2"/>
        <v>: 30</v>
      </c>
      <c r="G38" s="1">
        <f t="shared" si="7"/>
        <v>30</v>
      </c>
      <c r="H38" s="1" t="str">
        <f t="shared" si="3"/>
        <v>: 30</v>
      </c>
      <c r="K38" s="189">
        <f t="shared" si="8"/>
        <v>30</v>
      </c>
      <c r="L38" s="185"/>
      <c r="M38" s="185"/>
      <c r="N38" s="185"/>
      <c r="O38" s="185"/>
    </row>
    <row r="39" spans="1:15" x14ac:dyDescent="0.2">
      <c r="A39" s="1">
        <f t="shared" si="4"/>
        <v>1</v>
      </c>
      <c r="B39" s="1" t="str">
        <f t="shared" si="0"/>
        <v>: 1</v>
      </c>
      <c r="C39" s="1">
        <f t="shared" si="6"/>
        <v>31</v>
      </c>
      <c r="D39" s="1" t="str">
        <f t="shared" si="1"/>
        <v>31</v>
      </c>
      <c r="E39" s="1">
        <f t="shared" si="5"/>
        <v>31</v>
      </c>
      <c r="F39" s="1" t="str">
        <f t="shared" si="2"/>
        <v>: 31</v>
      </c>
      <c r="G39" s="1">
        <f t="shared" si="7"/>
        <v>31</v>
      </c>
      <c r="H39" s="1" t="str">
        <f t="shared" si="3"/>
        <v>: 31</v>
      </c>
      <c r="K39" s="189">
        <f t="shared" si="8"/>
        <v>31</v>
      </c>
      <c r="L39" s="185"/>
      <c r="M39" s="185"/>
      <c r="N39" s="185"/>
      <c r="O39" s="185"/>
    </row>
    <row r="40" spans="1:15" x14ac:dyDescent="0.2">
      <c r="A40" s="1">
        <f t="shared" si="4"/>
        <v>1</v>
      </c>
      <c r="B40" s="1" t="str">
        <f t="shared" si="0"/>
        <v>: 1</v>
      </c>
      <c r="C40" s="1">
        <f t="shared" si="6"/>
        <v>32</v>
      </c>
      <c r="D40" s="1" t="str">
        <f t="shared" si="1"/>
        <v>32</v>
      </c>
      <c r="E40" s="1">
        <f t="shared" si="5"/>
        <v>32</v>
      </c>
      <c r="F40" s="1" t="str">
        <f t="shared" si="2"/>
        <v>: 32</v>
      </c>
      <c r="G40" s="1">
        <f t="shared" si="7"/>
        <v>32</v>
      </c>
      <c r="H40" s="1" t="str">
        <f t="shared" si="3"/>
        <v>: 32</v>
      </c>
      <c r="K40" s="189">
        <f t="shared" si="8"/>
        <v>32</v>
      </c>
      <c r="L40" s="185"/>
      <c r="M40" s="185"/>
      <c r="N40" s="185"/>
      <c r="O40" s="185"/>
    </row>
    <row r="41" spans="1:15" x14ac:dyDescent="0.2">
      <c r="A41" s="1">
        <f t="shared" si="4"/>
        <v>1</v>
      </c>
      <c r="B41" s="1" t="str">
        <f t="shared" ref="B41:B72" si="9">CONCATENATE(L41,": ",M41&amp;A41)</f>
        <v>: 1</v>
      </c>
      <c r="C41" s="1">
        <f t="shared" si="6"/>
        <v>33</v>
      </c>
      <c r="D41" s="1" t="str">
        <f t="shared" ref="D41:D72" si="10">CONCATENATE(L41,C41)</f>
        <v>33</v>
      </c>
      <c r="E41" s="1">
        <f t="shared" si="5"/>
        <v>33</v>
      </c>
      <c r="F41" s="1" t="str">
        <f t="shared" ref="F41:F72" si="11">CONCATENATE(L41,": ",M41,E41)</f>
        <v>: 33</v>
      </c>
      <c r="G41" s="1">
        <f t="shared" si="7"/>
        <v>33</v>
      </c>
      <c r="H41" s="1" t="str">
        <f t="shared" ref="H41:H72" si="12">CONCATENATE(M41,": ",N41,G41)</f>
        <v>: 33</v>
      </c>
      <c r="K41" s="189">
        <f t="shared" si="8"/>
        <v>33</v>
      </c>
      <c r="L41" s="185"/>
      <c r="M41" s="185"/>
      <c r="N41" s="185"/>
      <c r="O41" s="185"/>
    </row>
    <row r="42" spans="1:15" x14ac:dyDescent="0.2">
      <c r="A42" s="1">
        <f t="shared" ref="A42:A73" si="13">IF(M41=M42,IF(N42=N41,A41,A41+1),1)</f>
        <v>1</v>
      </c>
      <c r="B42" s="1" t="str">
        <f t="shared" si="9"/>
        <v>: 1</v>
      </c>
      <c r="C42" s="1">
        <f t="shared" si="6"/>
        <v>34</v>
      </c>
      <c r="D42" s="1" t="str">
        <f t="shared" si="10"/>
        <v>34</v>
      </c>
      <c r="E42" s="1">
        <f t="shared" ref="E42:E73" si="14">IF(M42=M41,E41+1,1)</f>
        <v>34</v>
      </c>
      <c r="F42" s="1" t="str">
        <f t="shared" si="11"/>
        <v>: 34</v>
      </c>
      <c r="G42" s="1">
        <f t="shared" si="7"/>
        <v>34</v>
      </c>
      <c r="H42" s="1" t="str">
        <f t="shared" si="12"/>
        <v>: 34</v>
      </c>
      <c r="K42" s="189">
        <f t="shared" si="8"/>
        <v>34</v>
      </c>
      <c r="L42" s="185"/>
      <c r="M42" s="185"/>
      <c r="N42" s="185"/>
      <c r="O42" s="185"/>
    </row>
    <row r="43" spans="1:15" x14ac:dyDescent="0.2">
      <c r="A43" s="1">
        <f t="shared" si="13"/>
        <v>1</v>
      </c>
      <c r="B43" s="1" t="str">
        <f t="shared" si="9"/>
        <v>: 1</v>
      </c>
      <c r="C43" s="1">
        <f t="shared" si="6"/>
        <v>35</v>
      </c>
      <c r="D43" s="1" t="str">
        <f t="shared" si="10"/>
        <v>35</v>
      </c>
      <c r="E43" s="1">
        <f t="shared" si="14"/>
        <v>35</v>
      </c>
      <c r="F43" s="1" t="str">
        <f t="shared" si="11"/>
        <v>: 35</v>
      </c>
      <c r="G43" s="1">
        <f t="shared" si="7"/>
        <v>35</v>
      </c>
      <c r="H43" s="1" t="str">
        <f t="shared" si="12"/>
        <v>: 35</v>
      </c>
      <c r="K43" s="189">
        <f t="shared" si="8"/>
        <v>35</v>
      </c>
      <c r="L43" s="185"/>
      <c r="M43" s="185"/>
      <c r="N43" s="185"/>
      <c r="O43" s="185"/>
    </row>
    <row r="44" spans="1:15" x14ac:dyDescent="0.2">
      <c r="A44" s="1">
        <f t="shared" si="13"/>
        <v>1</v>
      </c>
      <c r="B44" s="1" t="str">
        <f t="shared" si="9"/>
        <v>: 1</v>
      </c>
      <c r="C44" s="1">
        <f t="shared" si="6"/>
        <v>36</v>
      </c>
      <c r="D44" s="1" t="str">
        <f t="shared" si="10"/>
        <v>36</v>
      </c>
      <c r="E44" s="1">
        <f t="shared" si="14"/>
        <v>36</v>
      </c>
      <c r="F44" s="1" t="str">
        <f t="shared" si="11"/>
        <v>: 36</v>
      </c>
      <c r="G44" s="1">
        <f t="shared" si="7"/>
        <v>36</v>
      </c>
      <c r="H44" s="1" t="str">
        <f t="shared" si="12"/>
        <v>: 36</v>
      </c>
      <c r="K44" s="189">
        <f t="shared" si="8"/>
        <v>36</v>
      </c>
      <c r="L44" s="185"/>
      <c r="M44" s="185"/>
      <c r="N44" s="185"/>
      <c r="O44" s="185"/>
    </row>
    <row r="45" spans="1:15" x14ac:dyDescent="0.2">
      <c r="A45" s="1">
        <f t="shared" si="13"/>
        <v>1</v>
      </c>
      <c r="B45" s="1" t="str">
        <f t="shared" si="9"/>
        <v>: 1</v>
      </c>
      <c r="C45" s="1">
        <f t="shared" si="6"/>
        <v>37</v>
      </c>
      <c r="D45" s="1" t="str">
        <f t="shared" si="10"/>
        <v>37</v>
      </c>
      <c r="E45" s="1">
        <f t="shared" si="14"/>
        <v>37</v>
      </c>
      <c r="F45" s="1" t="str">
        <f t="shared" si="11"/>
        <v>: 37</v>
      </c>
      <c r="G45" s="1">
        <f t="shared" si="7"/>
        <v>37</v>
      </c>
      <c r="H45" s="1" t="str">
        <f t="shared" si="12"/>
        <v>: 37</v>
      </c>
      <c r="K45" s="189">
        <f t="shared" si="8"/>
        <v>37</v>
      </c>
      <c r="L45" s="185"/>
      <c r="M45" s="185"/>
      <c r="N45" s="185"/>
      <c r="O45" s="185"/>
    </row>
    <row r="46" spans="1:15" x14ac:dyDescent="0.2">
      <c r="A46" s="1">
        <f t="shared" si="13"/>
        <v>1</v>
      </c>
      <c r="B46" s="1" t="str">
        <f t="shared" si="9"/>
        <v>: 1</v>
      </c>
      <c r="C46" s="1">
        <f t="shared" si="6"/>
        <v>38</v>
      </c>
      <c r="D46" s="1" t="str">
        <f t="shared" si="10"/>
        <v>38</v>
      </c>
      <c r="E46" s="1">
        <f t="shared" si="14"/>
        <v>38</v>
      </c>
      <c r="F46" s="1" t="str">
        <f t="shared" si="11"/>
        <v>: 38</v>
      </c>
      <c r="G46" s="1">
        <f t="shared" si="7"/>
        <v>38</v>
      </c>
      <c r="H46" s="1" t="str">
        <f t="shared" si="12"/>
        <v>: 38</v>
      </c>
      <c r="K46" s="189">
        <f t="shared" si="8"/>
        <v>38</v>
      </c>
      <c r="L46" s="185"/>
      <c r="M46" s="185"/>
      <c r="N46" s="185"/>
      <c r="O46" s="185"/>
    </row>
    <row r="47" spans="1:15" x14ac:dyDescent="0.2">
      <c r="A47" s="1">
        <f t="shared" si="13"/>
        <v>1</v>
      </c>
      <c r="B47" s="1" t="str">
        <f t="shared" si="9"/>
        <v>: 1</v>
      </c>
      <c r="C47" s="1">
        <f t="shared" si="6"/>
        <v>39</v>
      </c>
      <c r="D47" s="1" t="str">
        <f t="shared" si="10"/>
        <v>39</v>
      </c>
      <c r="E47" s="1">
        <f t="shared" si="14"/>
        <v>39</v>
      </c>
      <c r="F47" s="1" t="str">
        <f t="shared" si="11"/>
        <v>: 39</v>
      </c>
      <c r="G47" s="1">
        <f t="shared" si="7"/>
        <v>39</v>
      </c>
      <c r="H47" s="1" t="str">
        <f t="shared" si="12"/>
        <v>: 39</v>
      </c>
      <c r="K47" s="189">
        <f t="shared" si="8"/>
        <v>39</v>
      </c>
      <c r="L47" s="185"/>
      <c r="M47" s="185"/>
      <c r="N47" s="185"/>
      <c r="O47" s="185"/>
    </row>
    <row r="48" spans="1:15" x14ac:dyDescent="0.2">
      <c r="A48" s="1">
        <f t="shared" si="13"/>
        <v>1</v>
      </c>
      <c r="B48" s="1" t="str">
        <f t="shared" si="9"/>
        <v>: 1</v>
      </c>
      <c r="C48" s="1">
        <f t="shared" si="6"/>
        <v>40</v>
      </c>
      <c r="D48" s="1" t="str">
        <f t="shared" si="10"/>
        <v>40</v>
      </c>
      <c r="E48" s="1">
        <f t="shared" si="14"/>
        <v>40</v>
      </c>
      <c r="F48" s="1" t="str">
        <f t="shared" si="11"/>
        <v>: 40</v>
      </c>
      <c r="G48" s="1">
        <f t="shared" si="7"/>
        <v>40</v>
      </c>
      <c r="H48" s="1" t="str">
        <f t="shared" si="12"/>
        <v>: 40</v>
      </c>
      <c r="K48" s="189">
        <f t="shared" si="8"/>
        <v>40</v>
      </c>
      <c r="L48" s="185"/>
      <c r="M48" s="185"/>
      <c r="N48" s="185"/>
      <c r="O48" s="185"/>
    </row>
    <row r="49" spans="1:15" x14ac:dyDescent="0.2">
      <c r="A49" s="1">
        <f t="shared" si="13"/>
        <v>1</v>
      </c>
      <c r="B49" s="1" t="str">
        <f t="shared" si="9"/>
        <v>: 1</v>
      </c>
      <c r="C49" s="1">
        <f t="shared" si="6"/>
        <v>41</v>
      </c>
      <c r="D49" s="1" t="str">
        <f t="shared" si="10"/>
        <v>41</v>
      </c>
      <c r="E49" s="1">
        <f t="shared" si="14"/>
        <v>41</v>
      </c>
      <c r="F49" s="1" t="str">
        <f t="shared" si="11"/>
        <v>: 41</v>
      </c>
      <c r="G49" s="1">
        <f t="shared" si="7"/>
        <v>41</v>
      </c>
      <c r="H49" s="1" t="str">
        <f t="shared" si="12"/>
        <v>: 41</v>
      </c>
      <c r="K49" s="189">
        <f t="shared" si="8"/>
        <v>41</v>
      </c>
      <c r="L49" s="185"/>
      <c r="M49" s="185"/>
      <c r="N49" s="185"/>
      <c r="O49" s="185"/>
    </row>
    <row r="50" spans="1:15" x14ac:dyDescent="0.2">
      <c r="A50" s="1">
        <f t="shared" si="13"/>
        <v>1</v>
      </c>
      <c r="B50" s="1" t="str">
        <f t="shared" si="9"/>
        <v>: 1</v>
      </c>
      <c r="C50" s="1">
        <f t="shared" si="6"/>
        <v>42</v>
      </c>
      <c r="D50" s="1" t="str">
        <f t="shared" si="10"/>
        <v>42</v>
      </c>
      <c r="E50" s="1">
        <f t="shared" si="14"/>
        <v>42</v>
      </c>
      <c r="F50" s="1" t="str">
        <f t="shared" si="11"/>
        <v>: 42</v>
      </c>
      <c r="G50" s="1">
        <f t="shared" si="7"/>
        <v>42</v>
      </c>
      <c r="H50" s="1" t="str">
        <f t="shared" si="12"/>
        <v>: 42</v>
      </c>
      <c r="K50" s="189">
        <f t="shared" si="8"/>
        <v>42</v>
      </c>
      <c r="L50" s="185"/>
      <c r="M50" s="185"/>
      <c r="N50" s="185"/>
      <c r="O50" s="185"/>
    </row>
    <row r="51" spans="1:15" x14ac:dyDescent="0.2">
      <c r="A51" s="1">
        <f t="shared" si="13"/>
        <v>1</v>
      </c>
      <c r="B51" s="1" t="str">
        <f t="shared" si="9"/>
        <v>: 1</v>
      </c>
      <c r="C51" s="1">
        <f t="shared" si="6"/>
        <v>43</v>
      </c>
      <c r="D51" s="1" t="str">
        <f t="shared" si="10"/>
        <v>43</v>
      </c>
      <c r="E51" s="1">
        <f t="shared" si="14"/>
        <v>43</v>
      </c>
      <c r="F51" s="1" t="str">
        <f t="shared" si="11"/>
        <v>: 43</v>
      </c>
      <c r="G51" s="1">
        <f t="shared" si="7"/>
        <v>43</v>
      </c>
      <c r="H51" s="1" t="str">
        <f t="shared" si="12"/>
        <v>: 43</v>
      </c>
      <c r="K51" s="189">
        <f t="shared" si="8"/>
        <v>43</v>
      </c>
      <c r="L51" s="185"/>
      <c r="M51" s="185"/>
      <c r="N51" s="185"/>
      <c r="O51" s="185"/>
    </row>
    <row r="52" spans="1:15" x14ac:dyDescent="0.2">
      <c r="A52" s="1">
        <f t="shared" si="13"/>
        <v>1</v>
      </c>
      <c r="B52" s="1" t="str">
        <f t="shared" si="9"/>
        <v>: 1</v>
      </c>
      <c r="C52" s="1">
        <f t="shared" si="6"/>
        <v>44</v>
      </c>
      <c r="D52" s="1" t="str">
        <f t="shared" si="10"/>
        <v>44</v>
      </c>
      <c r="E52" s="1">
        <f t="shared" si="14"/>
        <v>44</v>
      </c>
      <c r="F52" s="1" t="str">
        <f t="shared" si="11"/>
        <v>: 44</v>
      </c>
      <c r="G52" s="1">
        <f t="shared" si="7"/>
        <v>44</v>
      </c>
      <c r="H52" s="1" t="str">
        <f t="shared" si="12"/>
        <v>: 44</v>
      </c>
      <c r="K52" s="189">
        <f t="shared" si="8"/>
        <v>44</v>
      </c>
      <c r="L52" s="185"/>
      <c r="M52" s="185"/>
      <c r="N52" s="185"/>
      <c r="O52" s="185"/>
    </row>
    <row r="53" spans="1:15" x14ac:dyDescent="0.2">
      <c r="A53" s="1">
        <f t="shared" si="13"/>
        <v>1</v>
      </c>
      <c r="B53" s="1" t="str">
        <f t="shared" si="9"/>
        <v>: 1</v>
      </c>
      <c r="C53" s="1">
        <f t="shared" si="6"/>
        <v>45</v>
      </c>
      <c r="D53" s="1" t="str">
        <f t="shared" si="10"/>
        <v>45</v>
      </c>
      <c r="E53" s="1">
        <f t="shared" si="14"/>
        <v>45</v>
      </c>
      <c r="F53" s="1" t="str">
        <f t="shared" si="11"/>
        <v>: 45</v>
      </c>
      <c r="G53" s="1">
        <f t="shared" si="7"/>
        <v>45</v>
      </c>
      <c r="H53" s="1" t="str">
        <f t="shared" si="12"/>
        <v>: 45</v>
      </c>
      <c r="K53" s="189">
        <f t="shared" si="8"/>
        <v>45</v>
      </c>
      <c r="L53" s="185"/>
      <c r="M53" s="185"/>
      <c r="N53" s="185"/>
      <c r="O53" s="185"/>
    </row>
    <row r="54" spans="1:15" x14ac:dyDescent="0.2">
      <c r="A54" s="1">
        <f t="shared" si="13"/>
        <v>1</v>
      </c>
      <c r="B54" s="1" t="str">
        <f t="shared" si="9"/>
        <v>: 1</v>
      </c>
      <c r="C54" s="1">
        <f t="shared" si="6"/>
        <v>46</v>
      </c>
      <c r="D54" s="1" t="str">
        <f t="shared" si="10"/>
        <v>46</v>
      </c>
      <c r="E54" s="1">
        <f t="shared" si="14"/>
        <v>46</v>
      </c>
      <c r="F54" s="1" t="str">
        <f t="shared" si="11"/>
        <v>: 46</v>
      </c>
      <c r="G54" s="1">
        <f t="shared" si="7"/>
        <v>46</v>
      </c>
      <c r="H54" s="1" t="str">
        <f t="shared" si="12"/>
        <v>: 46</v>
      </c>
      <c r="K54" s="189">
        <f t="shared" si="8"/>
        <v>46</v>
      </c>
      <c r="L54" s="185"/>
      <c r="M54" s="185"/>
      <c r="N54" s="185"/>
      <c r="O54" s="185"/>
    </row>
    <row r="55" spans="1:15" x14ac:dyDescent="0.2">
      <c r="A55" s="1">
        <f t="shared" si="13"/>
        <v>1</v>
      </c>
      <c r="B55" s="1" t="str">
        <f t="shared" si="9"/>
        <v>: 1</v>
      </c>
      <c r="C55" s="1">
        <f t="shared" si="6"/>
        <v>47</v>
      </c>
      <c r="D55" s="1" t="str">
        <f t="shared" si="10"/>
        <v>47</v>
      </c>
      <c r="E55" s="1">
        <f t="shared" si="14"/>
        <v>47</v>
      </c>
      <c r="F55" s="1" t="str">
        <f t="shared" si="11"/>
        <v>: 47</v>
      </c>
      <c r="G55" s="1">
        <f t="shared" si="7"/>
        <v>47</v>
      </c>
      <c r="H55" s="1" t="str">
        <f t="shared" si="12"/>
        <v>: 47</v>
      </c>
      <c r="K55" s="189">
        <f t="shared" si="8"/>
        <v>47</v>
      </c>
      <c r="L55" s="185"/>
      <c r="M55" s="185"/>
      <c r="N55" s="185"/>
      <c r="O55" s="185"/>
    </row>
    <row r="56" spans="1:15" x14ac:dyDescent="0.2">
      <c r="A56" s="1">
        <f t="shared" si="13"/>
        <v>1</v>
      </c>
      <c r="B56" s="1" t="str">
        <f t="shared" si="9"/>
        <v>: 1</v>
      </c>
      <c r="C56" s="1">
        <f t="shared" si="6"/>
        <v>48</v>
      </c>
      <c r="D56" s="1" t="str">
        <f t="shared" si="10"/>
        <v>48</v>
      </c>
      <c r="E56" s="1">
        <f t="shared" si="14"/>
        <v>48</v>
      </c>
      <c r="F56" s="1" t="str">
        <f t="shared" si="11"/>
        <v>: 48</v>
      </c>
      <c r="G56" s="1">
        <f t="shared" si="7"/>
        <v>48</v>
      </c>
      <c r="H56" s="1" t="str">
        <f t="shared" si="12"/>
        <v>: 48</v>
      </c>
      <c r="K56" s="189">
        <f t="shared" si="8"/>
        <v>48</v>
      </c>
      <c r="L56" s="185"/>
      <c r="M56" s="185"/>
      <c r="N56" s="185"/>
      <c r="O56" s="185"/>
    </row>
    <row r="57" spans="1:15" x14ac:dyDescent="0.2">
      <c r="A57" s="1">
        <f t="shared" si="13"/>
        <v>1</v>
      </c>
      <c r="B57" s="1" t="str">
        <f t="shared" si="9"/>
        <v>: 1</v>
      </c>
      <c r="C57" s="1">
        <f t="shared" si="6"/>
        <v>49</v>
      </c>
      <c r="D57" s="1" t="str">
        <f t="shared" si="10"/>
        <v>49</v>
      </c>
      <c r="E57" s="1">
        <f t="shared" si="14"/>
        <v>49</v>
      </c>
      <c r="F57" s="1" t="str">
        <f t="shared" si="11"/>
        <v>: 49</v>
      </c>
      <c r="G57" s="1">
        <f t="shared" si="7"/>
        <v>49</v>
      </c>
      <c r="H57" s="1" t="str">
        <f t="shared" si="12"/>
        <v>: 49</v>
      </c>
      <c r="K57" s="189">
        <f t="shared" si="8"/>
        <v>49</v>
      </c>
      <c r="L57" s="185"/>
      <c r="M57" s="185"/>
      <c r="N57" s="185"/>
      <c r="O57" s="185"/>
    </row>
    <row r="58" spans="1:15" x14ac:dyDescent="0.2">
      <c r="A58" s="1">
        <f t="shared" si="13"/>
        <v>1</v>
      </c>
      <c r="B58" s="1" t="str">
        <f t="shared" si="9"/>
        <v>: 1</v>
      </c>
      <c r="C58" s="1">
        <f t="shared" si="6"/>
        <v>50</v>
      </c>
      <c r="D58" s="1" t="str">
        <f t="shared" si="10"/>
        <v>50</v>
      </c>
      <c r="E58" s="1">
        <f t="shared" si="14"/>
        <v>50</v>
      </c>
      <c r="F58" s="1" t="str">
        <f t="shared" si="11"/>
        <v>: 50</v>
      </c>
      <c r="G58" s="1">
        <f t="shared" si="7"/>
        <v>50</v>
      </c>
      <c r="H58" s="1" t="str">
        <f t="shared" si="12"/>
        <v>: 50</v>
      </c>
      <c r="K58" s="189">
        <f t="shared" si="8"/>
        <v>50</v>
      </c>
      <c r="L58" s="185"/>
      <c r="M58" s="185"/>
      <c r="N58" s="185"/>
      <c r="O58" s="185"/>
    </row>
    <row r="59" spans="1:15" x14ac:dyDescent="0.2">
      <c r="A59" s="1">
        <f t="shared" si="13"/>
        <v>1</v>
      </c>
      <c r="B59" s="1" t="str">
        <f t="shared" si="9"/>
        <v>: 1</v>
      </c>
      <c r="C59" s="1">
        <f t="shared" si="6"/>
        <v>51</v>
      </c>
      <c r="D59" s="1" t="str">
        <f t="shared" si="10"/>
        <v>51</v>
      </c>
      <c r="E59" s="1">
        <f t="shared" si="14"/>
        <v>51</v>
      </c>
      <c r="F59" s="1" t="str">
        <f t="shared" si="11"/>
        <v>: 51</v>
      </c>
      <c r="G59" s="1">
        <f t="shared" si="7"/>
        <v>51</v>
      </c>
      <c r="H59" s="1" t="str">
        <f t="shared" si="12"/>
        <v>: 51</v>
      </c>
      <c r="K59" s="189">
        <f t="shared" si="8"/>
        <v>51</v>
      </c>
      <c r="L59" s="185"/>
      <c r="M59" s="185"/>
      <c r="N59" s="185"/>
      <c r="O59" s="185"/>
    </row>
    <row r="60" spans="1:15" x14ac:dyDescent="0.2">
      <c r="A60" s="1">
        <f t="shared" si="13"/>
        <v>1</v>
      </c>
      <c r="B60" s="1" t="str">
        <f t="shared" si="9"/>
        <v>: 1</v>
      </c>
      <c r="C60" s="1">
        <f t="shared" si="6"/>
        <v>52</v>
      </c>
      <c r="D60" s="1" t="str">
        <f t="shared" si="10"/>
        <v>52</v>
      </c>
      <c r="E60" s="1">
        <f t="shared" si="14"/>
        <v>52</v>
      </c>
      <c r="F60" s="1" t="str">
        <f t="shared" si="11"/>
        <v>: 52</v>
      </c>
      <c r="G60" s="1">
        <f t="shared" si="7"/>
        <v>52</v>
      </c>
      <c r="H60" s="1" t="str">
        <f t="shared" si="12"/>
        <v>: 52</v>
      </c>
      <c r="K60" s="189">
        <f t="shared" si="8"/>
        <v>52</v>
      </c>
      <c r="L60" s="185"/>
      <c r="M60" s="185"/>
      <c r="N60" s="185"/>
      <c r="O60" s="185"/>
    </row>
    <row r="61" spans="1:15" x14ac:dyDescent="0.2">
      <c r="A61" s="1">
        <f t="shared" si="13"/>
        <v>1</v>
      </c>
      <c r="B61" s="1" t="str">
        <f t="shared" si="9"/>
        <v>: 1</v>
      </c>
      <c r="C61" s="1">
        <f t="shared" si="6"/>
        <v>53</v>
      </c>
      <c r="D61" s="1" t="str">
        <f t="shared" si="10"/>
        <v>53</v>
      </c>
      <c r="E61" s="1">
        <f t="shared" si="14"/>
        <v>53</v>
      </c>
      <c r="F61" s="1" t="str">
        <f t="shared" si="11"/>
        <v>: 53</v>
      </c>
      <c r="G61" s="1">
        <f t="shared" si="7"/>
        <v>53</v>
      </c>
      <c r="H61" s="1" t="str">
        <f t="shared" si="12"/>
        <v>: 53</v>
      </c>
      <c r="K61" s="189">
        <f t="shared" si="8"/>
        <v>53</v>
      </c>
      <c r="L61" s="185"/>
      <c r="M61" s="185"/>
      <c r="N61" s="185"/>
      <c r="O61" s="185"/>
    </row>
    <row r="62" spans="1:15" x14ac:dyDescent="0.2">
      <c r="A62" s="1">
        <f t="shared" si="13"/>
        <v>1</v>
      </c>
      <c r="B62" s="1" t="str">
        <f t="shared" si="9"/>
        <v>: 1</v>
      </c>
      <c r="C62" s="1">
        <f t="shared" si="6"/>
        <v>54</v>
      </c>
      <c r="D62" s="1" t="str">
        <f t="shared" si="10"/>
        <v>54</v>
      </c>
      <c r="E62" s="1">
        <f t="shared" si="14"/>
        <v>54</v>
      </c>
      <c r="F62" s="1" t="str">
        <f t="shared" si="11"/>
        <v>: 54</v>
      </c>
      <c r="G62" s="1">
        <f t="shared" si="7"/>
        <v>54</v>
      </c>
      <c r="H62" s="1" t="str">
        <f t="shared" si="12"/>
        <v>: 54</v>
      </c>
      <c r="K62" s="189">
        <f t="shared" si="8"/>
        <v>54</v>
      </c>
      <c r="L62" s="185"/>
      <c r="M62" s="185"/>
      <c r="N62" s="185"/>
      <c r="O62" s="185"/>
    </row>
    <row r="63" spans="1:15" x14ac:dyDescent="0.2">
      <c r="A63" s="1">
        <f t="shared" si="13"/>
        <v>1</v>
      </c>
      <c r="B63" s="1" t="str">
        <f t="shared" si="9"/>
        <v>: 1</v>
      </c>
      <c r="C63" s="1">
        <f t="shared" si="6"/>
        <v>55</v>
      </c>
      <c r="D63" s="1" t="str">
        <f t="shared" si="10"/>
        <v>55</v>
      </c>
      <c r="E63" s="1">
        <f t="shared" si="14"/>
        <v>55</v>
      </c>
      <c r="F63" s="1" t="str">
        <f t="shared" si="11"/>
        <v>: 55</v>
      </c>
      <c r="G63" s="1">
        <f t="shared" si="7"/>
        <v>55</v>
      </c>
      <c r="H63" s="1" t="str">
        <f t="shared" si="12"/>
        <v>: 55</v>
      </c>
      <c r="K63" s="189">
        <f t="shared" si="8"/>
        <v>55</v>
      </c>
      <c r="L63" s="185"/>
      <c r="M63" s="185"/>
      <c r="N63" s="185"/>
      <c r="O63" s="185"/>
    </row>
    <row r="64" spans="1:15" x14ac:dyDescent="0.2">
      <c r="A64" s="1">
        <f t="shared" si="13"/>
        <v>1</v>
      </c>
      <c r="B64" s="1" t="str">
        <f t="shared" si="9"/>
        <v>: 1</v>
      </c>
      <c r="C64" s="1">
        <f t="shared" si="6"/>
        <v>56</v>
      </c>
      <c r="D64" s="1" t="str">
        <f t="shared" si="10"/>
        <v>56</v>
      </c>
      <c r="E64" s="1">
        <f t="shared" si="14"/>
        <v>56</v>
      </c>
      <c r="F64" s="1" t="str">
        <f t="shared" si="11"/>
        <v>: 56</v>
      </c>
      <c r="G64" s="1">
        <f t="shared" si="7"/>
        <v>56</v>
      </c>
      <c r="H64" s="1" t="str">
        <f t="shared" si="12"/>
        <v>: 56</v>
      </c>
      <c r="K64" s="189">
        <f t="shared" si="8"/>
        <v>56</v>
      </c>
      <c r="L64" s="185"/>
      <c r="M64" s="185"/>
      <c r="N64" s="185"/>
      <c r="O64" s="185"/>
    </row>
    <row r="65" spans="1:15" x14ac:dyDescent="0.2">
      <c r="A65" s="1">
        <f t="shared" si="13"/>
        <v>1</v>
      </c>
      <c r="B65" s="1" t="str">
        <f t="shared" si="9"/>
        <v>: 1</v>
      </c>
      <c r="C65" s="1">
        <f t="shared" si="6"/>
        <v>57</v>
      </c>
      <c r="D65" s="1" t="str">
        <f t="shared" si="10"/>
        <v>57</v>
      </c>
      <c r="E65" s="1">
        <f t="shared" si="14"/>
        <v>57</v>
      </c>
      <c r="F65" s="1" t="str">
        <f t="shared" si="11"/>
        <v>: 57</v>
      </c>
      <c r="G65" s="1">
        <f t="shared" si="7"/>
        <v>57</v>
      </c>
      <c r="H65" s="1" t="str">
        <f t="shared" si="12"/>
        <v>: 57</v>
      </c>
      <c r="K65" s="189">
        <f t="shared" si="8"/>
        <v>57</v>
      </c>
      <c r="L65" s="185"/>
      <c r="M65" s="185"/>
      <c r="N65" s="185"/>
      <c r="O65" s="185"/>
    </row>
    <row r="66" spans="1:15" x14ac:dyDescent="0.2">
      <c r="A66" s="1">
        <f t="shared" si="13"/>
        <v>1</v>
      </c>
      <c r="B66" s="1" t="str">
        <f t="shared" si="9"/>
        <v>: 1</v>
      </c>
      <c r="C66" s="1">
        <f t="shared" si="6"/>
        <v>58</v>
      </c>
      <c r="D66" s="1" t="str">
        <f t="shared" si="10"/>
        <v>58</v>
      </c>
      <c r="E66" s="1">
        <f t="shared" si="14"/>
        <v>58</v>
      </c>
      <c r="F66" s="1" t="str">
        <f t="shared" si="11"/>
        <v>: 58</v>
      </c>
      <c r="G66" s="1">
        <f t="shared" si="7"/>
        <v>58</v>
      </c>
      <c r="H66" s="1" t="str">
        <f t="shared" si="12"/>
        <v>: 58</v>
      </c>
      <c r="K66" s="189">
        <f t="shared" si="8"/>
        <v>58</v>
      </c>
      <c r="L66" s="185"/>
      <c r="M66" s="185"/>
      <c r="N66" s="185"/>
      <c r="O66" s="185"/>
    </row>
    <row r="67" spans="1:15" x14ac:dyDescent="0.2">
      <c r="A67" s="1">
        <f t="shared" si="13"/>
        <v>1</v>
      </c>
      <c r="B67" s="1" t="str">
        <f t="shared" si="9"/>
        <v>: 1</v>
      </c>
      <c r="C67" s="1">
        <f t="shared" si="6"/>
        <v>59</v>
      </c>
      <c r="D67" s="1" t="str">
        <f t="shared" si="10"/>
        <v>59</v>
      </c>
      <c r="E67" s="1">
        <f t="shared" si="14"/>
        <v>59</v>
      </c>
      <c r="F67" s="1" t="str">
        <f t="shared" si="11"/>
        <v>: 59</v>
      </c>
      <c r="G67" s="1">
        <f t="shared" si="7"/>
        <v>59</v>
      </c>
      <c r="H67" s="1" t="str">
        <f t="shared" si="12"/>
        <v>: 59</v>
      </c>
      <c r="K67" s="189">
        <f t="shared" si="8"/>
        <v>59</v>
      </c>
      <c r="L67" s="185"/>
      <c r="M67" s="185"/>
      <c r="N67" s="185"/>
      <c r="O67" s="185"/>
    </row>
    <row r="68" spans="1:15" x14ac:dyDescent="0.2">
      <c r="A68" s="1">
        <f t="shared" si="13"/>
        <v>1</v>
      </c>
      <c r="B68" s="1" t="str">
        <f t="shared" si="9"/>
        <v>: 1</v>
      </c>
      <c r="C68" s="1">
        <f t="shared" si="6"/>
        <v>60</v>
      </c>
      <c r="D68" s="1" t="str">
        <f t="shared" si="10"/>
        <v>60</v>
      </c>
      <c r="E68" s="1">
        <f t="shared" si="14"/>
        <v>60</v>
      </c>
      <c r="F68" s="1" t="str">
        <f t="shared" si="11"/>
        <v>: 60</v>
      </c>
      <c r="G68" s="1">
        <f t="shared" si="7"/>
        <v>60</v>
      </c>
      <c r="H68" s="1" t="str">
        <f t="shared" si="12"/>
        <v>: 60</v>
      </c>
      <c r="K68" s="189">
        <f t="shared" si="8"/>
        <v>60</v>
      </c>
      <c r="L68" s="185"/>
      <c r="M68" s="185"/>
      <c r="N68" s="185"/>
      <c r="O68" s="185"/>
    </row>
    <row r="69" spans="1:15" x14ac:dyDescent="0.2">
      <c r="A69" s="1">
        <f t="shared" si="13"/>
        <v>1</v>
      </c>
      <c r="B69" s="1" t="str">
        <f t="shared" si="9"/>
        <v>: 1</v>
      </c>
      <c r="C69" s="1">
        <f t="shared" si="6"/>
        <v>61</v>
      </c>
      <c r="D69" s="1" t="str">
        <f t="shared" si="10"/>
        <v>61</v>
      </c>
      <c r="E69" s="1">
        <f t="shared" si="14"/>
        <v>61</v>
      </c>
      <c r="F69" s="1" t="str">
        <f t="shared" si="11"/>
        <v>: 61</v>
      </c>
      <c r="G69" s="1">
        <f t="shared" si="7"/>
        <v>61</v>
      </c>
      <c r="H69" s="1" t="str">
        <f t="shared" si="12"/>
        <v>: 61</v>
      </c>
      <c r="K69" s="189">
        <f t="shared" si="8"/>
        <v>61</v>
      </c>
      <c r="L69" s="185"/>
      <c r="M69" s="185"/>
      <c r="N69" s="185"/>
      <c r="O69" s="185"/>
    </row>
    <row r="70" spans="1:15" x14ac:dyDescent="0.2">
      <c r="A70" s="1">
        <f t="shared" si="13"/>
        <v>1</v>
      </c>
      <c r="B70" s="1" t="str">
        <f t="shared" si="9"/>
        <v>: 1</v>
      </c>
      <c r="C70" s="1">
        <f t="shared" si="6"/>
        <v>62</v>
      </c>
      <c r="D70" s="1" t="str">
        <f t="shared" si="10"/>
        <v>62</v>
      </c>
      <c r="E70" s="1">
        <f t="shared" si="14"/>
        <v>62</v>
      </c>
      <c r="F70" s="1" t="str">
        <f t="shared" si="11"/>
        <v>: 62</v>
      </c>
      <c r="G70" s="1">
        <f t="shared" si="7"/>
        <v>62</v>
      </c>
      <c r="H70" s="1" t="str">
        <f t="shared" si="12"/>
        <v>: 62</v>
      </c>
      <c r="K70" s="189">
        <f t="shared" si="8"/>
        <v>62</v>
      </c>
      <c r="L70" s="185"/>
      <c r="M70" s="185"/>
      <c r="N70" s="185"/>
      <c r="O70" s="185"/>
    </row>
    <row r="71" spans="1:15" x14ac:dyDescent="0.2">
      <c r="A71" s="1">
        <f t="shared" si="13"/>
        <v>1</v>
      </c>
      <c r="B71" s="1" t="str">
        <f t="shared" si="9"/>
        <v>: 1</v>
      </c>
      <c r="C71" s="1">
        <f t="shared" si="6"/>
        <v>63</v>
      </c>
      <c r="D71" s="1" t="str">
        <f t="shared" si="10"/>
        <v>63</v>
      </c>
      <c r="E71" s="1">
        <f t="shared" si="14"/>
        <v>63</v>
      </c>
      <c r="F71" s="1" t="str">
        <f t="shared" si="11"/>
        <v>: 63</v>
      </c>
      <c r="G71" s="1">
        <f t="shared" si="7"/>
        <v>63</v>
      </c>
      <c r="H71" s="1" t="str">
        <f t="shared" si="12"/>
        <v>: 63</v>
      </c>
      <c r="K71" s="189">
        <f t="shared" si="8"/>
        <v>63</v>
      </c>
      <c r="L71" s="185"/>
      <c r="M71" s="185"/>
      <c r="N71" s="185"/>
      <c r="O71" s="185"/>
    </row>
    <row r="72" spans="1:15" x14ac:dyDescent="0.2">
      <c r="A72" s="1">
        <f t="shared" si="13"/>
        <v>1</v>
      </c>
      <c r="B72" s="1" t="str">
        <f t="shared" si="9"/>
        <v>: 1</v>
      </c>
      <c r="C72" s="1">
        <f t="shared" si="6"/>
        <v>64</v>
      </c>
      <c r="D72" s="1" t="str">
        <f t="shared" si="10"/>
        <v>64</v>
      </c>
      <c r="E72" s="1">
        <f t="shared" si="14"/>
        <v>64</v>
      </c>
      <c r="F72" s="1" t="str">
        <f t="shared" si="11"/>
        <v>: 64</v>
      </c>
      <c r="G72" s="1">
        <f t="shared" si="7"/>
        <v>64</v>
      </c>
      <c r="H72" s="1" t="str">
        <f t="shared" si="12"/>
        <v>: 64</v>
      </c>
      <c r="K72" s="189">
        <f t="shared" si="8"/>
        <v>64</v>
      </c>
      <c r="L72" s="185"/>
      <c r="M72" s="185"/>
      <c r="N72" s="185"/>
      <c r="O72" s="185"/>
    </row>
    <row r="73" spans="1:15" x14ac:dyDescent="0.2">
      <c r="A73" s="1">
        <f t="shared" si="13"/>
        <v>1</v>
      </c>
      <c r="B73" s="1" t="str">
        <f t="shared" ref="B73:B104" si="15">CONCATENATE(L73,": ",M73&amp;A73)</f>
        <v>: 1</v>
      </c>
      <c r="C73" s="1">
        <f t="shared" si="6"/>
        <v>65</v>
      </c>
      <c r="D73" s="1" t="str">
        <f t="shared" ref="D73:D74" si="16">CONCATENATE(L73,C73)</f>
        <v>65</v>
      </c>
      <c r="E73" s="1">
        <f t="shared" si="14"/>
        <v>65</v>
      </c>
      <c r="F73" s="1" t="str">
        <f t="shared" ref="F73:F104" si="17">CONCATENATE(L73,": ",M73,E73)</f>
        <v>: 65</v>
      </c>
      <c r="G73" s="1">
        <f t="shared" si="7"/>
        <v>65</v>
      </c>
      <c r="H73" s="1" t="str">
        <f t="shared" ref="H73:H104" si="18">CONCATENATE(M73,": ",N73,G73)</f>
        <v>: 65</v>
      </c>
      <c r="K73" s="189">
        <f t="shared" si="8"/>
        <v>65</v>
      </c>
      <c r="L73" s="185"/>
      <c r="M73" s="185"/>
      <c r="N73" s="185"/>
      <c r="O73" s="185"/>
    </row>
    <row r="74" spans="1:15" x14ac:dyDescent="0.2">
      <c r="A74" s="1">
        <f t="shared" ref="A74:A108" si="19">IF(M73=M74,IF(N74=N73,A73,A73+1),1)</f>
        <v>1</v>
      </c>
      <c r="B74" s="1" t="str">
        <f t="shared" si="15"/>
        <v>: 1</v>
      </c>
      <c r="C74" s="1">
        <f t="shared" si="6"/>
        <v>66</v>
      </c>
      <c r="D74" s="1" t="str">
        <f t="shared" si="16"/>
        <v>66</v>
      </c>
      <c r="E74" s="1">
        <f t="shared" ref="E74:E108" si="20">IF(M74=M73,E73+1,1)</f>
        <v>66</v>
      </c>
      <c r="F74" s="1" t="str">
        <f t="shared" si="17"/>
        <v>: 66</v>
      </c>
      <c r="G74" s="1">
        <f t="shared" si="7"/>
        <v>66</v>
      </c>
      <c r="H74" s="1" t="str">
        <f t="shared" si="18"/>
        <v>: 66</v>
      </c>
      <c r="K74" s="189">
        <f t="shared" si="8"/>
        <v>66</v>
      </c>
      <c r="L74" s="185"/>
      <c r="M74" s="185"/>
      <c r="N74" s="185"/>
      <c r="O74" s="185"/>
    </row>
    <row r="75" spans="1:15" x14ac:dyDescent="0.2">
      <c r="A75" s="1">
        <f t="shared" si="19"/>
        <v>1</v>
      </c>
      <c r="B75" s="1" t="str">
        <f t="shared" si="15"/>
        <v>: 1</v>
      </c>
      <c r="C75" s="1">
        <f t="shared" ref="C75:C108" si="21">IF(L75=L74,C74+1,1)</f>
        <v>67</v>
      </c>
      <c r="D75" s="1" t="str">
        <f t="shared" ref="D75:D108" si="22">CONCATENATE(L75,C75)</f>
        <v>67</v>
      </c>
      <c r="E75" s="1">
        <f t="shared" si="20"/>
        <v>67</v>
      </c>
      <c r="F75" s="1" t="str">
        <f t="shared" si="17"/>
        <v>: 67</v>
      </c>
      <c r="G75" s="1">
        <f t="shared" ref="G75:G108" si="23">IF(N75=N74,G74+1,1)</f>
        <v>67</v>
      </c>
      <c r="H75" s="1" t="str">
        <f t="shared" si="18"/>
        <v>: 67</v>
      </c>
      <c r="K75" s="189">
        <f t="shared" ref="K75:K108" si="24">K74+1</f>
        <v>67</v>
      </c>
      <c r="L75" s="185"/>
      <c r="M75" s="185"/>
      <c r="N75" s="185"/>
      <c r="O75" s="185"/>
    </row>
    <row r="76" spans="1:15" x14ac:dyDescent="0.2">
      <c r="A76" s="1">
        <f t="shared" si="19"/>
        <v>1</v>
      </c>
      <c r="B76" s="1" t="str">
        <f t="shared" si="15"/>
        <v>: 1</v>
      </c>
      <c r="C76" s="1">
        <f t="shared" si="21"/>
        <v>68</v>
      </c>
      <c r="D76" s="1" t="str">
        <f t="shared" si="22"/>
        <v>68</v>
      </c>
      <c r="E76" s="1">
        <f t="shared" si="20"/>
        <v>68</v>
      </c>
      <c r="F76" s="1" t="str">
        <f t="shared" si="17"/>
        <v>: 68</v>
      </c>
      <c r="G76" s="1">
        <f t="shared" si="23"/>
        <v>68</v>
      </c>
      <c r="H76" s="1" t="str">
        <f t="shared" si="18"/>
        <v>: 68</v>
      </c>
      <c r="K76" s="189">
        <f t="shared" si="24"/>
        <v>68</v>
      </c>
      <c r="L76" s="185"/>
      <c r="M76" s="185"/>
      <c r="N76" s="185"/>
      <c r="O76" s="185"/>
    </row>
    <row r="77" spans="1:15" x14ac:dyDescent="0.2">
      <c r="A77" s="1">
        <f t="shared" si="19"/>
        <v>1</v>
      </c>
      <c r="B77" s="1" t="str">
        <f t="shared" si="15"/>
        <v>: 1</v>
      </c>
      <c r="C77" s="1">
        <f t="shared" si="21"/>
        <v>69</v>
      </c>
      <c r="D77" s="1" t="str">
        <f t="shared" si="22"/>
        <v>69</v>
      </c>
      <c r="E77" s="1">
        <f t="shared" si="20"/>
        <v>69</v>
      </c>
      <c r="F77" s="1" t="str">
        <f t="shared" si="17"/>
        <v>: 69</v>
      </c>
      <c r="G77" s="1">
        <f t="shared" si="23"/>
        <v>69</v>
      </c>
      <c r="H77" s="1" t="str">
        <f t="shared" si="18"/>
        <v>: 69</v>
      </c>
      <c r="K77" s="189">
        <f t="shared" si="24"/>
        <v>69</v>
      </c>
      <c r="L77" s="185"/>
      <c r="M77" s="185"/>
      <c r="N77" s="185"/>
      <c r="O77" s="185"/>
    </row>
    <row r="78" spans="1:15" x14ac:dyDescent="0.2">
      <c r="A78" s="1">
        <f t="shared" si="19"/>
        <v>1</v>
      </c>
      <c r="B78" s="1" t="str">
        <f t="shared" si="15"/>
        <v>: 1</v>
      </c>
      <c r="C78" s="1">
        <f t="shared" si="21"/>
        <v>70</v>
      </c>
      <c r="D78" s="1" t="str">
        <f t="shared" si="22"/>
        <v>70</v>
      </c>
      <c r="E78" s="1">
        <f t="shared" si="20"/>
        <v>70</v>
      </c>
      <c r="F78" s="1" t="str">
        <f t="shared" si="17"/>
        <v>: 70</v>
      </c>
      <c r="G78" s="1">
        <f t="shared" si="23"/>
        <v>70</v>
      </c>
      <c r="H78" s="1" t="str">
        <f t="shared" si="18"/>
        <v>: 70</v>
      </c>
      <c r="K78" s="189">
        <f t="shared" si="24"/>
        <v>70</v>
      </c>
      <c r="L78" s="185"/>
      <c r="M78" s="185"/>
      <c r="N78" s="185"/>
      <c r="O78" s="185"/>
    </row>
    <row r="79" spans="1:15" x14ac:dyDescent="0.2">
      <c r="A79" s="1">
        <f t="shared" si="19"/>
        <v>1</v>
      </c>
      <c r="B79" s="1" t="str">
        <f t="shared" si="15"/>
        <v>: 1</v>
      </c>
      <c r="C79" s="1">
        <f t="shared" si="21"/>
        <v>71</v>
      </c>
      <c r="D79" s="1" t="str">
        <f t="shared" si="22"/>
        <v>71</v>
      </c>
      <c r="E79" s="1">
        <f t="shared" si="20"/>
        <v>71</v>
      </c>
      <c r="F79" s="1" t="str">
        <f t="shared" si="17"/>
        <v>: 71</v>
      </c>
      <c r="G79" s="1">
        <f t="shared" si="23"/>
        <v>71</v>
      </c>
      <c r="H79" s="1" t="str">
        <f t="shared" si="18"/>
        <v>: 71</v>
      </c>
      <c r="K79" s="189">
        <f t="shared" si="24"/>
        <v>71</v>
      </c>
      <c r="L79" s="185"/>
      <c r="M79" s="185"/>
      <c r="N79" s="185"/>
      <c r="O79" s="185"/>
    </row>
    <row r="80" spans="1:15" x14ac:dyDescent="0.2">
      <c r="A80" s="1">
        <f t="shared" si="19"/>
        <v>1</v>
      </c>
      <c r="B80" s="1" t="str">
        <f t="shared" si="15"/>
        <v>: 1</v>
      </c>
      <c r="C80" s="1">
        <f t="shared" si="21"/>
        <v>72</v>
      </c>
      <c r="D80" s="1" t="str">
        <f t="shared" si="22"/>
        <v>72</v>
      </c>
      <c r="E80" s="1">
        <f t="shared" si="20"/>
        <v>72</v>
      </c>
      <c r="F80" s="1" t="str">
        <f t="shared" si="17"/>
        <v>: 72</v>
      </c>
      <c r="G80" s="1">
        <f t="shared" si="23"/>
        <v>72</v>
      </c>
      <c r="H80" s="1" t="str">
        <f t="shared" si="18"/>
        <v>: 72</v>
      </c>
      <c r="K80" s="189">
        <f t="shared" si="24"/>
        <v>72</v>
      </c>
      <c r="L80" s="185"/>
      <c r="M80" s="185"/>
      <c r="N80" s="185"/>
      <c r="O80" s="185"/>
    </row>
    <row r="81" spans="1:15" x14ac:dyDescent="0.2">
      <c r="A81" s="1">
        <f t="shared" si="19"/>
        <v>1</v>
      </c>
      <c r="B81" s="1" t="str">
        <f t="shared" si="15"/>
        <v>: 1</v>
      </c>
      <c r="C81" s="1">
        <f t="shared" si="21"/>
        <v>73</v>
      </c>
      <c r="D81" s="1" t="str">
        <f t="shared" si="22"/>
        <v>73</v>
      </c>
      <c r="E81" s="1">
        <f t="shared" si="20"/>
        <v>73</v>
      </c>
      <c r="F81" s="1" t="str">
        <f t="shared" si="17"/>
        <v>: 73</v>
      </c>
      <c r="G81" s="1">
        <f t="shared" si="23"/>
        <v>73</v>
      </c>
      <c r="H81" s="1" t="str">
        <f t="shared" si="18"/>
        <v>: 73</v>
      </c>
      <c r="K81" s="189">
        <f t="shared" si="24"/>
        <v>73</v>
      </c>
      <c r="L81" s="185"/>
      <c r="M81" s="185"/>
      <c r="N81" s="185"/>
      <c r="O81" s="185"/>
    </row>
    <row r="82" spans="1:15" x14ac:dyDescent="0.2">
      <c r="A82" s="1">
        <f t="shared" si="19"/>
        <v>1</v>
      </c>
      <c r="B82" s="1" t="str">
        <f t="shared" si="15"/>
        <v>: 1</v>
      </c>
      <c r="C82" s="1">
        <f t="shared" si="21"/>
        <v>74</v>
      </c>
      <c r="D82" s="1" t="str">
        <f t="shared" si="22"/>
        <v>74</v>
      </c>
      <c r="E82" s="1">
        <f t="shared" si="20"/>
        <v>74</v>
      </c>
      <c r="F82" s="1" t="str">
        <f t="shared" si="17"/>
        <v>: 74</v>
      </c>
      <c r="G82" s="1">
        <f t="shared" si="23"/>
        <v>74</v>
      </c>
      <c r="H82" s="1" t="str">
        <f t="shared" si="18"/>
        <v>: 74</v>
      </c>
      <c r="K82" s="189">
        <f t="shared" si="24"/>
        <v>74</v>
      </c>
      <c r="L82" s="185"/>
      <c r="M82" s="185"/>
      <c r="N82" s="185"/>
      <c r="O82" s="185"/>
    </row>
    <row r="83" spans="1:15" x14ac:dyDescent="0.2">
      <c r="A83" s="1">
        <f t="shared" si="19"/>
        <v>1</v>
      </c>
      <c r="B83" s="1" t="str">
        <f t="shared" si="15"/>
        <v>: 1</v>
      </c>
      <c r="C83" s="1">
        <f t="shared" si="21"/>
        <v>75</v>
      </c>
      <c r="D83" s="1" t="str">
        <f t="shared" si="22"/>
        <v>75</v>
      </c>
      <c r="E83" s="1">
        <f t="shared" si="20"/>
        <v>75</v>
      </c>
      <c r="F83" s="1" t="str">
        <f t="shared" si="17"/>
        <v>: 75</v>
      </c>
      <c r="G83" s="1">
        <f t="shared" si="23"/>
        <v>75</v>
      </c>
      <c r="H83" s="1" t="str">
        <f t="shared" si="18"/>
        <v>: 75</v>
      </c>
      <c r="K83" s="189">
        <f t="shared" si="24"/>
        <v>75</v>
      </c>
      <c r="L83" s="185"/>
      <c r="M83" s="185"/>
      <c r="N83" s="185"/>
      <c r="O83" s="185"/>
    </row>
    <row r="84" spans="1:15" x14ac:dyDescent="0.2">
      <c r="A84" s="1">
        <f t="shared" si="19"/>
        <v>1</v>
      </c>
      <c r="B84" s="1" t="str">
        <f t="shared" si="15"/>
        <v>: 1</v>
      </c>
      <c r="C84" s="1">
        <f t="shared" si="21"/>
        <v>76</v>
      </c>
      <c r="D84" s="1" t="str">
        <f t="shared" si="22"/>
        <v>76</v>
      </c>
      <c r="E84" s="1">
        <f t="shared" si="20"/>
        <v>76</v>
      </c>
      <c r="F84" s="1" t="str">
        <f t="shared" si="17"/>
        <v>: 76</v>
      </c>
      <c r="G84" s="1">
        <f t="shared" si="23"/>
        <v>76</v>
      </c>
      <c r="H84" s="1" t="str">
        <f t="shared" si="18"/>
        <v>: 76</v>
      </c>
      <c r="K84" s="189">
        <f t="shared" si="24"/>
        <v>76</v>
      </c>
      <c r="L84" s="185"/>
      <c r="M84" s="185"/>
      <c r="N84" s="185"/>
      <c r="O84" s="185"/>
    </row>
    <row r="85" spans="1:15" x14ac:dyDescent="0.2">
      <c r="A85" s="1">
        <f t="shared" si="19"/>
        <v>1</v>
      </c>
      <c r="B85" s="1" t="str">
        <f t="shared" si="15"/>
        <v>: 1</v>
      </c>
      <c r="C85" s="1">
        <f t="shared" si="21"/>
        <v>77</v>
      </c>
      <c r="D85" s="1" t="str">
        <f t="shared" si="22"/>
        <v>77</v>
      </c>
      <c r="E85" s="1">
        <f t="shared" si="20"/>
        <v>77</v>
      </c>
      <c r="F85" s="1" t="str">
        <f t="shared" si="17"/>
        <v>: 77</v>
      </c>
      <c r="G85" s="1">
        <f t="shared" si="23"/>
        <v>77</v>
      </c>
      <c r="H85" s="1" t="str">
        <f t="shared" si="18"/>
        <v>: 77</v>
      </c>
      <c r="K85" s="189">
        <f t="shared" si="24"/>
        <v>77</v>
      </c>
      <c r="L85" s="185"/>
      <c r="M85" s="185"/>
      <c r="N85" s="185"/>
      <c r="O85" s="185"/>
    </row>
    <row r="86" spans="1:15" x14ac:dyDescent="0.2">
      <c r="A86" s="1">
        <f t="shared" si="19"/>
        <v>1</v>
      </c>
      <c r="B86" s="1" t="str">
        <f t="shared" si="15"/>
        <v>: 1</v>
      </c>
      <c r="C86" s="1">
        <f t="shared" si="21"/>
        <v>78</v>
      </c>
      <c r="D86" s="1" t="str">
        <f t="shared" si="22"/>
        <v>78</v>
      </c>
      <c r="E86" s="1">
        <f t="shared" si="20"/>
        <v>78</v>
      </c>
      <c r="F86" s="1" t="str">
        <f t="shared" si="17"/>
        <v>: 78</v>
      </c>
      <c r="G86" s="1">
        <f t="shared" si="23"/>
        <v>78</v>
      </c>
      <c r="H86" s="1" t="str">
        <f t="shared" si="18"/>
        <v>: 78</v>
      </c>
      <c r="K86" s="189">
        <f t="shared" si="24"/>
        <v>78</v>
      </c>
      <c r="L86" s="185"/>
      <c r="M86" s="185"/>
      <c r="N86" s="185"/>
      <c r="O86" s="185"/>
    </row>
    <row r="87" spans="1:15" x14ac:dyDescent="0.2">
      <c r="A87" s="1">
        <f t="shared" si="19"/>
        <v>1</v>
      </c>
      <c r="B87" s="1" t="str">
        <f t="shared" si="15"/>
        <v>: 1</v>
      </c>
      <c r="C87" s="1">
        <f t="shared" si="21"/>
        <v>79</v>
      </c>
      <c r="D87" s="1" t="str">
        <f t="shared" si="22"/>
        <v>79</v>
      </c>
      <c r="E87" s="1">
        <f t="shared" si="20"/>
        <v>79</v>
      </c>
      <c r="F87" s="1" t="str">
        <f t="shared" si="17"/>
        <v>: 79</v>
      </c>
      <c r="G87" s="1">
        <f t="shared" si="23"/>
        <v>79</v>
      </c>
      <c r="H87" s="1" t="str">
        <f t="shared" si="18"/>
        <v>: 79</v>
      </c>
      <c r="K87" s="189">
        <f t="shared" si="24"/>
        <v>79</v>
      </c>
      <c r="L87" s="185"/>
      <c r="M87" s="185"/>
      <c r="N87" s="185"/>
      <c r="O87" s="185"/>
    </row>
    <row r="88" spans="1:15" x14ac:dyDescent="0.2">
      <c r="A88" s="1">
        <f t="shared" si="19"/>
        <v>1</v>
      </c>
      <c r="B88" s="1" t="str">
        <f t="shared" si="15"/>
        <v>: 1</v>
      </c>
      <c r="C88" s="1">
        <f t="shared" si="21"/>
        <v>80</v>
      </c>
      <c r="D88" s="1" t="str">
        <f t="shared" si="22"/>
        <v>80</v>
      </c>
      <c r="E88" s="1">
        <f t="shared" si="20"/>
        <v>80</v>
      </c>
      <c r="F88" s="1" t="str">
        <f t="shared" si="17"/>
        <v>: 80</v>
      </c>
      <c r="G88" s="1">
        <f t="shared" si="23"/>
        <v>80</v>
      </c>
      <c r="H88" s="1" t="str">
        <f t="shared" si="18"/>
        <v>: 80</v>
      </c>
      <c r="K88" s="189">
        <f t="shared" si="24"/>
        <v>80</v>
      </c>
      <c r="L88" s="185"/>
      <c r="M88" s="185"/>
      <c r="N88" s="185"/>
      <c r="O88" s="185"/>
    </row>
    <row r="89" spans="1:15" x14ac:dyDescent="0.2">
      <c r="A89" s="1">
        <f t="shared" si="19"/>
        <v>1</v>
      </c>
      <c r="B89" s="1" t="str">
        <f t="shared" si="15"/>
        <v>: 1</v>
      </c>
      <c r="C89" s="1">
        <f t="shared" si="21"/>
        <v>81</v>
      </c>
      <c r="D89" s="1" t="str">
        <f t="shared" si="22"/>
        <v>81</v>
      </c>
      <c r="E89" s="1">
        <f t="shared" si="20"/>
        <v>81</v>
      </c>
      <c r="F89" s="1" t="str">
        <f t="shared" si="17"/>
        <v>: 81</v>
      </c>
      <c r="G89" s="1">
        <f t="shared" si="23"/>
        <v>81</v>
      </c>
      <c r="H89" s="1" t="str">
        <f t="shared" si="18"/>
        <v>: 81</v>
      </c>
      <c r="K89" s="189">
        <f t="shared" si="24"/>
        <v>81</v>
      </c>
      <c r="L89" s="185"/>
      <c r="M89" s="185"/>
      <c r="N89" s="185"/>
      <c r="O89" s="185"/>
    </row>
    <row r="90" spans="1:15" x14ac:dyDescent="0.2">
      <c r="A90" s="1">
        <f t="shared" si="19"/>
        <v>1</v>
      </c>
      <c r="B90" s="1" t="str">
        <f t="shared" si="15"/>
        <v>: 1</v>
      </c>
      <c r="C90" s="1">
        <f t="shared" si="21"/>
        <v>82</v>
      </c>
      <c r="D90" s="1" t="str">
        <f t="shared" si="22"/>
        <v>82</v>
      </c>
      <c r="E90" s="1">
        <f t="shared" si="20"/>
        <v>82</v>
      </c>
      <c r="F90" s="1" t="str">
        <f t="shared" si="17"/>
        <v>: 82</v>
      </c>
      <c r="G90" s="1">
        <f t="shared" si="23"/>
        <v>82</v>
      </c>
      <c r="H90" s="1" t="str">
        <f t="shared" si="18"/>
        <v>: 82</v>
      </c>
      <c r="K90" s="189">
        <f t="shared" si="24"/>
        <v>82</v>
      </c>
      <c r="L90" s="185"/>
      <c r="M90" s="185"/>
      <c r="N90" s="185"/>
      <c r="O90" s="185"/>
    </row>
    <row r="91" spans="1:15" x14ac:dyDescent="0.2">
      <c r="A91" s="1">
        <f t="shared" si="19"/>
        <v>1</v>
      </c>
      <c r="B91" s="1" t="str">
        <f t="shared" si="15"/>
        <v>: 1</v>
      </c>
      <c r="C91" s="1">
        <f t="shared" si="21"/>
        <v>83</v>
      </c>
      <c r="D91" s="1" t="str">
        <f t="shared" si="22"/>
        <v>83</v>
      </c>
      <c r="E91" s="1">
        <f t="shared" si="20"/>
        <v>83</v>
      </c>
      <c r="F91" s="1" t="str">
        <f t="shared" si="17"/>
        <v>: 83</v>
      </c>
      <c r="G91" s="1">
        <f t="shared" si="23"/>
        <v>83</v>
      </c>
      <c r="H91" s="1" t="str">
        <f t="shared" si="18"/>
        <v>: 83</v>
      </c>
      <c r="K91" s="189">
        <f t="shared" si="24"/>
        <v>83</v>
      </c>
      <c r="L91" s="185"/>
      <c r="M91" s="185"/>
      <c r="N91" s="185"/>
      <c r="O91" s="185"/>
    </row>
    <row r="92" spans="1:15" x14ac:dyDescent="0.2">
      <c r="A92" s="1">
        <f t="shared" si="19"/>
        <v>1</v>
      </c>
      <c r="B92" s="1" t="str">
        <f t="shared" si="15"/>
        <v>: 1</v>
      </c>
      <c r="C92" s="1">
        <f t="shared" si="21"/>
        <v>84</v>
      </c>
      <c r="D92" s="1" t="str">
        <f t="shared" si="22"/>
        <v>84</v>
      </c>
      <c r="E92" s="1">
        <f t="shared" si="20"/>
        <v>84</v>
      </c>
      <c r="F92" s="1" t="str">
        <f t="shared" si="17"/>
        <v>: 84</v>
      </c>
      <c r="G92" s="1">
        <f t="shared" si="23"/>
        <v>84</v>
      </c>
      <c r="H92" s="1" t="str">
        <f t="shared" si="18"/>
        <v>: 84</v>
      </c>
      <c r="K92" s="189">
        <f t="shared" si="24"/>
        <v>84</v>
      </c>
      <c r="L92" s="185"/>
      <c r="M92" s="185"/>
      <c r="N92" s="185"/>
      <c r="O92" s="185"/>
    </row>
    <row r="93" spans="1:15" x14ac:dyDescent="0.2">
      <c r="A93" s="1">
        <f t="shared" si="19"/>
        <v>1</v>
      </c>
      <c r="B93" s="1" t="str">
        <f t="shared" si="15"/>
        <v>: 1</v>
      </c>
      <c r="C93" s="1">
        <f t="shared" si="21"/>
        <v>85</v>
      </c>
      <c r="D93" s="1" t="str">
        <f t="shared" si="22"/>
        <v>85</v>
      </c>
      <c r="E93" s="1">
        <f t="shared" si="20"/>
        <v>85</v>
      </c>
      <c r="F93" s="1" t="str">
        <f t="shared" si="17"/>
        <v>: 85</v>
      </c>
      <c r="G93" s="1">
        <f t="shared" si="23"/>
        <v>85</v>
      </c>
      <c r="H93" s="1" t="str">
        <f t="shared" si="18"/>
        <v>: 85</v>
      </c>
      <c r="K93" s="189">
        <f t="shared" si="24"/>
        <v>85</v>
      </c>
      <c r="L93" s="185"/>
      <c r="M93" s="185"/>
      <c r="N93" s="185"/>
      <c r="O93" s="185"/>
    </row>
    <row r="94" spans="1:15" x14ac:dyDescent="0.2">
      <c r="A94" s="1">
        <f t="shared" si="19"/>
        <v>1</v>
      </c>
      <c r="B94" s="1" t="str">
        <f t="shared" si="15"/>
        <v>: 1</v>
      </c>
      <c r="C94" s="1">
        <f t="shared" si="21"/>
        <v>86</v>
      </c>
      <c r="D94" s="1" t="str">
        <f t="shared" si="22"/>
        <v>86</v>
      </c>
      <c r="E94" s="1">
        <f t="shared" si="20"/>
        <v>86</v>
      </c>
      <c r="F94" s="1" t="str">
        <f t="shared" si="17"/>
        <v>: 86</v>
      </c>
      <c r="G94" s="1">
        <f t="shared" si="23"/>
        <v>86</v>
      </c>
      <c r="H94" s="1" t="str">
        <f t="shared" si="18"/>
        <v>: 86</v>
      </c>
      <c r="K94" s="189">
        <f t="shared" si="24"/>
        <v>86</v>
      </c>
      <c r="L94" s="185"/>
      <c r="M94" s="185"/>
      <c r="N94" s="185"/>
      <c r="O94" s="185"/>
    </row>
    <row r="95" spans="1:15" x14ac:dyDescent="0.2">
      <c r="A95" s="1">
        <f t="shared" si="19"/>
        <v>1</v>
      </c>
      <c r="B95" s="1" t="str">
        <f t="shared" si="15"/>
        <v>: 1</v>
      </c>
      <c r="C95" s="1">
        <f t="shared" si="21"/>
        <v>87</v>
      </c>
      <c r="D95" s="1" t="str">
        <f t="shared" si="22"/>
        <v>87</v>
      </c>
      <c r="E95" s="1">
        <f t="shared" si="20"/>
        <v>87</v>
      </c>
      <c r="F95" s="1" t="str">
        <f t="shared" si="17"/>
        <v>: 87</v>
      </c>
      <c r="G95" s="1">
        <f t="shared" si="23"/>
        <v>87</v>
      </c>
      <c r="H95" s="1" t="str">
        <f t="shared" si="18"/>
        <v>: 87</v>
      </c>
      <c r="K95" s="189">
        <f t="shared" si="24"/>
        <v>87</v>
      </c>
      <c r="L95" s="185"/>
      <c r="M95" s="185"/>
      <c r="N95" s="185"/>
      <c r="O95" s="185"/>
    </row>
    <row r="96" spans="1:15" x14ac:dyDescent="0.2">
      <c r="A96" s="1">
        <f t="shared" si="19"/>
        <v>1</v>
      </c>
      <c r="B96" s="1" t="str">
        <f t="shared" si="15"/>
        <v>: 1</v>
      </c>
      <c r="C96" s="1">
        <f t="shared" si="21"/>
        <v>88</v>
      </c>
      <c r="D96" s="1" t="str">
        <f t="shared" si="22"/>
        <v>88</v>
      </c>
      <c r="E96" s="1">
        <f t="shared" si="20"/>
        <v>88</v>
      </c>
      <c r="F96" s="1" t="str">
        <f t="shared" si="17"/>
        <v>: 88</v>
      </c>
      <c r="G96" s="1">
        <f t="shared" si="23"/>
        <v>88</v>
      </c>
      <c r="H96" s="1" t="str">
        <f t="shared" si="18"/>
        <v>: 88</v>
      </c>
      <c r="K96" s="189">
        <f t="shared" si="24"/>
        <v>88</v>
      </c>
      <c r="L96" s="185"/>
      <c r="M96" s="185"/>
      <c r="N96" s="185"/>
      <c r="O96" s="185"/>
    </row>
    <row r="97" spans="1:15" x14ac:dyDescent="0.2">
      <c r="A97" s="1">
        <f t="shared" si="19"/>
        <v>1</v>
      </c>
      <c r="B97" s="1" t="str">
        <f t="shared" si="15"/>
        <v>: 1</v>
      </c>
      <c r="C97" s="1">
        <f t="shared" si="21"/>
        <v>89</v>
      </c>
      <c r="D97" s="1" t="str">
        <f t="shared" si="22"/>
        <v>89</v>
      </c>
      <c r="E97" s="1">
        <f t="shared" si="20"/>
        <v>89</v>
      </c>
      <c r="F97" s="1" t="str">
        <f t="shared" si="17"/>
        <v>: 89</v>
      </c>
      <c r="G97" s="1">
        <f t="shared" si="23"/>
        <v>89</v>
      </c>
      <c r="H97" s="1" t="str">
        <f t="shared" si="18"/>
        <v>: 89</v>
      </c>
      <c r="K97" s="189">
        <f t="shared" si="24"/>
        <v>89</v>
      </c>
      <c r="L97" s="185"/>
      <c r="M97" s="185"/>
      <c r="N97" s="185"/>
      <c r="O97" s="185"/>
    </row>
    <row r="98" spans="1:15" x14ac:dyDescent="0.2">
      <c r="A98" s="1">
        <f t="shared" si="19"/>
        <v>1</v>
      </c>
      <c r="B98" s="1" t="str">
        <f t="shared" si="15"/>
        <v>: 1</v>
      </c>
      <c r="C98" s="1">
        <f t="shared" si="21"/>
        <v>90</v>
      </c>
      <c r="D98" s="1" t="str">
        <f t="shared" si="22"/>
        <v>90</v>
      </c>
      <c r="E98" s="1">
        <f t="shared" si="20"/>
        <v>90</v>
      </c>
      <c r="F98" s="1" t="str">
        <f t="shared" si="17"/>
        <v>: 90</v>
      </c>
      <c r="G98" s="1">
        <f t="shared" si="23"/>
        <v>90</v>
      </c>
      <c r="H98" s="1" t="str">
        <f t="shared" si="18"/>
        <v>: 90</v>
      </c>
      <c r="K98" s="189">
        <f t="shared" si="24"/>
        <v>90</v>
      </c>
      <c r="L98" s="185"/>
      <c r="M98" s="185"/>
      <c r="N98" s="185"/>
      <c r="O98" s="185"/>
    </row>
    <row r="99" spans="1:15" x14ac:dyDescent="0.2">
      <c r="A99" s="1">
        <f t="shared" si="19"/>
        <v>1</v>
      </c>
      <c r="B99" s="1" t="str">
        <f t="shared" si="15"/>
        <v>: 1</v>
      </c>
      <c r="C99" s="1">
        <f t="shared" si="21"/>
        <v>91</v>
      </c>
      <c r="D99" s="1" t="str">
        <f t="shared" si="22"/>
        <v>91</v>
      </c>
      <c r="E99" s="1">
        <f t="shared" si="20"/>
        <v>91</v>
      </c>
      <c r="F99" s="1" t="str">
        <f t="shared" si="17"/>
        <v>: 91</v>
      </c>
      <c r="G99" s="1">
        <f t="shared" si="23"/>
        <v>91</v>
      </c>
      <c r="H99" s="1" t="str">
        <f t="shared" si="18"/>
        <v>: 91</v>
      </c>
      <c r="K99" s="189">
        <f t="shared" si="24"/>
        <v>91</v>
      </c>
      <c r="L99" s="185"/>
      <c r="M99" s="185"/>
      <c r="N99" s="185"/>
      <c r="O99" s="185"/>
    </row>
    <row r="100" spans="1:15" x14ac:dyDescent="0.2">
      <c r="A100" s="1">
        <f t="shared" si="19"/>
        <v>1</v>
      </c>
      <c r="B100" s="1" t="str">
        <f t="shared" si="15"/>
        <v>: 1</v>
      </c>
      <c r="C100" s="1">
        <f t="shared" si="21"/>
        <v>92</v>
      </c>
      <c r="D100" s="1" t="str">
        <f t="shared" si="22"/>
        <v>92</v>
      </c>
      <c r="E100" s="1">
        <f t="shared" si="20"/>
        <v>92</v>
      </c>
      <c r="F100" s="1" t="str">
        <f t="shared" si="17"/>
        <v>: 92</v>
      </c>
      <c r="G100" s="1">
        <f t="shared" si="23"/>
        <v>92</v>
      </c>
      <c r="H100" s="1" t="str">
        <f t="shared" si="18"/>
        <v>: 92</v>
      </c>
      <c r="K100" s="189">
        <f t="shared" si="24"/>
        <v>92</v>
      </c>
      <c r="L100" s="185"/>
      <c r="M100" s="185"/>
      <c r="N100" s="185"/>
      <c r="O100" s="185"/>
    </row>
    <row r="101" spans="1:15" x14ac:dyDescent="0.2">
      <c r="A101" s="1">
        <f t="shared" si="19"/>
        <v>1</v>
      </c>
      <c r="B101" s="1" t="str">
        <f t="shared" si="15"/>
        <v>: 1</v>
      </c>
      <c r="C101" s="1">
        <f t="shared" si="21"/>
        <v>93</v>
      </c>
      <c r="D101" s="1" t="str">
        <f t="shared" si="22"/>
        <v>93</v>
      </c>
      <c r="E101" s="1">
        <f t="shared" si="20"/>
        <v>93</v>
      </c>
      <c r="F101" s="1" t="str">
        <f t="shared" si="17"/>
        <v>: 93</v>
      </c>
      <c r="G101" s="1">
        <f t="shared" si="23"/>
        <v>93</v>
      </c>
      <c r="H101" s="1" t="str">
        <f t="shared" si="18"/>
        <v>: 93</v>
      </c>
      <c r="K101" s="189">
        <f t="shared" si="24"/>
        <v>93</v>
      </c>
      <c r="L101" s="185"/>
      <c r="M101" s="185"/>
      <c r="N101" s="185"/>
      <c r="O101" s="185"/>
    </row>
    <row r="102" spans="1:15" x14ac:dyDescent="0.2">
      <c r="A102" s="1">
        <f t="shared" si="19"/>
        <v>1</v>
      </c>
      <c r="B102" s="1" t="str">
        <f t="shared" si="15"/>
        <v>: 1</v>
      </c>
      <c r="C102" s="1">
        <f t="shared" si="21"/>
        <v>94</v>
      </c>
      <c r="D102" s="1" t="str">
        <f t="shared" si="22"/>
        <v>94</v>
      </c>
      <c r="E102" s="1">
        <f t="shared" si="20"/>
        <v>94</v>
      </c>
      <c r="F102" s="1" t="str">
        <f t="shared" si="17"/>
        <v>: 94</v>
      </c>
      <c r="G102" s="1">
        <f t="shared" si="23"/>
        <v>94</v>
      </c>
      <c r="H102" s="1" t="str">
        <f t="shared" si="18"/>
        <v>: 94</v>
      </c>
      <c r="K102" s="189">
        <f t="shared" si="24"/>
        <v>94</v>
      </c>
      <c r="L102" s="185"/>
      <c r="M102" s="185"/>
      <c r="N102" s="185"/>
      <c r="O102" s="185"/>
    </row>
    <row r="103" spans="1:15" x14ac:dyDescent="0.2">
      <c r="A103" s="1">
        <f t="shared" si="19"/>
        <v>1</v>
      </c>
      <c r="B103" s="1" t="str">
        <f t="shared" si="15"/>
        <v>: 1</v>
      </c>
      <c r="C103" s="1">
        <f t="shared" si="21"/>
        <v>95</v>
      </c>
      <c r="D103" s="1" t="str">
        <f t="shared" si="22"/>
        <v>95</v>
      </c>
      <c r="E103" s="1">
        <f t="shared" si="20"/>
        <v>95</v>
      </c>
      <c r="F103" s="1" t="str">
        <f t="shared" si="17"/>
        <v>: 95</v>
      </c>
      <c r="G103" s="1">
        <f t="shared" si="23"/>
        <v>95</v>
      </c>
      <c r="H103" s="1" t="str">
        <f t="shared" si="18"/>
        <v>: 95</v>
      </c>
      <c r="K103" s="189">
        <f t="shared" si="24"/>
        <v>95</v>
      </c>
      <c r="L103" s="185"/>
      <c r="M103" s="185"/>
      <c r="N103" s="185"/>
      <c r="O103" s="185"/>
    </row>
    <row r="104" spans="1:15" x14ac:dyDescent="0.2">
      <c r="A104" s="1">
        <f t="shared" si="19"/>
        <v>1</v>
      </c>
      <c r="B104" s="1" t="str">
        <f t="shared" si="15"/>
        <v>: 1</v>
      </c>
      <c r="C104" s="1">
        <f t="shared" si="21"/>
        <v>96</v>
      </c>
      <c r="D104" s="1" t="str">
        <f t="shared" si="22"/>
        <v>96</v>
      </c>
      <c r="E104" s="1">
        <f t="shared" si="20"/>
        <v>96</v>
      </c>
      <c r="F104" s="1" t="str">
        <f t="shared" si="17"/>
        <v>: 96</v>
      </c>
      <c r="G104" s="1">
        <f t="shared" si="23"/>
        <v>96</v>
      </c>
      <c r="H104" s="1" t="str">
        <f t="shared" si="18"/>
        <v>: 96</v>
      </c>
      <c r="K104" s="189">
        <f t="shared" si="24"/>
        <v>96</v>
      </c>
      <c r="L104" s="185"/>
      <c r="M104" s="185"/>
      <c r="N104" s="185"/>
      <c r="O104" s="185"/>
    </row>
    <row r="105" spans="1:15" x14ac:dyDescent="0.2">
      <c r="A105" s="1">
        <f t="shared" si="19"/>
        <v>1</v>
      </c>
      <c r="B105" s="1" t="str">
        <f t="shared" ref="B105:B108" si="25">CONCATENATE(L105,": ",M105&amp;A105)</f>
        <v>: 1</v>
      </c>
      <c r="C105" s="1">
        <f t="shared" si="21"/>
        <v>97</v>
      </c>
      <c r="D105" s="1" t="str">
        <f t="shared" si="22"/>
        <v>97</v>
      </c>
      <c r="E105" s="1">
        <f t="shared" si="20"/>
        <v>97</v>
      </c>
      <c r="F105" s="1" t="str">
        <f t="shared" ref="F105:F108" si="26">CONCATENATE(L105,": ",M105,E105)</f>
        <v>: 97</v>
      </c>
      <c r="G105" s="1">
        <f t="shared" si="23"/>
        <v>97</v>
      </c>
      <c r="H105" s="1" t="str">
        <f t="shared" ref="H105:H108" si="27">CONCATENATE(M105,": ",N105,G105)</f>
        <v>: 97</v>
      </c>
      <c r="K105" s="189">
        <f t="shared" si="24"/>
        <v>97</v>
      </c>
      <c r="L105" s="185"/>
      <c r="M105" s="185"/>
      <c r="N105" s="185"/>
      <c r="O105" s="185"/>
    </row>
    <row r="106" spans="1:15" x14ac:dyDescent="0.2">
      <c r="A106" s="1">
        <f t="shared" si="19"/>
        <v>1</v>
      </c>
      <c r="B106" s="1" t="str">
        <f t="shared" si="25"/>
        <v>: 1</v>
      </c>
      <c r="C106" s="1">
        <f t="shared" si="21"/>
        <v>98</v>
      </c>
      <c r="D106" s="1" t="str">
        <f t="shared" si="22"/>
        <v>98</v>
      </c>
      <c r="E106" s="1">
        <f t="shared" si="20"/>
        <v>98</v>
      </c>
      <c r="F106" s="1" t="str">
        <f t="shared" si="26"/>
        <v>: 98</v>
      </c>
      <c r="G106" s="1">
        <f t="shared" si="23"/>
        <v>98</v>
      </c>
      <c r="H106" s="1" t="str">
        <f t="shared" si="27"/>
        <v>: 98</v>
      </c>
      <c r="K106" s="189">
        <f t="shared" si="24"/>
        <v>98</v>
      </c>
      <c r="L106" s="185"/>
      <c r="M106" s="185"/>
      <c r="N106" s="185"/>
      <c r="O106" s="185"/>
    </row>
    <row r="107" spans="1:15" x14ac:dyDescent="0.2">
      <c r="A107" s="1">
        <f t="shared" si="19"/>
        <v>1</v>
      </c>
      <c r="B107" s="1" t="str">
        <f t="shared" si="25"/>
        <v>: 1</v>
      </c>
      <c r="C107" s="1">
        <f t="shared" si="21"/>
        <v>99</v>
      </c>
      <c r="D107" s="1" t="str">
        <f t="shared" si="22"/>
        <v>99</v>
      </c>
      <c r="E107" s="1">
        <f t="shared" si="20"/>
        <v>99</v>
      </c>
      <c r="F107" s="1" t="str">
        <f t="shared" si="26"/>
        <v>: 99</v>
      </c>
      <c r="G107" s="1">
        <f t="shared" si="23"/>
        <v>99</v>
      </c>
      <c r="H107" s="1" t="str">
        <f t="shared" si="27"/>
        <v>: 99</v>
      </c>
      <c r="K107" s="189">
        <f t="shared" si="24"/>
        <v>99</v>
      </c>
      <c r="L107" s="185"/>
      <c r="M107" s="185"/>
      <c r="N107" s="185"/>
      <c r="O107" s="185"/>
    </row>
    <row r="108" spans="1:15" x14ac:dyDescent="0.2">
      <c r="A108" s="1">
        <f t="shared" si="19"/>
        <v>1</v>
      </c>
      <c r="B108" s="1" t="str">
        <f t="shared" si="25"/>
        <v>: 1</v>
      </c>
      <c r="C108" s="1">
        <f t="shared" si="21"/>
        <v>100</v>
      </c>
      <c r="D108" s="1" t="str">
        <f t="shared" si="22"/>
        <v>100</v>
      </c>
      <c r="E108" s="1">
        <f t="shared" si="20"/>
        <v>100</v>
      </c>
      <c r="F108" s="1" t="str">
        <f t="shared" si="26"/>
        <v>: 100</v>
      </c>
      <c r="G108" s="1">
        <f t="shared" si="23"/>
        <v>100</v>
      </c>
      <c r="H108" s="1" t="str">
        <f t="shared" si="27"/>
        <v>: 100</v>
      </c>
      <c r="K108" s="189">
        <f t="shared" si="24"/>
        <v>100</v>
      </c>
      <c r="L108" s="185"/>
      <c r="M108" s="185"/>
      <c r="N108" s="185"/>
      <c r="O108" s="185"/>
    </row>
  </sheetData>
  <mergeCells count="4">
    <mergeCell ref="K4:P5"/>
    <mergeCell ref="J1:P2"/>
    <mergeCell ref="C6:H7"/>
    <mergeCell ref="A6:B7"/>
  </mergeCells>
  <phoneticPr fontId="6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8025-769F-4F07-9E60-A8BC1DBBFC93}">
  <sheetPr>
    <tabColor theme="8" tint="0.39997558519241921"/>
    <pageSetUpPr fitToPage="1"/>
  </sheetPr>
  <dimension ref="A1:AL65"/>
  <sheetViews>
    <sheetView showGridLines="0" zoomScale="85" zoomScaleNormal="85" workbookViewId="0">
      <selection activeCell="K17" sqref="K17:L17"/>
    </sheetView>
  </sheetViews>
  <sheetFormatPr defaultColWidth="0" defaultRowHeight="12.75" customHeight="1" zeroHeight="1" x14ac:dyDescent="0.2"/>
  <cols>
    <col min="1" max="1" width="1.5703125" style="11" customWidth="1"/>
    <col min="2" max="2" width="6.140625" style="11" customWidth="1"/>
    <col min="3" max="5" width="8.85546875" style="11" customWidth="1"/>
    <col min="6" max="6" width="11.85546875" style="11" customWidth="1"/>
    <col min="7" max="7" width="14.85546875" style="11" customWidth="1"/>
    <col min="8" max="8" width="16.7109375" style="11" customWidth="1"/>
    <col min="9" max="9" width="19.5703125" style="11" customWidth="1"/>
    <col min="10" max="10" width="13.28515625" style="11" customWidth="1"/>
    <col min="11" max="11" width="12.85546875" style="11" customWidth="1"/>
    <col min="12" max="12" width="13.5703125" style="11" customWidth="1"/>
    <col min="13" max="13" width="17.28515625" style="11" customWidth="1"/>
    <col min="14" max="14" width="15.7109375" style="11" customWidth="1"/>
    <col min="15" max="15" width="15.85546875" style="11" customWidth="1"/>
    <col min="16" max="16" width="16.85546875" style="11" customWidth="1"/>
    <col min="17" max="17" width="13.42578125" style="11" customWidth="1"/>
    <col min="18" max="22" width="12.85546875" style="11" customWidth="1"/>
    <col min="23" max="23" width="2.140625" style="11" customWidth="1"/>
    <col min="24" max="24" width="2" style="11" customWidth="1"/>
    <col min="25" max="25" width="1" style="11" customWidth="1"/>
    <col min="26" max="38" width="0" style="11" hidden="1" customWidth="1"/>
    <col min="39" max="16384" width="9.28515625" style="11" hidden="1"/>
  </cols>
  <sheetData>
    <row r="1" spans="1:33" ht="21.75" customHeight="1" x14ac:dyDescent="0.2">
      <c r="A1" s="506" t="s">
        <v>4711</v>
      </c>
      <c r="B1" s="507"/>
      <c r="C1" s="507"/>
      <c r="D1" s="507"/>
      <c r="E1" s="507"/>
      <c r="F1" s="507"/>
      <c r="G1" s="507"/>
      <c r="H1" s="507"/>
      <c r="I1" s="507"/>
      <c r="J1" s="507"/>
      <c r="K1" s="507"/>
      <c r="L1" s="507"/>
      <c r="M1" s="507"/>
      <c r="N1" s="507"/>
      <c r="O1" s="507"/>
      <c r="P1" s="507"/>
      <c r="Q1" s="507"/>
      <c r="R1" s="507"/>
      <c r="S1" s="507"/>
      <c r="T1" s="507"/>
      <c r="U1" s="507"/>
      <c r="V1" s="507"/>
      <c r="W1" s="507"/>
      <c r="X1" s="507"/>
      <c r="Y1" s="10"/>
      <c r="Z1" s="10"/>
      <c r="AA1" s="10"/>
      <c r="AB1" s="10"/>
      <c r="AC1" s="10"/>
      <c r="AD1" s="10"/>
      <c r="AE1" s="10"/>
      <c r="AF1" s="10"/>
      <c r="AG1" s="10"/>
    </row>
    <row r="2" spans="1:33" ht="28.15" customHeight="1" x14ac:dyDescent="0.2">
      <c r="A2" s="507"/>
      <c r="B2" s="507"/>
      <c r="C2" s="507"/>
      <c r="D2" s="507"/>
      <c r="E2" s="507"/>
      <c r="F2" s="507"/>
      <c r="G2" s="507"/>
      <c r="H2" s="507"/>
      <c r="I2" s="507"/>
      <c r="J2" s="507"/>
      <c r="K2" s="507"/>
      <c r="L2" s="507"/>
      <c r="M2" s="507"/>
      <c r="N2" s="507"/>
      <c r="O2" s="507"/>
      <c r="P2" s="507"/>
      <c r="Q2" s="507"/>
      <c r="R2" s="507"/>
      <c r="S2" s="507"/>
      <c r="T2" s="507"/>
      <c r="U2" s="507"/>
      <c r="V2" s="507"/>
      <c r="W2" s="507"/>
      <c r="X2" s="507"/>
    </row>
    <row r="3" spans="1:33" ht="11.25" customHeight="1" x14ac:dyDescent="0.2"/>
    <row r="4" spans="1:33" ht="21.75" customHeight="1" x14ac:dyDescent="0.2">
      <c r="B4" s="531" t="s">
        <v>452</v>
      </c>
      <c r="C4" s="531"/>
      <c r="D4" s="531"/>
      <c r="E4" s="531"/>
      <c r="F4" s="531"/>
      <c r="G4" s="531"/>
      <c r="H4" s="531"/>
      <c r="I4" s="531"/>
      <c r="J4" s="531"/>
      <c r="K4" s="531"/>
      <c r="L4" s="531"/>
      <c r="M4" s="531"/>
      <c r="N4" s="531"/>
      <c r="O4" s="531"/>
      <c r="P4" s="531"/>
      <c r="Q4" s="531"/>
      <c r="R4" s="531"/>
      <c r="S4" s="531"/>
      <c r="T4" s="531"/>
      <c r="U4" s="531"/>
      <c r="V4" s="531"/>
      <c r="W4" s="531"/>
    </row>
    <row r="5" spans="1:33" ht="31.5" customHeight="1" x14ac:dyDescent="0.2">
      <c r="B5" s="531"/>
      <c r="C5" s="531"/>
      <c r="D5" s="531"/>
      <c r="E5" s="531"/>
      <c r="F5" s="531"/>
      <c r="G5" s="531"/>
      <c r="H5" s="531"/>
      <c r="I5" s="531"/>
      <c r="J5" s="531"/>
      <c r="K5" s="531"/>
      <c r="L5" s="531"/>
      <c r="M5" s="531"/>
      <c r="N5" s="531"/>
      <c r="O5" s="531"/>
      <c r="P5" s="531"/>
      <c r="Q5" s="531"/>
      <c r="R5" s="531"/>
      <c r="S5" s="531"/>
      <c r="T5" s="531"/>
      <c r="U5" s="531"/>
      <c r="V5" s="531"/>
      <c r="W5" s="531"/>
    </row>
    <row r="6" spans="1:33" s="6" customFormat="1" ht="11.25" customHeight="1" x14ac:dyDescent="0.2"/>
    <row r="7" spans="1:33" s="6" customFormat="1" ht="21.75" customHeight="1" x14ac:dyDescent="0.2">
      <c r="B7" s="518" t="s">
        <v>230</v>
      </c>
      <c r="C7" s="518"/>
      <c r="D7" s="518"/>
      <c r="E7" s="518"/>
      <c r="F7" s="518"/>
      <c r="G7" s="518"/>
      <c r="H7" s="475"/>
      <c r="I7" s="520" t="str">
        <f>CONCATENATE("B.  ADMINISTRATION SUPPLIES UNIT COSTS  (in ",'0a. Country information'!R10,")")</f>
        <v>B.  ADMINISTRATION SUPPLIES UNIT COSTS  (in )</v>
      </c>
      <c r="J7" s="520"/>
      <c r="K7" s="520"/>
      <c r="L7" s="520"/>
      <c r="M7" s="520"/>
      <c r="N7" s="520"/>
      <c r="O7" s="520"/>
      <c r="P7" s="520"/>
      <c r="Q7" s="520"/>
      <c r="R7" s="520"/>
      <c r="S7" s="520"/>
      <c r="T7" s="520"/>
      <c r="U7" s="520"/>
      <c r="V7" s="520"/>
      <c r="W7" s="5"/>
    </row>
    <row r="8" spans="1:33" s="6" customFormat="1" ht="21.75" customHeight="1" x14ac:dyDescent="0.2">
      <c r="B8" s="476">
        <v>0.11</v>
      </c>
      <c r="C8" s="582" t="s">
        <v>52</v>
      </c>
      <c r="D8" s="582"/>
      <c r="E8" s="582"/>
      <c r="F8" s="583"/>
      <c r="G8" s="477"/>
      <c r="H8" s="475"/>
      <c r="I8" s="478">
        <v>0.17</v>
      </c>
      <c r="J8" s="578" t="s">
        <v>242</v>
      </c>
      <c r="K8" s="578"/>
      <c r="L8" s="578"/>
      <c r="M8" s="578" t="s">
        <v>244</v>
      </c>
      <c r="N8" s="579"/>
      <c r="O8" s="477"/>
      <c r="P8" s="479"/>
      <c r="Q8" s="480">
        <v>0.24</v>
      </c>
      <c r="R8" s="580" t="s">
        <v>324</v>
      </c>
      <c r="S8" s="580"/>
      <c r="T8" s="578" t="s">
        <v>316</v>
      </c>
      <c r="U8" s="579"/>
      <c r="V8" s="477"/>
    </row>
    <row r="9" spans="1:33" s="6" customFormat="1" ht="21.75" customHeight="1" x14ac:dyDescent="0.2">
      <c r="B9" s="478">
        <v>0.12</v>
      </c>
      <c r="C9" s="582" t="s">
        <v>51</v>
      </c>
      <c r="D9" s="582"/>
      <c r="E9" s="582"/>
      <c r="F9" s="583"/>
      <c r="G9" s="477"/>
      <c r="H9" s="475"/>
      <c r="I9" s="476">
        <v>0.18</v>
      </c>
      <c r="J9" s="580" t="s">
        <v>293</v>
      </c>
      <c r="K9" s="580"/>
      <c r="L9" s="580"/>
      <c r="M9" s="580" t="s">
        <v>244</v>
      </c>
      <c r="N9" s="581"/>
      <c r="O9" s="477"/>
      <c r="P9" s="479"/>
      <c r="Q9" s="480">
        <v>0.25</v>
      </c>
      <c r="R9" s="580" t="s">
        <v>325</v>
      </c>
      <c r="S9" s="580"/>
      <c r="T9" s="578" t="s">
        <v>322</v>
      </c>
      <c r="U9" s="579"/>
      <c r="V9" s="477"/>
    </row>
    <row r="10" spans="1:33" s="6" customFormat="1" ht="21.75" customHeight="1" x14ac:dyDescent="0.2">
      <c r="B10" s="480">
        <v>0.13</v>
      </c>
      <c r="C10" s="582" t="s">
        <v>262</v>
      </c>
      <c r="D10" s="582"/>
      <c r="E10" s="582"/>
      <c r="F10" s="583"/>
      <c r="G10" s="477"/>
      <c r="H10" s="475"/>
      <c r="I10" s="480">
        <v>0.19</v>
      </c>
      <c r="J10" s="580" t="s">
        <v>318</v>
      </c>
      <c r="K10" s="580"/>
      <c r="L10" s="580"/>
      <c r="M10" s="580" t="s">
        <v>315</v>
      </c>
      <c r="N10" s="581"/>
      <c r="O10" s="477"/>
      <c r="P10" s="479"/>
      <c r="Q10" s="480">
        <v>0.26</v>
      </c>
      <c r="R10" s="580" t="s">
        <v>9</v>
      </c>
      <c r="S10" s="580"/>
      <c r="T10" s="578" t="s">
        <v>323</v>
      </c>
      <c r="U10" s="579"/>
      <c r="V10" s="477"/>
    </row>
    <row r="11" spans="1:33" s="6" customFormat="1" ht="21.75" customHeight="1" x14ac:dyDescent="0.2">
      <c r="B11" s="480">
        <v>0.14000000000000001</v>
      </c>
      <c r="C11" s="582" t="str">
        <f>CONCATENATE("Kerosene (cost per ",'0a. Country information'!R15,")")</f>
        <v>Kerosene (cost per liter)</v>
      </c>
      <c r="D11" s="582"/>
      <c r="E11" s="582"/>
      <c r="F11" s="583"/>
      <c r="G11" s="477"/>
      <c r="H11" s="475"/>
      <c r="I11" s="476">
        <v>0.2</v>
      </c>
      <c r="J11" s="580" t="s">
        <v>319</v>
      </c>
      <c r="K11" s="580"/>
      <c r="L11" s="580"/>
      <c r="M11" s="580" t="s">
        <v>317</v>
      </c>
      <c r="N11" s="581"/>
      <c r="O11" s="477"/>
      <c r="P11" s="479"/>
      <c r="Q11" s="480">
        <v>0.27</v>
      </c>
      <c r="R11" s="580" t="s">
        <v>286</v>
      </c>
      <c r="S11" s="580"/>
      <c r="T11" s="578" t="s">
        <v>243</v>
      </c>
      <c r="U11" s="579"/>
      <c r="V11" s="477"/>
    </row>
    <row r="12" spans="1:33" s="6" customFormat="1" ht="21.75" customHeight="1" x14ac:dyDescent="0.2">
      <c r="B12" s="480">
        <v>0.15</v>
      </c>
      <c r="C12" s="582" t="str">
        <f>CONCATENATE("Diesel (cost per ",'0a. Country information'!R15,")")</f>
        <v>Diesel (cost per liter)</v>
      </c>
      <c r="D12" s="582"/>
      <c r="E12" s="582"/>
      <c r="F12" s="583"/>
      <c r="G12" s="477"/>
      <c r="H12" s="475"/>
      <c r="I12" s="480">
        <v>0.21</v>
      </c>
      <c r="J12" s="580" t="s">
        <v>320</v>
      </c>
      <c r="K12" s="580"/>
      <c r="L12" s="580"/>
      <c r="M12" s="580" t="s">
        <v>316</v>
      </c>
      <c r="N12" s="581"/>
      <c r="O12" s="477"/>
      <c r="P12" s="479"/>
      <c r="Q12" s="480">
        <v>0.28000000000000003</v>
      </c>
      <c r="R12" s="580" t="s">
        <v>287</v>
      </c>
      <c r="S12" s="580"/>
      <c r="T12" s="578" t="s">
        <v>273</v>
      </c>
      <c r="U12" s="579"/>
      <c r="V12" s="477"/>
    </row>
    <row r="13" spans="1:33" s="6" customFormat="1" ht="21.75" customHeight="1" x14ac:dyDescent="0.2">
      <c r="B13" s="480">
        <v>0.16</v>
      </c>
      <c r="C13" s="582" t="str">
        <f>CONCATENATE("Petrol (cost per ",'0a. Country information'!R15,")")</f>
        <v>Petrol (cost per liter)</v>
      </c>
      <c r="D13" s="582"/>
      <c r="E13" s="582"/>
      <c r="F13" s="583"/>
      <c r="G13" s="477"/>
      <c r="H13" s="475"/>
      <c r="I13" s="476">
        <v>0.22</v>
      </c>
      <c r="J13" s="580" t="s">
        <v>321</v>
      </c>
      <c r="K13" s="580"/>
      <c r="L13" s="580"/>
      <c r="M13" s="580" t="s">
        <v>316</v>
      </c>
      <c r="N13" s="581"/>
      <c r="O13" s="477"/>
      <c r="P13" s="479"/>
      <c r="Q13" s="480">
        <v>0.28999999999999998</v>
      </c>
      <c r="R13" s="578" t="str">
        <f>'0e. Support language'!A41</f>
        <v>Other (specify)</v>
      </c>
      <c r="S13" s="578"/>
      <c r="T13" s="578" t="str">
        <f>'0e. Support language'!A42</f>
        <v>(specify unit here)</v>
      </c>
      <c r="U13" s="579"/>
      <c r="V13" s="477"/>
    </row>
    <row r="14" spans="1:33" s="6" customFormat="1" ht="21.75" customHeight="1" x14ac:dyDescent="0.2">
      <c r="B14" s="76"/>
      <c r="C14" s="76"/>
      <c r="D14" s="76"/>
      <c r="E14" s="76"/>
      <c r="F14" s="76"/>
      <c r="G14" s="76"/>
      <c r="H14" s="475"/>
      <c r="I14" s="480">
        <v>0.23</v>
      </c>
      <c r="J14" s="580" t="s">
        <v>291</v>
      </c>
      <c r="K14" s="580"/>
      <c r="L14" s="580"/>
      <c r="M14" s="580" t="s">
        <v>317</v>
      </c>
      <c r="N14" s="581"/>
      <c r="O14" s="477"/>
      <c r="P14" s="479"/>
      <c r="Q14" s="481">
        <v>0.3</v>
      </c>
      <c r="R14" s="578" t="str">
        <f>'0e. Support language'!A41</f>
        <v>Other (specify)</v>
      </c>
      <c r="S14" s="578"/>
      <c r="T14" s="578" t="str">
        <f>'0e. Support language'!A42</f>
        <v>(specify unit here)</v>
      </c>
      <c r="U14" s="579"/>
      <c r="V14" s="477"/>
    </row>
    <row r="15" spans="1:33" s="6" customFormat="1" ht="21.75" customHeight="1" x14ac:dyDescent="0.2">
      <c r="B15" s="585"/>
      <c r="C15" s="585"/>
      <c r="D15" s="585"/>
      <c r="E15" s="585"/>
      <c r="F15" s="585"/>
      <c r="G15" s="585"/>
      <c r="H15" s="585"/>
      <c r="I15" s="585"/>
      <c r="J15" s="585"/>
      <c r="K15" s="585"/>
      <c r="L15" s="585"/>
      <c r="M15" s="585"/>
      <c r="N15" s="585"/>
      <c r="O15" s="585"/>
      <c r="P15" s="585"/>
      <c r="Q15" s="585"/>
      <c r="R15" s="585"/>
      <c r="S15" s="585"/>
      <c r="T15" s="585"/>
      <c r="U15" s="585"/>
      <c r="V15" s="585"/>
    </row>
    <row r="16" spans="1:33" s="6" customFormat="1" ht="21.75" customHeight="1" x14ac:dyDescent="0.2">
      <c r="B16" s="600" t="s">
        <v>4745</v>
      </c>
      <c r="C16" s="600"/>
      <c r="D16" s="600"/>
      <c r="E16" s="600"/>
      <c r="F16" s="600"/>
      <c r="G16" s="600"/>
      <c r="H16" s="482"/>
      <c r="I16" s="482"/>
      <c r="J16" s="482"/>
      <c r="K16" s="584"/>
      <c r="L16" s="584"/>
      <c r="M16" s="482"/>
      <c r="N16" s="482"/>
      <c r="O16" s="482"/>
      <c r="P16" s="584"/>
      <c r="Q16" s="584"/>
      <c r="R16" s="482"/>
      <c r="S16" s="482"/>
      <c r="T16" s="482"/>
      <c r="U16" s="482"/>
      <c r="V16" s="482"/>
    </row>
    <row r="17" spans="2:22" s="6" customFormat="1" ht="21.75" customHeight="1" x14ac:dyDescent="0.2">
      <c r="B17" s="483">
        <v>0.31</v>
      </c>
      <c r="C17" s="595" t="s">
        <v>586</v>
      </c>
      <c r="D17" s="596"/>
      <c r="E17" s="596"/>
      <c r="F17" s="597"/>
      <c r="G17" s="484">
        <v>0.03</v>
      </c>
      <c r="H17" s="485"/>
      <c r="I17" s="485"/>
      <c r="J17" s="485"/>
      <c r="K17" s="591"/>
      <c r="L17" s="591"/>
      <c r="M17" s="485"/>
      <c r="N17" s="485"/>
      <c r="O17" s="485"/>
      <c r="P17" s="591"/>
      <c r="Q17" s="591"/>
      <c r="R17" s="485"/>
      <c r="S17" s="485"/>
      <c r="T17" s="485"/>
      <c r="U17" s="485"/>
      <c r="V17" s="485"/>
    </row>
    <row r="18" spans="2:22" s="6" customFormat="1" ht="21.75" customHeight="1" x14ac:dyDescent="0.2">
      <c r="B18" s="483">
        <v>0.32</v>
      </c>
      <c r="C18" s="595" t="s">
        <v>587</v>
      </c>
      <c r="D18" s="596"/>
      <c r="E18" s="596"/>
      <c r="F18" s="597"/>
      <c r="G18" s="486">
        <v>4.5999999999999996</v>
      </c>
      <c r="H18" s="485"/>
      <c r="I18" s="485"/>
      <c r="J18" s="485"/>
      <c r="K18" s="591"/>
      <c r="L18" s="591"/>
      <c r="M18" s="485"/>
      <c r="N18" s="485"/>
      <c r="O18" s="485"/>
      <c r="P18" s="591"/>
      <c r="Q18" s="591"/>
      <c r="R18" s="485"/>
      <c r="S18" s="485"/>
      <c r="T18" s="485"/>
      <c r="U18" s="485"/>
      <c r="V18" s="485"/>
    </row>
    <row r="19" spans="2:22" s="6" customFormat="1" ht="21.75" customHeight="1" x14ac:dyDescent="0.2">
      <c r="B19" s="487"/>
      <c r="C19" s="598"/>
      <c r="D19" s="598"/>
      <c r="E19" s="598"/>
      <c r="F19" s="598"/>
      <c r="G19" s="485"/>
      <c r="H19" s="485"/>
      <c r="I19" s="485"/>
      <c r="J19" s="485"/>
      <c r="K19" s="591"/>
      <c r="L19" s="591"/>
      <c r="M19" s="485"/>
      <c r="N19" s="485"/>
      <c r="O19" s="485"/>
      <c r="P19" s="591"/>
      <c r="Q19" s="591"/>
      <c r="R19" s="485"/>
      <c r="S19" s="485"/>
      <c r="T19" s="485"/>
      <c r="U19" s="485"/>
      <c r="V19" s="485"/>
    </row>
    <row r="20" spans="2:22" s="6" customFormat="1" ht="39" customHeight="1" x14ac:dyDescent="0.2">
      <c r="B20" s="571" t="s">
        <v>4746</v>
      </c>
      <c r="C20" s="571"/>
      <c r="D20" s="571"/>
      <c r="E20" s="571"/>
      <c r="F20" s="571"/>
      <c r="G20" s="488" t="s">
        <v>4753</v>
      </c>
      <c r="H20" s="488" t="s">
        <v>588</v>
      </c>
      <c r="I20" s="485"/>
      <c r="J20" s="571" t="s">
        <v>4747</v>
      </c>
      <c r="K20" s="571"/>
      <c r="L20" s="571"/>
      <c r="M20" s="571"/>
      <c r="N20" s="571"/>
      <c r="O20" s="473" t="s">
        <v>4748</v>
      </c>
      <c r="P20" s="590" t="s">
        <v>588</v>
      </c>
      <c r="Q20" s="590"/>
      <c r="R20" s="485"/>
      <c r="S20" s="485"/>
      <c r="T20" s="485"/>
      <c r="U20" s="485"/>
      <c r="V20" s="485"/>
    </row>
    <row r="21" spans="2:22" s="6" customFormat="1" ht="21.75" customHeight="1" x14ac:dyDescent="0.2">
      <c r="B21" s="483">
        <v>0.33</v>
      </c>
      <c r="C21" s="599" t="str">
        <f>'0a. Country information'!F27</f>
        <v>Yellow Fever</v>
      </c>
      <c r="D21" s="599"/>
      <c r="E21" s="599"/>
      <c r="F21" s="599"/>
      <c r="G21" s="489"/>
      <c r="H21" s="490"/>
      <c r="I21" s="485"/>
      <c r="J21" s="483">
        <v>0.35</v>
      </c>
      <c r="K21" s="586" t="str">
        <f>'0a. Country information'!$F$27</f>
        <v>Yellow Fever</v>
      </c>
      <c r="L21" s="587" t="str">
        <f>'0a. Country information'!$F$27</f>
        <v>Yellow Fever</v>
      </c>
      <c r="M21" s="587" t="str">
        <f>'0a. Country information'!$F$27</f>
        <v>Yellow Fever</v>
      </c>
      <c r="N21" s="588" t="str">
        <f>'0a. Country information'!$F$27</f>
        <v>Yellow Fever</v>
      </c>
      <c r="O21" s="491"/>
      <c r="P21" s="589"/>
      <c r="Q21" s="589"/>
      <c r="R21" s="485"/>
      <c r="S21" s="485"/>
      <c r="T21" s="485"/>
      <c r="U21" s="485"/>
      <c r="V21" s="485"/>
    </row>
    <row r="22" spans="2:22" s="6" customFormat="1" ht="21.75" customHeight="1" x14ac:dyDescent="0.2">
      <c r="B22" s="483">
        <v>0.34</v>
      </c>
      <c r="C22" s="599" t="str">
        <f>'0a. Country information'!F28</f>
        <v>Meningitis A</v>
      </c>
      <c r="D22" s="599"/>
      <c r="E22" s="599"/>
      <c r="F22" s="599"/>
      <c r="G22" s="489"/>
      <c r="H22" s="490"/>
      <c r="I22" s="485"/>
      <c r="J22" s="483">
        <v>0.36</v>
      </c>
      <c r="K22" s="586" t="str">
        <f>'0a. Country information'!$F$28</f>
        <v>Meningitis A</v>
      </c>
      <c r="L22" s="587" t="str">
        <f>'0a. Country information'!$F$28</f>
        <v>Meningitis A</v>
      </c>
      <c r="M22" s="587" t="str">
        <f>'0a. Country information'!$F$28</f>
        <v>Meningitis A</v>
      </c>
      <c r="N22" s="588" t="str">
        <f>'0a. Country information'!$F$28</f>
        <v>Meningitis A</v>
      </c>
      <c r="O22" s="491"/>
      <c r="P22" s="589"/>
      <c r="Q22" s="589"/>
      <c r="R22" s="485"/>
      <c r="S22" s="485"/>
      <c r="T22" s="485"/>
      <c r="U22" s="485"/>
      <c r="V22" s="485"/>
    </row>
    <row r="23" spans="2:22" s="6" customFormat="1" ht="21.75" customHeight="1" x14ac:dyDescent="0.2">
      <c r="B23" s="487"/>
      <c r="C23" s="598"/>
      <c r="D23" s="598"/>
      <c r="E23" s="598"/>
      <c r="F23" s="598"/>
      <c r="G23" s="485"/>
      <c r="H23" s="485"/>
      <c r="I23" s="485"/>
      <c r="J23" s="485"/>
      <c r="K23" s="591"/>
      <c r="L23" s="591"/>
      <c r="M23" s="485"/>
      <c r="N23" s="485"/>
      <c r="O23" s="485"/>
      <c r="P23" s="591"/>
      <c r="Q23" s="591"/>
      <c r="R23" s="485"/>
      <c r="S23" s="485"/>
      <c r="T23" s="485"/>
      <c r="U23" s="485"/>
      <c r="V23" s="485"/>
    </row>
    <row r="24" spans="2:22" s="6" customFormat="1" ht="21.75" customHeight="1" x14ac:dyDescent="0.25">
      <c r="B24" s="571" t="s">
        <v>4749</v>
      </c>
      <c r="C24" s="571"/>
      <c r="D24" s="571"/>
      <c r="E24" s="571"/>
      <c r="F24" s="571"/>
      <c r="G24" s="471" t="s">
        <v>560</v>
      </c>
      <c r="H24" s="471" t="s">
        <v>588</v>
      </c>
      <c r="I24" s="472"/>
      <c r="J24" s="571" t="s">
        <v>4750</v>
      </c>
      <c r="K24" s="571"/>
      <c r="L24" s="571"/>
      <c r="M24" s="571"/>
      <c r="N24" s="571"/>
      <c r="O24" s="471" t="s">
        <v>560</v>
      </c>
      <c r="P24" s="590" t="s">
        <v>588</v>
      </c>
      <c r="Q24" s="590"/>
      <c r="R24" s="485"/>
      <c r="S24" s="485"/>
      <c r="T24" s="485"/>
      <c r="U24" s="485"/>
      <c r="V24" s="485"/>
    </row>
    <row r="25" spans="2:22" s="6" customFormat="1" ht="21.75" customHeight="1" x14ac:dyDescent="0.2">
      <c r="B25" s="483">
        <v>0.37</v>
      </c>
      <c r="C25" s="592" t="s">
        <v>4455</v>
      </c>
      <c r="D25" s="593"/>
      <c r="E25" s="593"/>
      <c r="F25" s="594"/>
      <c r="G25" s="489"/>
      <c r="H25" s="492"/>
      <c r="I25" s="485"/>
      <c r="J25" s="483">
        <v>0.39</v>
      </c>
      <c r="K25" s="592" t="s">
        <v>4455</v>
      </c>
      <c r="L25" s="593"/>
      <c r="M25" s="593"/>
      <c r="N25" s="594"/>
      <c r="O25" s="489"/>
      <c r="P25" s="589"/>
      <c r="Q25" s="589"/>
      <c r="R25" s="485"/>
      <c r="S25" s="485"/>
      <c r="T25" s="485"/>
      <c r="U25" s="485"/>
      <c r="V25" s="485"/>
    </row>
    <row r="26" spans="2:22" s="6" customFormat="1" ht="21.75" customHeight="1" x14ac:dyDescent="0.2">
      <c r="B26" s="483">
        <v>0.38</v>
      </c>
      <c r="C26" s="592" t="s">
        <v>593</v>
      </c>
      <c r="D26" s="593"/>
      <c r="E26" s="593"/>
      <c r="F26" s="594"/>
      <c r="G26" s="489"/>
      <c r="H26" s="492"/>
      <c r="I26" s="485"/>
      <c r="J26" s="493">
        <v>0.4</v>
      </c>
      <c r="K26" s="592" t="s">
        <v>593</v>
      </c>
      <c r="L26" s="593"/>
      <c r="M26" s="593"/>
      <c r="N26" s="594"/>
      <c r="O26" s="489"/>
      <c r="P26" s="589"/>
      <c r="Q26" s="589"/>
      <c r="R26" s="485"/>
      <c r="S26" s="485"/>
      <c r="T26" s="485"/>
      <c r="U26" s="485"/>
      <c r="V26" s="485"/>
    </row>
    <row r="27" spans="2:22" s="6" customFormat="1" ht="21.75" customHeight="1" x14ac:dyDescent="0.2">
      <c r="B27" s="487"/>
      <c r="C27" s="475"/>
      <c r="D27" s="475"/>
      <c r="E27" s="475"/>
      <c r="F27" s="475"/>
      <c r="G27" s="485"/>
      <c r="H27" s="485"/>
      <c r="I27" s="485"/>
      <c r="J27" s="485"/>
      <c r="K27" s="591"/>
      <c r="L27" s="591"/>
      <c r="M27" s="485"/>
      <c r="N27" s="485"/>
      <c r="O27" s="485"/>
      <c r="P27" s="591"/>
      <c r="Q27" s="591"/>
      <c r="R27" s="485"/>
      <c r="S27" s="485"/>
      <c r="T27" s="485"/>
      <c r="U27" s="485"/>
      <c r="V27" s="485"/>
    </row>
    <row r="28" spans="2:22" s="6" customFormat="1" ht="57" customHeight="1" x14ac:dyDescent="0.2">
      <c r="B28" s="571" t="s">
        <v>4751</v>
      </c>
      <c r="C28" s="571"/>
      <c r="D28" s="571"/>
      <c r="E28" s="571"/>
      <c r="F28" s="571"/>
      <c r="G28" s="473" t="s">
        <v>4455</v>
      </c>
      <c r="H28" s="474" t="s">
        <v>593</v>
      </c>
      <c r="I28" s="474" t="s">
        <v>588</v>
      </c>
      <c r="J28" s="74"/>
      <c r="K28" s="571" t="s">
        <v>4752</v>
      </c>
      <c r="L28" s="571"/>
      <c r="M28" s="571"/>
      <c r="N28" s="571"/>
      <c r="O28" s="473" t="s">
        <v>4455</v>
      </c>
      <c r="P28" s="474" t="s">
        <v>593</v>
      </c>
      <c r="Q28" s="474" t="s">
        <v>588</v>
      </c>
      <c r="R28" s="485"/>
      <c r="S28" s="485"/>
      <c r="T28" s="485"/>
      <c r="U28" s="485"/>
      <c r="V28" s="485"/>
    </row>
    <row r="29" spans="2:22" s="6" customFormat="1" ht="21.75" customHeight="1" x14ac:dyDescent="0.2">
      <c r="B29" s="483">
        <v>0.41</v>
      </c>
      <c r="C29" s="576" t="s">
        <v>143</v>
      </c>
      <c r="D29" s="576"/>
      <c r="E29" s="576"/>
      <c r="F29" s="576"/>
      <c r="G29" s="494"/>
      <c r="H29" s="495"/>
      <c r="I29" s="492"/>
      <c r="J29" s="485"/>
      <c r="K29" s="483">
        <f>$B$41+0.01</f>
        <v>0.54</v>
      </c>
      <c r="L29" s="577" t="s">
        <v>146</v>
      </c>
      <c r="M29" s="577"/>
      <c r="N29" s="577"/>
      <c r="O29" s="494"/>
      <c r="P29" s="495"/>
      <c r="Q29" s="492"/>
      <c r="R29" s="485"/>
      <c r="S29" s="485"/>
      <c r="T29" s="485"/>
      <c r="U29" s="485"/>
      <c r="V29" s="485"/>
    </row>
    <row r="30" spans="2:22" s="6" customFormat="1" ht="21.75" customHeight="1" x14ac:dyDescent="0.2">
      <c r="B30" s="483">
        <f>B29+0.01</f>
        <v>0.42</v>
      </c>
      <c r="C30" s="576" t="s">
        <v>207</v>
      </c>
      <c r="D30" s="576"/>
      <c r="E30" s="576"/>
      <c r="F30" s="576"/>
      <c r="G30" s="494"/>
      <c r="H30" s="495"/>
      <c r="I30" s="492"/>
      <c r="J30" s="485"/>
      <c r="K30" s="483">
        <f>K29+0.01</f>
        <v>0.55000000000000004</v>
      </c>
      <c r="L30" s="577" t="s">
        <v>212</v>
      </c>
      <c r="M30" s="577"/>
      <c r="N30" s="577"/>
      <c r="O30" s="494"/>
      <c r="P30" s="495"/>
      <c r="Q30" s="492"/>
      <c r="R30" s="485"/>
      <c r="S30" s="485"/>
      <c r="T30" s="485"/>
      <c r="U30" s="485"/>
      <c r="V30" s="485"/>
    </row>
    <row r="31" spans="2:22" s="6" customFormat="1" ht="21.75" customHeight="1" x14ac:dyDescent="0.2">
      <c r="B31" s="483">
        <f t="shared" ref="B31:B41" si="0">B30+0.01</f>
        <v>0.43</v>
      </c>
      <c r="C31" s="576" t="s">
        <v>208</v>
      </c>
      <c r="D31" s="576"/>
      <c r="E31" s="576"/>
      <c r="F31" s="576"/>
      <c r="G31" s="494"/>
      <c r="H31" s="495"/>
      <c r="I31" s="492"/>
      <c r="J31" s="485"/>
      <c r="K31" s="483">
        <f t="shared" ref="K31:K37" si="1">K30+0.01</f>
        <v>0.56000000000000005</v>
      </c>
      <c r="L31" s="577" t="s">
        <v>147</v>
      </c>
      <c r="M31" s="577"/>
      <c r="N31" s="577"/>
      <c r="O31" s="494"/>
      <c r="P31" s="495"/>
      <c r="Q31" s="492"/>
      <c r="R31" s="485"/>
      <c r="S31" s="485"/>
      <c r="T31" s="485"/>
      <c r="U31" s="485"/>
      <c r="V31" s="485"/>
    </row>
    <row r="32" spans="2:22" s="6" customFormat="1" ht="21.75" customHeight="1" x14ac:dyDescent="0.2">
      <c r="B32" s="483">
        <f t="shared" si="0"/>
        <v>0.44</v>
      </c>
      <c r="C32" s="576" t="s">
        <v>209</v>
      </c>
      <c r="D32" s="576"/>
      <c r="E32" s="576"/>
      <c r="F32" s="576"/>
      <c r="G32" s="494"/>
      <c r="H32" s="495"/>
      <c r="I32" s="492"/>
      <c r="J32" s="485"/>
      <c r="K32" s="483">
        <f t="shared" si="1"/>
        <v>0.57000000000000006</v>
      </c>
      <c r="L32" s="577" t="s">
        <v>213</v>
      </c>
      <c r="M32" s="577"/>
      <c r="N32" s="577"/>
      <c r="O32" s="494"/>
      <c r="P32" s="495"/>
      <c r="Q32" s="492"/>
      <c r="R32" s="485"/>
      <c r="S32" s="485"/>
      <c r="T32" s="485"/>
      <c r="U32" s="485"/>
      <c r="V32" s="485"/>
    </row>
    <row r="33" spans="2:22" s="6" customFormat="1" ht="21.75" customHeight="1" x14ac:dyDescent="0.2">
      <c r="B33" s="483">
        <f t="shared" si="0"/>
        <v>0.45</v>
      </c>
      <c r="C33" s="576" t="s">
        <v>1</v>
      </c>
      <c r="D33" s="576"/>
      <c r="E33" s="576"/>
      <c r="F33" s="576"/>
      <c r="G33" s="494"/>
      <c r="H33" s="495"/>
      <c r="I33" s="492"/>
      <c r="J33" s="485"/>
      <c r="K33" s="483">
        <f t="shared" si="1"/>
        <v>0.58000000000000007</v>
      </c>
      <c r="L33" s="577" t="s">
        <v>0</v>
      </c>
      <c r="M33" s="577"/>
      <c r="N33" s="577"/>
      <c r="O33" s="494"/>
      <c r="P33" s="495"/>
      <c r="Q33" s="492"/>
      <c r="R33" s="485"/>
      <c r="S33" s="485"/>
      <c r="T33" s="485"/>
      <c r="U33" s="485"/>
      <c r="V33" s="485"/>
    </row>
    <row r="34" spans="2:22" s="6" customFormat="1" ht="21.75" customHeight="1" x14ac:dyDescent="0.2">
      <c r="B34" s="483">
        <f t="shared" si="0"/>
        <v>0.46</v>
      </c>
      <c r="C34" s="576" t="s">
        <v>288</v>
      </c>
      <c r="D34" s="576"/>
      <c r="E34" s="576"/>
      <c r="F34" s="576"/>
      <c r="G34" s="494"/>
      <c r="H34" s="495"/>
      <c r="I34" s="492"/>
      <c r="J34" s="485"/>
      <c r="K34" s="483">
        <f t="shared" si="1"/>
        <v>0.59000000000000008</v>
      </c>
      <c r="L34" s="577" t="s">
        <v>175</v>
      </c>
      <c r="M34" s="577"/>
      <c r="N34" s="577"/>
      <c r="O34" s="494"/>
      <c r="P34" s="495"/>
      <c r="Q34" s="492"/>
      <c r="R34" s="485"/>
      <c r="S34" s="485"/>
      <c r="T34" s="485"/>
      <c r="U34" s="485"/>
      <c r="V34" s="485"/>
    </row>
    <row r="35" spans="2:22" s="6" customFormat="1" ht="21.75" customHeight="1" x14ac:dyDescent="0.2">
      <c r="B35" s="483">
        <f t="shared" si="0"/>
        <v>0.47000000000000003</v>
      </c>
      <c r="C35" s="576" t="s">
        <v>289</v>
      </c>
      <c r="D35" s="576"/>
      <c r="E35" s="576"/>
      <c r="F35" s="576"/>
      <c r="G35" s="494"/>
      <c r="H35" s="495"/>
      <c r="I35" s="492"/>
      <c r="J35" s="485"/>
      <c r="K35" s="493">
        <f t="shared" si="1"/>
        <v>0.60000000000000009</v>
      </c>
      <c r="L35" s="577" t="s">
        <v>176</v>
      </c>
      <c r="M35" s="577"/>
      <c r="N35" s="577"/>
      <c r="O35" s="494"/>
      <c r="P35" s="495"/>
      <c r="Q35" s="492"/>
      <c r="R35" s="485"/>
      <c r="S35" s="485"/>
      <c r="T35" s="485"/>
      <c r="U35" s="485"/>
      <c r="V35" s="485"/>
    </row>
    <row r="36" spans="2:22" s="6" customFormat="1" ht="21.75" customHeight="1" x14ac:dyDescent="0.2">
      <c r="B36" s="483">
        <f t="shared" si="0"/>
        <v>0.48000000000000004</v>
      </c>
      <c r="C36" s="576" t="s">
        <v>3</v>
      </c>
      <c r="D36" s="576"/>
      <c r="E36" s="576"/>
      <c r="F36" s="576"/>
      <c r="G36" s="494"/>
      <c r="H36" s="495"/>
      <c r="I36" s="492"/>
      <c r="J36" s="485"/>
      <c r="K36" s="483">
        <f t="shared" si="1"/>
        <v>0.6100000000000001</v>
      </c>
      <c r="L36" s="577" t="s">
        <v>343</v>
      </c>
      <c r="M36" s="577"/>
      <c r="N36" s="577"/>
      <c r="O36" s="494"/>
      <c r="P36" s="495"/>
      <c r="Q36" s="492"/>
      <c r="R36" s="485"/>
      <c r="S36" s="485"/>
      <c r="T36" s="485"/>
      <c r="U36" s="485"/>
      <c r="V36" s="485"/>
    </row>
    <row r="37" spans="2:22" s="6" customFormat="1" ht="21.75" customHeight="1" x14ac:dyDescent="0.2">
      <c r="B37" s="483">
        <f t="shared" si="0"/>
        <v>0.49000000000000005</v>
      </c>
      <c r="C37" s="576" t="s">
        <v>144</v>
      </c>
      <c r="D37" s="576"/>
      <c r="E37" s="576"/>
      <c r="F37" s="576"/>
      <c r="G37" s="494"/>
      <c r="H37" s="495"/>
      <c r="I37" s="492"/>
      <c r="J37" s="485"/>
      <c r="K37" s="483">
        <f t="shared" si="1"/>
        <v>0.62000000000000011</v>
      </c>
      <c r="L37" s="577" t="s">
        <v>214</v>
      </c>
      <c r="M37" s="577"/>
      <c r="N37" s="577"/>
      <c r="O37" s="494"/>
      <c r="P37" s="495"/>
      <c r="Q37" s="492"/>
      <c r="R37" s="485"/>
      <c r="S37" s="485"/>
      <c r="T37" s="485"/>
      <c r="U37" s="485"/>
      <c r="V37" s="485"/>
    </row>
    <row r="38" spans="2:22" s="6" customFormat="1" ht="21.75" customHeight="1" x14ac:dyDescent="0.2">
      <c r="B38" s="493">
        <f t="shared" si="0"/>
        <v>0.5</v>
      </c>
      <c r="C38" s="576" t="s">
        <v>145</v>
      </c>
      <c r="D38" s="576"/>
      <c r="E38" s="576"/>
      <c r="F38" s="576"/>
      <c r="G38" s="494"/>
      <c r="H38" s="495"/>
      <c r="I38" s="492"/>
      <c r="J38" s="485"/>
      <c r="K38" s="485"/>
      <c r="L38" s="485"/>
      <c r="M38" s="485"/>
      <c r="N38" s="485"/>
      <c r="O38" s="485"/>
      <c r="P38" s="485"/>
      <c r="Q38" s="485"/>
      <c r="R38" s="485"/>
      <c r="S38" s="485"/>
      <c r="T38" s="485"/>
      <c r="U38" s="485"/>
      <c r="V38" s="485"/>
    </row>
    <row r="39" spans="2:22" s="6" customFormat="1" ht="21.75" customHeight="1" x14ac:dyDescent="0.2">
      <c r="B39" s="483">
        <f t="shared" si="0"/>
        <v>0.51</v>
      </c>
      <c r="C39" s="576" t="s">
        <v>210</v>
      </c>
      <c r="D39" s="576"/>
      <c r="E39" s="576"/>
      <c r="F39" s="576"/>
      <c r="G39" s="494"/>
      <c r="H39" s="495"/>
      <c r="I39" s="492"/>
      <c r="J39" s="485"/>
      <c r="K39" s="485"/>
      <c r="L39" s="485"/>
      <c r="M39" s="485"/>
      <c r="N39" s="485"/>
      <c r="O39" s="485"/>
      <c r="P39" s="485"/>
      <c r="Q39" s="485"/>
      <c r="R39" s="485"/>
      <c r="S39" s="485"/>
      <c r="T39" s="485"/>
      <c r="U39" s="485"/>
      <c r="V39" s="485"/>
    </row>
    <row r="40" spans="2:22" s="6" customFormat="1" ht="21.75" customHeight="1" x14ac:dyDescent="0.2">
      <c r="B40" s="483">
        <f t="shared" si="0"/>
        <v>0.52</v>
      </c>
      <c r="C40" s="576" t="s">
        <v>211</v>
      </c>
      <c r="D40" s="576"/>
      <c r="E40" s="576"/>
      <c r="F40" s="576"/>
      <c r="G40" s="494"/>
      <c r="H40" s="495"/>
      <c r="I40" s="492"/>
      <c r="J40" s="485"/>
      <c r="K40" s="485"/>
      <c r="L40" s="485"/>
      <c r="M40" s="485"/>
      <c r="N40" s="485"/>
      <c r="O40" s="485"/>
      <c r="P40" s="485"/>
      <c r="Q40" s="485"/>
      <c r="R40" s="485"/>
      <c r="S40" s="485"/>
      <c r="T40" s="485"/>
      <c r="U40" s="485"/>
      <c r="V40" s="485"/>
    </row>
    <row r="41" spans="2:22" s="6" customFormat="1" ht="21.75" customHeight="1" x14ac:dyDescent="0.2">
      <c r="B41" s="483">
        <f t="shared" si="0"/>
        <v>0.53</v>
      </c>
      <c r="C41" s="576" t="s">
        <v>290</v>
      </c>
      <c r="D41" s="576"/>
      <c r="E41" s="576"/>
      <c r="F41" s="576"/>
      <c r="G41" s="494"/>
      <c r="H41" s="495"/>
      <c r="I41" s="492"/>
      <c r="J41" s="485"/>
      <c r="K41" s="485"/>
      <c r="L41" s="485"/>
      <c r="M41" s="485"/>
      <c r="N41" s="485"/>
      <c r="O41" s="485"/>
      <c r="P41" s="485"/>
      <c r="Q41" s="485"/>
      <c r="R41" s="485"/>
      <c r="S41" s="485"/>
      <c r="T41" s="485"/>
      <c r="U41" s="485"/>
      <c r="V41" s="485"/>
    </row>
    <row r="42" spans="2:22" s="6" customFormat="1" ht="21.75" customHeight="1" x14ac:dyDescent="0.2">
      <c r="B42" s="487"/>
      <c r="C42" s="475"/>
      <c r="D42" s="475"/>
      <c r="E42" s="475"/>
      <c r="F42" s="475"/>
      <c r="G42" s="485"/>
      <c r="H42" s="485"/>
      <c r="I42" s="485"/>
      <c r="J42" s="485"/>
      <c r="K42" s="485"/>
      <c r="L42" s="485"/>
      <c r="M42" s="485"/>
      <c r="N42" s="485"/>
      <c r="O42" s="485"/>
      <c r="P42" s="485"/>
      <c r="Q42" s="485"/>
      <c r="R42" s="485"/>
      <c r="S42" s="485"/>
      <c r="T42" s="485"/>
      <c r="U42" s="485"/>
      <c r="V42" s="485"/>
    </row>
    <row r="43" spans="2:22" s="6" customFormat="1" ht="51.75" customHeight="1" x14ac:dyDescent="0.2">
      <c r="B43" s="571" t="s">
        <v>4754</v>
      </c>
      <c r="C43" s="571"/>
      <c r="D43" s="571"/>
      <c r="E43" s="571"/>
      <c r="F43" s="571" t="s">
        <v>4755</v>
      </c>
      <c r="G43" s="496" t="s">
        <v>8</v>
      </c>
      <c r="H43" s="497" t="s">
        <v>6</v>
      </c>
      <c r="I43" s="496" t="s">
        <v>7</v>
      </c>
      <c r="J43" s="496" t="s">
        <v>85</v>
      </c>
      <c r="K43" s="497" t="s">
        <v>86</v>
      </c>
      <c r="L43" s="496" t="s">
        <v>87</v>
      </c>
      <c r="M43" s="496" t="s">
        <v>88</v>
      </c>
      <c r="N43" s="497" t="s">
        <v>89</v>
      </c>
      <c r="O43" s="496" t="s">
        <v>91</v>
      </c>
      <c r="P43" s="496" t="s">
        <v>92</v>
      </c>
      <c r="Q43" s="496" t="s">
        <v>588</v>
      </c>
      <c r="R43" s="485"/>
      <c r="S43" s="485"/>
      <c r="T43" s="485"/>
      <c r="U43" s="485"/>
      <c r="V43" s="485"/>
    </row>
    <row r="44" spans="2:22" s="6" customFormat="1" ht="21.75" customHeight="1" x14ac:dyDescent="0.2">
      <c r="B44" s="483">
        <v>0.63</v>
      </c>
      <c r="C44" s="572" t="s">
        <v>4454</v>
      </c>
      <c r="D44" s="572"/>
      <c r="E44" s="572"/>
      <c r="F44" s="572"/>
      <c r="G44" s="498"/>
      <c r="H44" s="499"/>
      <c r="I44" s="500"/>
      <c r="J44" s="500"/>
      <c r="K44" s="500"/>
      <c r="L44" s="500"/>
      <c r="M44" s="500"/>
      <c r="N44" s="500"/>
      <c r="O44" s="500"/>
      <c r="P44" s="500"/>
      <c r="Q44" s="492"/>
      <c r="R44" s="485"/>
      <c r="S44" s="485"/>
      <c r="T44" s="485"/>
      <c r="U44" s="485"/>
      <c r="V44" s="485"/>
    </row>
    <row r="45" spans="2:22" s="6" customFormat="1" ht="21.75" customHeight="1" x14ac:dyDescent="0.2">
      <c r="B45" s="483">
        <v>0.64</v>
      </c>
      <c r="C45" s="572" t="s">
        <v>592</v>
      </c>
      <c r="D45" s="572"/>
      <c r="E45" s="572"/>
      <c r="F45" s="572"/>
      <c r="G45" s="500"/>
      <c r="H45" s="499"/>
      <c r="I45" s="500"/>
      <c r="J45" s="500"/>
      <c r="K45" s="500"/>
      <c r="L45" s="500"/>
      <c r="M45" s="500"/>
      <c r="N45" s="500"/>
      <c r="O45" s="500"/>
      <c r="P45" s="500"/>
      <c r="Q45" s="492"/>
      <c r="R45" s="485"/>
      <c r="S45" s="485"/>
      <c r="T45" s="485"/>
      <c r="U45" s="485"/>
      <c r="V45" s="485"/>
    </row>
    <row r="46" spans="2:22" s="6" customFormat="1" ht="21.75" customHeight="1" x14ac:dyDescent="0.2">
      <c r="B46" s="487"/>
      <c r="C46" s="475"/>
      <c r="D46" s="475"/>
      <c r="E46" s="475"/>
      <c r="F46" s="475"/>
      <c r="G46" s="485"/>
      <c r="H46" s="485"/>
      <c r="I46" s="485"/>
      <c r="J46" s="485"/>
      <c r="K46" s="485"/>
      <c r="L46" s="485"/>
      <c r="M46" s="485"/>
      <c r="N46" s="485"/>
      <c r="O46" s="485"/>
      <c r="P46" s="485"/>
      <c r="Q46" s="485"/>
      <c r="R46" s="485"/>
      <c r="S46" s="485"/>
      <c r="T46" s="485"/>
      <c r="U46" s="485"/>
      <c r="V46" s="485"/>
    </row>
    <row r="47" spans="2:22" s="6" customFormat="1" ht="21.75" customHeight="1" x14ac:dyDescent="0.2">
      <c r="B47" s="501" t="s">
        <v>4756</v>
      </c>
      <c r="C47" s="272"/>
      <c r="D47" s="272"/>
      <c r="E47" s="272"/>
      <c r="F47" s="272"/>
      <c r="G47" s="272"/>
      <c r="H47" s="272"/>
      <c r="I47" s="272"/>
      <c r="J47" s="272"/>
      <c r="K47" s="272"/>
      <c r="L47" s="272"/>
      <c r="M47" s="472"/>
      <c r="N47" s="472"/>
      <c r="O47" s="472"/>
      <c r="P47" s="472"/>
      <c r="Q47" s="485"/>
      <c r="R47" s="485"/>
      <c r="S47" s="485"/>
      <c r="T47" s="485"/>
      <c r="U47" s="485"/>
      <c r="V47" s="485"/>
    </row>
    <row r="48" spans="2:22" s="6" customFormat="1" ht="54.75" customHeight="1" x14ac:dyDescent="0.2">
      <c r="B48" s="573" t="s">
        <v>4757</v>
      </c>
      <c r="C48" s="574"/>
      <c r="D48" s="574"/>
      <c r="E48" s="574"/>
      <c r="F48" s="575"/>
      <c r="G48" s="503" t="s">
        <v>4758</v>
      </c>
      <c r="H48" s="503" t="s">
        <v>601</v>
      </c>
      <c r="I48" s="503" t="s">
        <v>602</v>
      </c>
      <c r="J48" s="503" t="s">
        <v>603</v>
      </c>
      <c r="K48" s="503" t="s">
        <v>604</v>
      </c>
      <c r="L48" s="503" t="s">
        <v>605</v>
      </c>
      <c r="M48" s="503" t="s">
        <v>606</v>
      </c>
      <c r="N48" s="503" t="s">
        <v>607</v>
      </c>
      <c r="O48" s="503" t="s">
        <v>608</v>
      </c>
      <c r="P48" s="503" t="s">
        <v>609</v>
      </c>
      <c r="Q48" s="470"/>
      <c r="R48" s="470"/>
      <c r="S48" s="470"/>
      <c r="T48" s="470"/>
      <c r="U48" s="470"/>
      <c r="V48" s="470"/>
    </row>
    <row r="49" spans="2:23" s="6" customFormat="1" ht="21.75" customHeight="1" x14ac:dyDescent="0.2">
      <c r="B49" s="502">
        <v>0.65</v>
      </c>
      <c r="C49" s="568"/>
      <c r="D49" s="569"/>
      <c r="E49" s="569"/>
      <c r="F49" s="570"/>
      <c r="G49" s="281"/>
      <c r="H49" s="282"/>
      <c r="I49" s="283" t="s">
        <v>611</v>
      </c>
      <c r="J49" s="283" t="s">
        <v>612</v>
      </c>
      <c r="K49" s="283"/>
      <c r="L49" s="283"/>
      <c r="M49" s="283"/>
      <c r="N49" s="283"/>
      <c r="O49" s="284"/>
      <c r="P49" s="284"/>
      <c r="Q49" s="470"/>
      <c r="R49" s="470"/>
      <c r="S49" s="470"/>
      <c r="T49" s="470"/>
      <c r="U49" s="470"/>
      <c r="V49" s="470"/>
    </row>
    <row r="50" spans="2:23" s="6" customFormat="1" ht="21.75" customHeight="1" x14ac:dyDescent="0.2">
      <c r="B50" s="502">
        <f>B49+0.01</f>
        <v>0.66</v>
      </c>
      <c r="C50" s="568"/>
      <c r="D50" s="569"/>
      <c r="E50" s="569"/>
      <c r="F50" s="570"/>
      <c r="G50" s="281"/>
      <c r="H50" s="282"/>
      <c r="I50" s="283" t="s">
        <v>611</v>
      </c>
      <c r="J50" s="283" t="s">
        <v>612</v>
      </c>
      <c r="K50" s="283"/>
      <c r="L50" s="283"/>
      <c r="M50" s="283"/>
      <c r="N50" s="283"/>
      <c r="O50" s="284"/>
      <c r="P50" s="284"/>
      <c r="Q50" s="470"/>
      <c r="R50" s="470"/>
      <c r="S50" s="470"/>
      <c r="T50" s="470"/>
      <c r="U50" s="470"/>
      <c r="V50" s="470"/>
    </row>
    <row r="51" spans="2:23" s="6" customFormat="1" ht="21.75" customHeight="1" x14ac:dyDescent="0.2">
      <c r="B51" s="502">
        <f t="shared" ref="B51:B53" si="2">B50+0.01</f>
        <v>0.67</v>
      </c>
      <c r="C51" s="568"/>
      <c r="D51" s="569"/>
      <c r="E51" s="569"/>
      <c r="F51" s="570"/>
      <c r="G51" s="281"/>
      <c r="H51" s="282"/>
      <c r="I51" s="283" t="s">
        <v>611</v>
      </c>
      <c r="J51" s="283" t="s">
        <v>612</v>
      </c>
      <c r="K51" s="283"/>
      <c r="L51" s="283"/>
      <c r="M51" s="283"/>
      <c r="N51" s="283"/>
      <c r="O51" s="284"/>
      <c r="P51" s="284"/>
      <c r="Q51" s="470"/>
      <c r="R51" s="470"/>
      <c r="S51" s="470"/>
      <c r="T51" s="470"/>
      <c r="U51" s="470"/>
      <c r="V51" s="470"/>
    </row>
    <row r="52" spans="2:23" s="6" customFormat="1" ht="21.75" customHeight="1" x14ac:dyDescent="0.2">
      <c r="B52" s="502">
        <f t="shared" si="2"/>
        <v>0.68</v>
      </c>
      <c r="C52" s="568"/>
      <c r="D52" s="569"/>
      <c r="E52" s="569"/>
      <c r="F52" s="570"/>
      <c r="G52" s="281"/>
      <c r="H52" s="282"/>
      <c r="I52" s="283" t="s">
        <v>611</v>
      </c>
      <c r="J52" s="283" t="s">
        <v>612</v>
      </c>
      <c r="K52" s="283"/>
      <c r="L52" s="283"/>
      <c r="M52" s="283"/>
      <c r="N52" s="283"/>
      <c r="O52" s="284"/>
      <c r="P52" s="284"/>
      <c r="Q52" s="470"/>
      <c r="R52" s="470"/>
      <c r="S52" s="470"/>
      <c r="T52" s="470"/>
      <c r="U52" s="470"/>
      <c r="V52" s="470"/>
    </row>
    <row r="53" spans="2:23" s="6" customFormat="1" ht="21.75" customHeight="1" x14ac:dyDescent="0.2">
      <c r="B53" s="502">
        <f t="shared" si="2"/>
        <v>0.69000000000000006</v>
      </c>
      <c r="C53" s="568"/>
      <c r="D53" s="569"/>
      <c r="E53" s="569"/>
      <c r="F53" s="570"/>
      <c r="G53" s="281"/>
      <c r="H53" s="282"/>
      <c r="I53" s="283" t="s">
        <v>611</v>
      </c>
      <c r="J53" s="283" t="s">
        <v>612</v>
      </c>
      <c r="K53" s="283"/>
      <c r="L53" s="283"/>
      <c r="M53" s="283"/>
      <c r="N53" s="283"/>
      <c r="O53" s="284"/>
      <c r="P53" s="284"/>
      <c r="Q53" s="470"/>
      <c r="R53" s="470"/>
      <c r="S53" s="470"/>
      <c r="T53" s="470"/>
      <c r="U53" s="470"/>
      <c r="V53" s="470"/>
    </row>
    <row r="54" spans="2:23" s="6" customFormat="1" ht="21.75" customHeight="1" x14ac:dyDescent="0.2">
      <c r="B54" s="468"/>
      <c r="G54" s="470"/>
      <c r="H54" s="470"/>
      <c r="I54" s="470"/>
      <c r="J54" s="470"/>
      <c r="K54" s="470"/>
      <c r="L54" s="470"/>
      <c r="M54" s="470"/>
      <c r="N54" s="470"/>
      <c r="O54" s="470"/>
      <c r="P54" s="470"/>
      <c r="Q54" s="470"/>
      <c r="R54" s="470"/>
      <c r="S54" s="470"/>
      <c r="T54" s="470"/>
      <c r="U54" s="470"/>
      <c r="V54" s="470"/>
    </row>
    <row r="55" spans="2:23" s="6" customFormat="1" ht="22.35" customHeight="1" x14ac:dyDescent="0.2">
      <c r="B55" s="518" t="s">
        <v>133</v>
      </c>
      <c r="C55" s="518"/>
      <c r="D55" s="518"/>
      <c r="E55" s="518"/>
      <c r="F55" s="518"/>
      <c r="G55" s="518"/>
      <c r="H55" s="518"/>
      <c r="I55" s="518"/>
      <c r="J55" s="518"/>
      <c r="K55" s="518"/>
      <c r="L55" s="518"/>
      <c r="M55" s="518"/>
      <c r="N55" s="518"/>
      <c r="O55" s="518"/>
      <c r="P55" s="518"/>
      <c r="Q55" s="518"/>
      <c r="R55" s="518"/>
      <c r="S55" s="518"/>
      <c r="T55" s="518"/>
      <c r="U55" s="518"/>
      <c r="V55" s="518"/>
      <c r="W55" s="518"/>
    </row>
    <row r="56" spans="2:23" s="6" customFormat="1" ht="57" customHeight="1" x14ac:dyDescent="0.2">
      <c r="B56" s="539"/>
      <c r="C56" s="540"/>
      <c r="D56" s="540"/>
      <c r="E56" s="540"/>
      <c r="F56" s="540"/>
      <c r="G56" s="540"/>
      <c r="H56" s="540"/>
      <c r="I56" s="540"/>
      <c r="J56" s="540"/>
      <c r="K56" s="540"/>
      <c r="L56" s="540"/>
      <c r="M56" s="540"/>
      <c r="N56" s="540"/>
      <c r="O56" s="540"/>
      <c r="P56" s="540"/>
      <c r="Q56" s="540"/>
      <c r="R56" s="540"/>
      <c r="S56" s="540"/>
      <c r="T56" s="540"/>
      <c r="U56" s="540"/>
      <c r="V56" s="540"/>
      <c r="W56" s="541"/>
    </row>
    <row r="57" spans="2:23" s="6" customFormat="1" ht="21.75" customHeight="1" x14ac:dyDescent="0.2">
      <c r="B57" s="542"/>
      <c r="C57" s="543"/>
      <c r="D57" s="543"/>
      <c r="E57" s="543"/>
      <c r="F57" s="543"/>
      <c r="G57" s="543"/>
      <c r="H57" s="543"/>
      <c r="I57" s="543"/>
      <c r="J57" s="543"/>
      <c r="K57" s="543"/>
      <c r="L57" s="543"/>
      <c r="M57" s="543"/>
      <c r="N57" s="543"/>
      <c r="O57" s="543"/>
      <c r="P57" s="543"/>
      <c r="Q57" s="543"/>
      <c r="R57" s="543"/>
      <c r="S57" s="543"/>
      <c r="T57" s="543"/>
      <c r="U57" s="543"/>
      <c r="V57" s="543"/>
      <c r="W57" s="544"/>
    </row>
    <row r="58" spans="2:23" s="1" customFormat="1" ht="9.1999999999999993" hidden="1" customHeight="1" x14ac:dyDescent="0.2"/>
    <row r="59" spans="2:23" ht="21.75" hidden="1" customHeight="1" x14ac:dyDescent="0.2"/>
    <row r="60" spans="2:23" ht="21.75" hidden="1" customHeight="1" x14ac:dyDescent="0.2"/>
    <row r="61" spans="2:23" ht="21.75" hidden="1" customHeight="1" x14ac:dyDescent="0.2"/>
    <row r="62" spans="2:23" ht="21.75" hidden="1" customHeight="1" x14ac:dyDescent="0.2"/>
    <row r="63" spans="2:23" ht="21.75" hidden="1" customHeight="1" x14ac:dyDescent="0.2"/>
    <row r="64" spans="2:23" ht="12.75" customHeight="1" x14ac:dyDescent="0.2"/>
    <row r="65" ht="10.5" customHeight="1" x14ac:dyDescent="0.2"/>
  </sheetData>
  <mergeCells count="109">
    <mergeCell ref="A1:X2"/>
    <mergeCell ref="B4:W5"/>
    <mergeCell ref="B7:G7"/>
    <mergeCell ref="I7:V7"/>
    <mergeCell ref="C8:F8"/>
    <mergeCell ref="J8:L8"/>
    <mergeCell ref="M8:N8"/>
    <mergeCell ref="T8:U8"/>
    <mergeCell ref="C18:F18"/>
    <mergeCell ref="B16:G16"/>
    <mergeCell ref="K18:L18"/>
    <mergeCell ref="R8:S8"/>
    <mergeCell ref="R11:S11"/>
    <mergeCell ref="R12:S12"/>
    <mergeCell ref="J11:L11"/>
    <mergeCell ref="J12:L12"/>
    <mergeCell ref="J13:L13"/>
    <mergeCell ref="J14:L14"/>
    <mergeCell ref="B20:F20"/>
    <mergeCell ref="J20:N20"/>
    <mergeCell ref="P23:Q23"/>
    <mergeCell ref="P24:Q24"/>
    <mergeCell ref="R9:S9"/>
    <mergeCell ref="R10:S10"/>
    <mergeCell ref="P25:Q25"/>
    <mergeCell ref="P26:Q26"/>
    <mergeCell ref="K27:L27"/>
    <mergeCell ref="C25:F25"/>
    <mergeCell ref="C26:F26"/>
    <mergeCell ref="K19:L19"/>
    <mergeCell ref="M13:N13"/>
    <mergeCell ref="M14:N14"/>
    <mergeCell ref="K25:N25"/>
    <mergeCell ref="K26:N26"/>
    <mergeCell ref="B28:F28"/>
    <mergeCell ref="K28:N28"/>
    <mergeCell ref="B56:W57"/>
    <mergeCell ref="C9:F9"/>
    <mergeCell ref="C10:F10"/>
    <mergeCell ref="C12:F12"/>
    <mergeCell ref="C11:F11"/>
    <mergeCell ref="B55:W55"/>
    <mergeCell ref="P18:Q18"/>
    <mergeCell ref="P19:Q19"/>
    <mergeCell ref="K23:L23"/>
    <mergeCell ref="J9:L9"/>
    <mergeCell ref="P17:Q17"/>
    <mergeCell ref="C17:F17"/>
    <mergeCell ref="P27:Q27"/>
    <mergeCell ref="C23:F23"/>
    <mergeCell ref="C19:F19"/>
    <mergeCell ref="C21:F21"/>
    <mergeCell ref="C22:F22"/>
    <mergeCell ref="K21:N21"/>
    <mergeCell ref="T9:U9"/>
    <mergeCell ref="M9:N9"/>
    <mergeCell ref="M10:N10"/>
    <mergeCell ref="J10:L10"/>
    <mergeCell ref="B24:F24"/>
    <mergeCell ref="J24:N24"/>
    <mergeCell ref="T10:U10"/>
    <mergeCell ref="T11:U11"/>
    <mergeCell ref="T12:U12"/>
    <mergeCell ref="C13:F13"/>
    <mergeCell ref="K16:L16"/>
    <mergeCell ref="B15:V15"/>
    <mergeCell ref="T13:U13"/>
    <mergeCell ref="T14:U14"/>
    <mergeCell ref="P16:Q16"/>
    <mergeCell ref="K22:N22"/>
    <mergeCell ref="P21:Q21"/>
    <mergeCell ref="P22:Q22"/>
    <mergeCell ref="P20:Q20"/>
    <mergeCell ref="K17:L17"/>
    <mergeCell ref="R13:S13"/>
    <mergeCell ref="R14:S14"/>
    <mergeCell ref="M11:N11"/>
    <mergeCell ref="M12:N12"/>
    <mergeCell ref="C39:F39"/>
    <mergeCell ref="C40:F40"/>
    <mergeCell ref="C41:F41"/>
    <mergeCell ref="L29:N29"/>
    <mergeCell ref="L30:N30"/>
    <mergeCell ref="L31:N31"/>
    <mergeCell ref="L32:N32"/>
    <mergeCell ref="L33:N33"/>
    <mergeCell ref="L34:N34"/>
    <mergeCell ref="L35:N35"/>
    <mergeCell ref="L36:N36"/>
    <mergeCell ref="L37:N37"/>
    <mergeCell ref="C34:F34"/>
    <mergeCell ref="C35:F35"/>
    <mergeCell ref="C36:F36"/>
    <mergeCell ref="C37:F37"/>
    <mergeCell ref="C38:F38"/>
    <mergeCell ref="C29:F29"/>
    <mergeCell ref="C30:F30"/>
    <mergeCell ref="C31:F31"/>
    <mergeCell ref="C32:F32"/>
    <mergeCell ref="C33:F33"/>
    <mergeCell ref="C50:F50"/>
    <mergeCell ref="C51:F51"/>
    <mergeCell ref="C52:F52"/>
    <mergeCell ref="C53:F53"/>
    <mergeCell ref="B43:F43"/>
    <mergeCell ref="C44:F44"/>
    <mergeCell ref="C45:F45"/>
    <mergeCell ref="B48:F48"/>
    <mergeCell ref="C49:F49"/>
  </mergeCells>
  <dataValidations count="1">
    <dataValidation type="decimal" operator="greaterThanOrEqual" allowBlank="1" showInputMessage="1" showErrorMessage="1" sqref="G8:G13 R17:V54 J17:Q19 M23:O23 P21:Q23 J21:J23 K23 H17:I23 G19:G23 M27:O27 P25:Q27 H25:J27 G27 K27 G54:K54 M38:P42 Q29:Q42 I29:J42 K38:K42 G42:H42 Q44:Q54 M46:P46 G46:K46 M54:P54" xr:uid="{5E22D099-5E0E-4F39-80F7-1CDEF1DBF92F}">
      <formula1>0</formula1>
    </dataValidation>
  </dataValidations>
  <pageMargins left="0.7" right="0.7" top="0.75" bottom="0.75" header="0.3" footer="0.3"/>
  <pageSetup paperSize="9" scale="81" fitToHeight="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1184" id="{2C341848-7055-410E-A928-527C5341CCA2}">
            <xm:f>AND($M$8='0e. Support language'!$A$42,$O$8&lt;&gt;"")</xm:f>
            <x14:dxf>
              <fill>
                <patternFill>
                  <bgColor rgb="FFFFEAA3"/>
                </patternFill>
              </fill>
            </x14:dxf>
          </x14:cfRule>
          <xm:sqref>M8</xm:sqref>
        </x14:conditionalFormatting>
        <x14:conditionalFormatting xmlns:xm="http://schemas.microsoft.com/office/excel/2006/main">
          <x14:cfRule type="expression" priority="1185" id="{7697F12B-2A80-4314-A273-E03268F532A4}">
            <xm:f>AND($M$9='0e. Support language'!$A$42,$O$9&lt;&gt;"")</xm:f>
            <x14:dxf>
              <fill>
                <patternFill>
                  <bgColor rgb="FFFFEAA3"/>
                </patternFill>
              </fill>
            </x14:dxf>
          </x14:cfRule>
          <xm:sqref>M9:M14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ADBC9A9-A924-4A5E-81B9-CA73554C119F}">
          <x14:formula1>
            <xm:f>'0e. Support language'!$C$59:$C$75</xm:f>
          </x14:formula1>
          <xm:sqref>M49:M53</xm:sqref>
        </x14:dataValidation>
        <x14:dataValidation type="list" allowBlank="1" showInputMessage="1" showErrorMessage="1" xr:uid="{D376EDFF-1540-4A4E-9D1B-180D563E0297}">
          <x14:formula1>
            <xm:f>'0e. Support language'!$C$55:$C$56</xm:f>
          </x14:formula1>
          <xm:sqref>L49:L53</xm:sqref>
        </x14:dataValidation>
        <x14:dataValidation type="list" allowBlank="1" showInputMessage="1" showErrorMessage="1" xr:uid="{A5721DC4-6354-4B7D-8FCE-72A35A37F693}">
          <x14:formula1>
            <xm:f>'0e. Support language'!$C$31:$C$41</xm:f>
          </x14:formula1>
          <xm:sqref>K49:K53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763BD-CB61-474B-A696-654E32E22A1A}">
  <sheetPr>
    <tabColor theme="8" tint="0.39997558519241921"/>
  </sheetPr>
  <dimension ref="B2:D18"/>
  <sheetViews>
    <sheetView showGridLines="0" workbookViewId="0">
      <selection activeCell="G28" sqref="G28"/>
    </sheetView>
  </sheetViews>
  <sheetFormatPr defaultRowHeight="12.75" x14ac:dyDescent="0.2"/>
  <cols>
    <col min="1" max="1" width="5.42578125" customWidth="1"/>
    <col min="2" max="2" width="29.140625" bestFit="1" customWidth="1"/>
    <col min="3" max="3" width="34.42578125" bestFit="1" customWidth="1"/>
    <col min="4" max="4" width="11.28515625" bestFit="1" customWidth="1"/>
  </cols>
  <sheetData>
    <row r="2" spans="2:4" ht="15" x14ac:dyDescent="0.2">
      <c r="B2" s="399" t="s">
        <v>4566</v>
      </c>
    </row>
    <row r="3" spans="2:4" ht="15.75" x14ac:dyDescent="0.2">
      <c r="B3" s="400" t="s">
        <v>836</v>
      </c>
      <c r="C3" s="400" t="str">
        <f>CONCATENATE("Monthly salary (", '0a. Country information'!R10, ")")</f>
        <v>Monthly salary ()</v>
      </c>
    </row>
    <row r="4" spans="2:4" ht="15" x14ac:dyDescent="0.2">
      <c r="B4" s="401">
        <v>15</v>
      </c>
      <c r="C4" s="402"/>
      <c r="D4" s="403"/>
    </row>
    <row r="5" spans="2:4" ht="15" x14ac:dyDescent="0.2">
      <c r="B5" s="401">
        <v>14</v>
      </c>
      <c r="C5" s="402"/>
      <c r="D5" s="404"/>
    </row>
    <row r="6" spans="2:4" ht="15" x14ac:dyDescent="0.2">
      <c r="B6" s="401">
        <v>13</v>
      </c>
      <c r="C6" s="402"/>
      <c r="D6" s="404"/>
    </row>
    <row r="7" spans="2:4" ht="15" x14ac:dyDescent="0.2">
      <c r="B7" s="401">
        <v>12</v>
      </c>
      <c r="C7" s="402"/>
      <c r="D7" s="404"/>
    </row>
    <row r="8" spans="2:4" ht="15" x14ac:dyDescent="0.2">
      <c r="B8" s="401">
        <v>11</v>
      </c>
      <c r="C8" s="402"/>
      <c r="D8" s="404"/>
    </row>
    <row r="9" spans="2:4" ht="15" x14ac:dyDescent="0.2">
      <c r="B9" s="401">
        <v>10</v>
      </c>
      <c r="C9" s="402"/>
      <c r="D9" s="404"/>
    </row>
    <row r="10" spans="2:4" ht="15" x14ac:dyDescent="0.2">
      <c r="B10" s="401">
        <v>9</v>
      </c>
      <c r="C10" s="402"/>
      <c r="D10" s="404"/>
    </row>
    <row r="11" spans="2:4" ht="15" x14ac:dyDescent="0.2">
      <c r="B11" s="401">
        <v>8</v>
      </c>
      <c r="C11" s="402"/>
      <c r="D11" s="404"/>
    </row>
    <row r="12" spans="2:4" ht="15" x14ac:dyDescent="0.2">
      <c r="B12" s="401">
        <v>7</v>
      </c>
      <c r="C12" s="402"/>
      <c r="D12" s="404"/>
    </row>
    <row r="13" spans="2:4" ht="15" x14ac:dyDescent="0.2">
      <c r="B13" s="401">
        <v>6</v>
      </c>
      <c r="C13" s="402"/>
      <c r="D13" s="404"/>
    </row>
    <row r="14" spans="2:4" ht="15" x14ac:dyDescent="0.2">
      <c r="B14" s="401">
        <v>5</v>
      </c>
      <c r="C14" s="402"/>
      <c r="D14" s="404"/>
    </row>
    <row r="15" spans="2:4" ht="15" x14ac:dyDescent="0.2">
      <c r="B15" s="401">
        <v>4</v>
      </c>
      <c r="C15" s="402"/>
      <c r="D15" s="404"/>
    </row>
    <row r="16" spans="2:4" ht="15" x14ac:dyDescent="0.2">
      <c r="B16" s="401">
        <v>3</v>
      </c>
      <c r="C16" s="402"/>
      <c r="D16" s="404"/>
    </row>
    <row r="17" spans="2:4" ht="15" x14ac:dyDescent="0.2">
      <c r="B17" s="401">
        <v>2</v>
      </c>
      <c r="C17" s="402"/>
      <c r="D17" s="404"/>
    </row>
    <row r="18" spans="2:4" ht="15" x14ac:dyDescent="0.2">
      <c r="B18" s="401">
        <v>1</v>
      </c>
      <c r="C18" s="402"/>
      <c r="D18" s="40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16492-6DE7-514F-985A-E0831444F9E1}">
  <sheetPr>
    <tabColor theme="8" tint="0.39997558519241921"/>
  </sheetPr>
  <dimension ref="A1:Z83"/>
  <sheetViews>
    <sheetView showGridLines="0" workbookViewId="0">
      <selection activeCell="G16" sqref="G16"/>
    </sheetView>
  </sheetViews>
  <sheetFormatPr defaultColWidth="10.7109375" defaultRowHeight="14.25" x14ac:dyDescent="0.2"/>
  <cols>
    <col min="1" max="1" width="28.85546875" style="8" customWidth="1"/>
    <col min="2" max="2" width="20.140625" style="8" customWidth="1"/>
    <col min="3" max="3" width="36.5703125" style="8" customWidth="1"/>
    <col min="4" max="4" width="15.28515625" style="8" customWidth="1"/>
    <col min="5" max="16384" width="10.7109375" style="8"/>
  </cols>
  <sheetData>
    <row r="1" spans="1:8" ht="15" x14ac:dyDescent="0.25">
      <c r="A1" s="19" t="s">
        <v>95</v>
      </c>
    </row>
    <row r="2" spans="1:8" ht="15" x14ac:dyDescent="0.25">
      <c r="A2" s="19"/>
    </row>
    <row r="3" spans="1:8" ht="15" x14ac:dyDescent="0.25">
      <c r="A3" s="19" t="s">
        <v>4712</v>
      </c>
      <c r="C3" s="19" t="s">
        <v>4727</v>
      </c>
    </row>
    <row r="4" spans="1:8" x14ac:dyDescent="0.2">
      <c r="A4" s="8" t="s">
        <v>78</v>
      </c>
      <c r="C4" s="8" t="s">
        <v>151</v>
      </c>
    </row>
    <row r="5" spans="1:8" x14ac:dyDescent="0.2">
      <c r="A5" s="8" t="s">
        <v>33</v>
      </c>
      <c r="C5" s="8" t="s">
        <v>28</v>
      </c>
    </row>
    <row r="6" spans="1:8" x14ac:dyDescent="0.2">
      <c r="A6" s="8" t="s">
        <v>28</v>
      </c>
      <c r="C6" s="8" t="s">
        <v>29</v>
      </c>
    </row>
    <row r="7" spans="1:8" x14ac:dyDescent="0.2">
      <c r="C7" s="8" t="s">
        <v>357</v>
      </c>
    </row>
    <row r="8" spans="1:8" ht="15" x14ac:dyDescent="0.25">
      <c r="A8" s="19" t="s">
        <v>4713</v>
      </c>
      <c r="C8" s="8" t="s">
        <v>150</v>
      </c>
    </row>
    <row r="9" spans="1:8" x14ac:dyDescent="0.2">
      <c r="A9" s="8" t="s">
        <v>79</v>
      </c>
      <c r="C9" s="8" t="s">
        <v>124</v>
      </c>
    </row>
    <row r="10" spans="1:8" x14ac:dyDescent="0.2">
      <c r="A10" s="8" t="s">
        <v>80</v>
      </c>
      <c r="C10" s="8" t="s">
        <v>125</v>
      </c>
    </row>
    <row r="11" spans="1:8" x14ac:dyDescent="0.2">
      <c r="C11" s="8" t="s">
        <v>22</v>
      </c>
    </row>
    <row r="12" spans="1:8" ht="15" x14ac:dyDescent="0.25">
      <c r="A12" s="19" t="s">
        <v>4714</v>
      </c>
      <c r="C12" s="8" t="s">
        <v>34</v>
      </c>
    </row>
    <row r="13" spans="1:8" x14ac:dyDescent="0.2">
      <c r="A13" s="8" t="str">
        <f>CONCATENATE('1. General information'!I11," or MOH payroll")</f>
        <v>District or MOH payroll</v>
      </c>
      <c r="C13" s="8" t="s">
        <v>129</v>
      </c>
    </row>
    <row r="14" spans="1:8" x14ac:dyDescent="0.2">
      <c r="A14" s="8" t="s">
        <v>199</v>
      </c>
    </row>
    <row r="15" spans="1:8" ht="15" x14ac:dyDescent="0.25">
      <c r="A15" s="8" t="s">
        <v>39</v>
      </c>
      <c r="C15" s="19" t="s">
        <v>4728</v>
      </c>
    </row>
    <row r="16" spans="1:8" x14ac:dyDescent="0.2">
      <c r="A16" s="8" t="s">
        <v>198</v>
      </c>
      <c r="C16" s="8" t="s">
        <v>173</v>
      </c>
      <c r="H16" s="101"/>
    </row>
    <row r="17" spans="1:10" x14ac:dyDescent="0.2">
      <c r="C17" s="8" t="s">
        <v>172</v>
      </c>
    </row>
    <row r="18" spans="1:10" ht="15" x14ac:dyDescent="0.25">
      <c r="A18" s="19" t="s">
        <v>4715</v>
      </c>
      <c r="C18" s="8" t="s">
        <v>39</v>
      </c>
      <c r="H18" s="103"/>
    </row>
    <row r="19" spans="1:10" ht="15" x14ac:dyDescent="0.25">
      <c r="A19" s="8" t="s">
        <v>172</v>
      </c>
      <c r="D19" s="19" t="s">
        <v>4738</v>
      </c>
      <c r="E19" s="19" t="s">
        <v>4739</v>
      </c>
      <c r="F19" s="19"/>
      <c r="G19" s="19" t="s">
        <v>4737</v>
      </c>
      <c r="H19" s="103"/>
    </row>
    <row r="20" spans="1:10" ht="15" x14ac:dyDescent="0.25">
      <c r="A20" s="8" t="s">
        <v>173</v>
      </c>
      <c r="C20" s="19" t="s">
        <v>4731</v>
      </c>
      <c r="D20" s="8" t="s">
        <v>186</v>
      </c>
      <c r="E20" s="8">
        <v>1</v>
      </c>
      <c r="G20" s="104">
        <v>0.1</v>
      </c>
      <c r="H20" s="103"/>
    </row>
    <row r="21" spans="1:10" x14ac:dyDescent="0.2">
      <c r="C21" s="8" t="str">
        <f>CONCATENATE('1. General information'!I11," funds")</f>
        <v>District funds</v>
      </c>
      <c r="D21" s="8" t="s">
        <v>187</v>
      </c>
      <c r="E21" s="8">
        <v>2</v>
      </c>
      <c r="G21" s="104">
        <v>0.2</v>
      </c>
      <c r="H21" s="103"/>
    </row>
    <row r="22" spans="1:10" ht="15" x14ac:dyDescent="0.25">
      <c r="A22" s="19" t="s">
        <v>4716</v>
      </c>
      <c r="C22" s="8" t="s">
        <v>179</v>
      </c>
      <c r="D22" s="8" t="s">
        <v>188</v>
      </c>
      <c r="E22" s="8">
        <v>3</v>
      </c>
      <c r="G22" s="104">
        <v>0.3</v>
      </c>
      <c r="H22" s="103"/>
    </row>
    <row r="23" spans="1:10" x14ac:dyDescent="0.2">
      <c r="A23" s="8" t="s">
        <v>93</v>
      </c>
      <c r="C23" s="8" t="s">
        <v>177</v>
      </c>
      <c r="D23" s="8" t="s">
        <v>189</v>
      </c>
      <c r="E23" s="8">
        <v>4</v>
      </c>
      <c r="G23" s="104">
        <f>G22+10%</f>
        <v>0.4</v>
      </c>
      <c r="H23" s="103"/>
    </row>
    <row r="24" spans="1:10" x14ac:dyDescent="0.2">
      <c r="A24" s="8" t="s">
        <v>251</v>
      </c>
      <c r="C24" s="8" t="s">
        <v>39</v>
      </c>
      <c r="D24" s="8" t="s">
        <v>190</v>
      </c>
      <c r="E24" s="8">
        <v>5</v>
      </c>
      <c r="G24" s="104">
        <f t="shared" ref="G24:G29" si="0">G23+10%</f>
        <v>0.5</v>
      </c>
      <c r="H24" s="103"/>
    </row>
    <row r="25" spans="1:10" ht="15.75" x14ac:dyDescent="0.25">
      <c r="A25" s="8" t="s">
        <v>249</v>
      </c>
      <c r="B25" s="95"/>
      <c r="D25" s="8" t="s">
        <v>191</v>
      </c>
      <c r="E25" s="8">
        <v>6</v>
      </c>
      <c r="G25" s="104">
        <f t="shared" si="0"/>
        <v>0.6</v>
      </c>
      <c r="H25" s="103"/>
    </row>
    <row r="26" spans="1:10" ht="15" x14ac:dyDescent="0.25">
      <c r="A26" s="8" t="s">
        <v>250</v>
      </c>
      <c r="C26" s="19" t="s">
        <v>4730</v>
      </c>
      <c r="D26" s="8" t="s">
        <v>192</v>
      </c>
      <c r="E26" s="8">
        <v>7</v>
      </c>
      <c r="G26" s="104">
        <f t="shared" si="0"/>
        <v>0.7</v>
      </c>
      <c r="H26" s="103"/>
    </row>
    <row r="27" spans="1:10" x14ac:dyDescent="0.2">
      <c r="A27" s="8" t="s">
        <v>2</v>
      </c>
      <c r="C27" s="8" t="s">
        <v>236</v>
      </c>
      <c r="D27" s="8" t="s">
        <v>193</v>
      </c>
      <c r="E27" s="8">
        <v>8</v>
      </c>
      <c r="G27" s="104">
        <f t="shared" si="0"/>
        <v>0.79999999999999993</v>
      </c>
      <c r="H27" s="103"/>
    </row>
    <row r="28" spans="1:10" x14ac:dyDescent="0.2">
      <c r="A28" s="8" t="s">
        <v>354</v>
      </c>
      <c r="C28" s="8" t="s">
        <v>237</v>
      </c>
      <c r="D28" s="8" t="s">
        <v>194</v>
      </c>
      <c r="E28" s="8">
        <v>9</v>
      </c>
      <c r="G28" s="104">
        <f t="shared" si="0"/>
        <v>0.89999999999999991</v>
      </c>
      <c r="H28" s="103"/>
      <c r="J28" s="104"/>
    </row>
    <row r="29" spans="1:10" x14ac:dyDescent="0.2">
      <c r="A29" s="8" t="s">
        <v>283</v>
      </c>
      <c r="D29" s="8" t="s">
        <v>195</v>
      </c>
      <c r="E29" s="8">
        <v>10</v>
      </c>
      <c r="G29" s="104">
        <f t="shared" si="0"/>
        <v>0.99999999999999989</v>
      </c>
      <c r="H29" s="103"/>
      <c r="J29" s="104"/>
    </row>
    <row r="30" spans="1:10" ht="15" x14ac:dyDescent="0.25">
      <c r="A30" s="8" t="s">
        <v>4</v>
      </c>
      <c r="C30" s="19" t="s">
        <v>4732</v>
      </c>
      <c r="D30" s="8" t="s">
        <v>196</v>
      </c>
      <c r="E30" s="8">
        <v>11</v>
      </c>
      <c r="H30" s="103"/>
      <c r="J30" s="104"/>
    </row>
    <row r="31" spans="1:10" x14ac:dyDescent="0.2">
      <c r="A31" s="8" t="s">
        <v>355</v>
      </c>
      <c r="C31" s="8" t="s">
        <v>152</v>
      </c>
      <c r="D31" s="8" t="s">
        <v>197</v>
      </c>
      <c r="E31" s="8">
        <v>12</v>
      </c>
      <c r="H31" s="103"/>
      <c r="J31" s="104"/>
    </row>
    <row r="32" spans="1:10" x14ac:dyDescent="0.2">
      <c r="C32" s="8" t="s">
        <v>356</v>
      </c>
      <c r="H32" s="103"/>
    </row>
    <row r="33" spans="1:26" ht="14.1" customHeight="1" x14ac:dyDescent="0.25">
      <c r="A33" s="19" t="s">
        <v>4717</v>
      </c>
      <c r="C33" s="8" t="s">
        <v>29</v>
      </c>
      <c r="D33" s="19" t="s">
        <v>4740</v>
      </c>
      <c r="H33" s="103"/>
    </row>
    <row r="34" spans="1:26" x14ac:dyDescent="0.2">
      <c r="A34" s="8" t="s">
        <v>169</v>
      </c>
      <c r="C34" s="8" t="s">
        <v>96</v>
      </c>
      <c r="D34" s="8" t="s">
        <v>269</v>
      </c>
      <c r="H34" s="103"/>
    </row>
    <row r="35" spans="1:26" x14ac:dyDescent="0.2">
      <c r="A35" s="8" t="s">
        <v>174</v>
      </c>
      <c r="C35" s="8" t="s">
        <v>5</v>
      </c>
      <c r="D35" s="8" t="s">
        <v>27</v>
      </c>
      <c r="H35" s="103"/>
    </row>
    <row r="36" spans="1:26" x14ac:dyDescent="0.2">
      <c r="C36" s="8" t="s">
        <v>22</v>
      </c>
      <c r="D36" s="8" t="s">
        <v>31</v>
      </c>
      <c r="H36" s="103"/>
    </row>
    <row r="37" spans="1:26" ht="15" x14ac:dyDescent="0.25">
      <c r="A37" s="19" t="s">
        <v>39</v>
      </c>
      <c r="C37" s="8" t="s">
        <v>30</v>
      </c>
      <c r="D37" s="8" t="s">
        <v>39</v>
      </c>
      <c r="H37" s="103"/>
    </row>
    <row r="38" spans="1:26" ht="15.75" x14ac:dyDescent="0.25">
      <c r="A38" s="8" t="s">
        <v>123</v>
      </c>
      <c r="B38" s="95"/>
      <c r="C38" s="8" t="s">
        <v>97</v>
      </c>
      <c r="H38" s="103"/>
    </row>
    <row r="39" spans="1:26" ht="15.6" customHeight="1" x14ac:dyDescent="0.25">
      <c r="A39" s="8" t="s">
        <v>128</v>
      </c>
      <c r="C39" s="8" t="s">
        <v>28</v>
      </c>
      <c r="D39" s="19" t="s">
        <v>4741</v>
      </c>
      <c r="H39" s="103"/>
      <c r="R39" s="96"/>
      <c r="S39" s="96"/>
      <c r="T39" s="96"/>
      <c r="U39" s="96"/>
      <c r="V39" s="96"/>
      <c r="W39" s="96"/>
      <c r="X39" s="96"/>
      <c r="Y39" s="96"/>
      <c r="Z39" s="96"/>
    </row>
    <row r="40" spans="1:26" x14ac:dyDescent="0.2">
      <c r="A40" s="8" t="s">
        <v>304</v>
      </c>
      <c r="C40" s="8" t="s">
        <v>33</v>
      </c>
      <c r="D40" s="8" t="s">
        <v>245</v>
      </c>
      <c r="H40" s="103"/>
    </row>
    <row r="41" spans="1:26" x14ac:dyDescent="0.2">
      <c r="A41" s="8" t="s">
        <v>287</v>
      </c>
      <c r="C41" s="8" t="s">
        <v>39</v>
      </c>
      <c r="D41" s="8" t="s">
        <v>243</v>
      </c>
      <c r="H41" s="103"/>
    </row>
    <row r="42" spans="1:26" x14ac:dyDescent="0.2">
      <c r="A42" s="8" t="s">
        <v>273</v>
      </c>
      <c r="D42" s="8" t="s">
        <v>244</v>
      </c>
      <c r="H42" s="103"/>
    </row>
    <row r="43" spans="1:26" ht="15" x14ac:dyDescent="0.25">
      <c r="C43" s="19" t="s">
        <v>4733</v>
      </c>
      <c r="H43" s="103"/>
    </row>
    <row r="44" spans="1:26" ht="15" x14ac:dyDescent="0.25">
      <c r="A44" s="19" t="s">
        <v>4718</v>
      </c>
      <c r="C44" s="8" t="str">
        <f>CONCATENATE("Already owned by ",'1. General information'!I11,"/MOH")</f>
        <v>Already owned by District/MOH</v>
      </c>
      <c r="H44" s="103"/>
    </row>
    <row r="45" spans="1:26" x14ac:dyDescent="0.2">
      <c r="A45" s="8" t="s">
        <v>155</v>
      </c>
      <c r="C45" s="8" t="s">
        <v>4344</v>
      </c>
      <c r="H45" s="103"/>
    </row>
    <row r="46" spans="1:26" x14ac:dyDescent="0.2">
      <c r="A46" s="8" t="s">
        <v>156</v>
      </c>
      <c r="C46" s="8" t="s">
        <v>4343</v>
      </c>
      <c r="H46" s="103"/>
    </row>
    <row r="47" spans="1:26" ht="15" x14ac:dyDescent="0.25">
      <c r="C47" s="8" t="s">
        <v>90</v>
      </c>
      <c r="D47" s="19" t="s">
        <v>4742</v>
      </c>
      <c r="H47" s="103"/>
    </row>
    <row r="48" spans="1:26" ht="15.75" x14ac:dyDescent="0.25">
      <c r="A48" s="19" t="s">
        <v>4719</v>
      </c>
      <c r="B48" s="95"/>
      <c r="C48" s="8" t="s">
        <v>358</v>
      </c>
      <c r="D48" s="8" t="str">
        <f>'0a. Country information'!D12</f>
        <v>Ward</v>
      </c>
      <c r="H48" s="103"/>
    </row>
    <row r="49" spans="1:26" x14ac:dyDescent="0.2">
      <c r="A49" s="8" t="s">
        <v>157</v>
      </c>
      <c r="D49" s="176" t="str">
        <f>'0a. Country information'!D10</f>
        <v>State/Province</v>
      </c>
      <c r="H49" s="103"/>
    </row>
    <row r="50" spans="1:26" ht="15" x14ac:dyDescent="0.25">
      <c r="A50" s="8" t="s">
        <v>164</v>
      </c>
      <c r="C50" s="19" t="s">
        <v>4734</v>
      </c>
      <c r="D50" s="176" t="str">
        <f>'0a. Country information'!D11</f>
        <v>District</v>
      </c>
      <c r="H50" s="103"/>
    </row>
    <row r="51" spans="1:26" x14ac:dyDescent="0.2">
      <c r="C51" s="8" t="s">
        <v>161</v>
      </c>
      <c r="D51" s="8" t="s">
        <v>434</v>
      </c>
      <c r="H51" s="102"/>
    </row>
    <row r="52" spans="1:26" ht="15" x14ac:dyDescent="0.25">
      <c r="A52" s="19" t="s">
        <v>4720</v>
      </c>
      <c r="C52" s="8" t="s">
        <v>271</v>
      </c>
      <c r="D52" s="8" t="s">
        <v>281</v>
      </c>
      <c r="H52" s="102"/>
    </row>
    <row r="53" spans="1:26" x14ac:dyDescent="0.2">
      <c r="A53" s="8" t="s">
        <v>159</v>
      </c>
      <c r="G53" s="469"/>
      <c r="H53" s="469"/>
      <c r="I53" s="469"/>
      <c r="J53" s="469"/>
      <c r="K53" s="469"/>
      <c r="L53" s="469"/>
      <c r="M53" s="469"/>
      <c r="N53" s="469"/>
      <c r="O53" s="469"/>
      <c r="P53" s="469"/>
      <c r="Q53" s="469"/>
      <c r="R53" s="469"/>
      <c r="S53" s="469"/>
      <c r="T53" s="469"/>
      <c r="U53" s="469"/>
      <c r="V53" s="469"/>
      <c r="W53" s="469"/>
      <c r="X53" s="469"/>
      <c r="Y53" s="469"/>
      <c r="Z53" s="469"/>
    </row>
    <row r="54" spans="1:26" ht="15" x14ac:dyDescent="0.25">
      <c r="A54" s="8" t="s">
        <v>160</v>
      </c>
      <c r="C54" s="19" t="s">
        <v>4735</v>
      </c>
      <c r="G54" s="469"/>
      <c r="H54" s="469"/>
      <c r="I54" s="469"/>
      <c r="J54" s="469"/>
      <c r="K54" s="469"/>
      <c r="L54" s="469"/>
      <c r="M54" s="469"/>
      <c r="N54" s="469"/>
      <c r="O54" s="469"/>
      <c r="P54" s="469"/>
      <c r="Q54" s="469"/>
      <c r="R54" s="469"/>
      <c r="S54" s="469"/>
      <c r="T54" s="469"/>
      <c r="U54" s="469"/>
      <c r="V54" s="469"/>
      <c r="W54" s="469"/>
      <c r="X54" s="469"/>
      <c r="Y54" s="469"/>
      <c r="Z54" s="469"/>
    </row>
    <row r="55" spans="1:26" x14ac:dyDescent="0.2">
      <c r="C55" s="8" t="s">
        <v>654</v>
      </c>
      <c r="G55" s="469"/>
      <c r="H55" s="469"/>
      <c r="I55" s="469"/>
      <c r="J55" s="469"/>
      <c r="K55" s="469"/>
      <c r="L55" s="469"/>
      <c r="M55" s="469"/>
      <c r="N55" s="469"/>
      <c r="O55" s="469"/>
      <c r="P55" s="469"/>
      <c r="Q55" s="469"/>
      <c r="R55" s="469"/>
      <c r="S55" s="469"/>
      <c r="T55" s="469"/>
      <c r="U55" s="469"/>
      <c r="V55" s="469"/>
      <c r="W55" s="469"/>
      <c r="X55" s="469"/>
      <c r="Y55" s="469"/>
      <c r="Z55" s="469"/>
    </row>
    <row r="56" spans="1:26" ht="15" x14ac:dyDescent="0.25">
      <c r="A56" s="19" t="s">
        <v>4721</v>
      </c>
      <c r="C56" s="8" t="s">
        <v>671</v>
      </c>
      <c r="G56" s="469"/>
      <c r="H56" s="469"/>
      <c r="I56" s="469"/>
      <c r="J56" s="469"/>
      <c r="K56" s="469"/>
      <c r="L56" s="469"/>
      <c r="M56" s="469"/>
      <c r="N56" s="469"/>
      <c r="O56" s="469"/>
      <c r="P56" s="469"/>
      <c r="Q56" s="469"/>
      <c r="R56" s="469"/>
      <c r="S56" s="469"/>
      <c r="T56" s="469"/>
      <c r="U56" s="469"/>
      <c r="V56" s="469"/>
      <c r="W56" s="469"/>
      <c r="X56" s="469"/>
      <c r="Y56" s="469"/>
      <c r="Z56" s="469"/>
    </row>
    <row r="57" spans="1:26" x14ac:dyDescent="0.2">
      <c r="A57" s="8" t="s">
        <v>167</v>
      </c>
      <c r="G57" s="469"/>
      <c r="H57" s="469"/>
      <c r="I57" s="469"/>
      <c r="J57" s="469"/>
      <c r="K57" s="469"/>
      <c r="L57" s="469"/>
      <c r="M57" s="469"/>
      <c r="N57" s="469"/>
      <c r="O57" s="469"/>
      <c r="P57" s="469"/>
      <c r="Q57" s="469"/>
      <c r="R57" s="469"/>
      <c r="S57" s="469"/>
      <c r="T57" s="469"/>
      <c r="U57" s="469"/>
      <c r="V57" s="469"/>
      <c r="W57" s="469"/>
      <c r="X57" s="469"/>
      <c r="Y57" s="469"/>
      <c r="Z57" s="469"/>
    </row>
    <row r="58" spans="1:26" ht="15" x14ac:dyDescent="0.25">
      <c r="A58" s="8" t="s">
        <v>168</v>
      </c>
      <c r="C58" s="19" t="s">
        <v>4736</v>
      </c>
      <c r="G58" s="469"/>
      <c r="H58" s="469"/>
      <c r="I58" s="469"/>
      <c r="J58" s="469"/>
      <c r="K58" s="469"/>
      <c r="L58" s="469"/>
      <c r="M58" s="469"/>
      <c r="N58" s="469"/>
      <c r="O58" s="469"/>
      <c r="P58" s="469"/>
      <c r="Q58" s="469"/>
      <c r="R58" s="469"/>
      <c r="S58" s="469"/>
      <c r="T58" s="469"/>
      <c r="U58" s="469"/>
      <c r="V58" s="469"/>
      <c r="W58" s="469"/>
      <c r="X58" s="469"/>
      <c r="Y58" s="469"/>
      <c r="Z58" s="469"/>
    </row>
    <row r="59" spans="1:26" x14ac:dyDescent="0.2">
      <c r="C59" s="8" t="s">
        <v>599</v>
      </c>
      <c r="G59" s="469"/>
      <c r="H59" s="469"/>
      <c r="I59" s="469"/>
      <c r="J59" s="469"/>
      <c r="K59" s="469"/>
      <c r="L59" s="469"/>
      <c r="M59" s="469"/>
      <c r="N59" s="469"/>
      <c r="O59" s="469"/>
      <c r="P59" s="469"/>
      <c r="Q59" s="469"/>
      <c r="R59" s="469"/>
      <c r="S59" s="469"/>
      <c r="T59" s="469"/>
      <c r="U59" s="469"/>
      <c r="V59" s="469"/>
      <c r="W59" s="469"/>
      <c r="X59" s="469"/>
      <c r="Y59" s="469"/>
      <c r="Z59" s="469"/>
    </row>
    <row r="60" spans="1:26" ht="15" x14ac:dyDescent="0.25">
      <c r="A60" s="19" t="s">
        <v>4722</v>
      </c>
      <c r="C60" s="8" t="s">
        <v>600</v>
      </c>
      <c r="G60" s="469"/>
      <c r="H60" s="469"/>
      <c r="I60" s="469"/>
      <c r="J60" s="469"/>
      <c r="K60" s="469"/>
      <c r="L60" s="469"/>
      <c r="M60" s="469"/>
      <c r="N60" s="469"/>
      <c r="O60" s="469"/>
      <c r="P60" s="469"/>
      <c r="Q60" s="469"/>
      <c r="R60" s="469"/>
      <c r="S60" s="469"/>
      <c r="T60" s="469"/>
      <c r="U60" s="469"/>
      <c r="V60" s="469"/>
      <c r="W60" s="469"/>
      <c r="X60" s="469"/>
      <c r="Y60" s="469"/>
      <c r="Z60" s="469"/>
    </row>
    <row r="61" spans="1:26" x14ac:dyDescent="0.2">
      <c r="A61" s="8" t="str">
        <f>CONCATENATE('1. General information'!I11,"/MOH funds")</f>
        <v>District/MOH funds</v>
      </c>
      <c r="C61" s="8" t="s">
        <v>610</v>
      </c>
      <c r="G61" s="469"/>
      <c r="H61" s="469"/>
      <c r="I61" s="469"/>
      <c r="J61" s="469"/>
      <c r="K61" s="469"/>
      <c r="L61" s="469"/>
      <c r="M61" s="469"/>
      <c r="N61" s="469"/>
      <c r="O61" s="469"/>
      <c r="P61" s="469"/>
      <c r="Q61" s="469"/>
      <c r="R61" s="469"/>
      <c r="S61" s="469"/>
      <c r="T61" s="469"/>
      <c r="U61" s="469"/>
      <c r="V61" s="469"/>
      <c r="W61" s="469"/>
      <c r="X61" s="469"/>
      <c r="Y61" s="469"/>
      <c r="Z61" s="469"/>
    </row>
    <row r="62" spans="1:26" x14ac:dyDescent="0.2">
      <c r="A62" s="8" t="s">
        <v>254</v>
      </c>
      <c r="C62" s="8" t="s">
        <v>613</v>
      </c>
      <c r="G62" s="469"/>
      <c r="H62" s="469"/>
      <c r="I62" s="469"/>
      <c r="J62" s="469"/>
      <c r="K62" s="469"/>
      <c r="L62" s="469"/>
      <c r="M62" s="469"/>
      <c r="N62" s="469"/>
      <c r="O62" s="469"/>
      <c r="P62" s="469"/>
      <c r="Q62" s="469"/>
      <c r="R62" s="469"/>
      <c r="S62" s="469"/>
      <c r="T62" s="469"/>
      <c r="U62" s="469"/>
      <c r="V62" s="469"/>
      <c r="W62" s="469"/>
      <c r="X62" s="469"/>
      <c r="Y62" s="469"/>
      <c r="Z62" s="469"/>
    </row>
    <row r="63" spans="1:26" ht="15.75" x14ac:dyDescent="0.25">
      <c r="A63" s="8" t="s">
        <v>39</v>
      </c>
      <c r="B63" s="95"/>
      <c r="C63" s="8" t="s">
        <v>614</v>
      </c>
    </row>
    <row r="64" spans="1:26" x14ac:dyDescent="0.2">
      <c r="C64" s="8" t="s">
        <v>615</v>
      </c>
    </row>
    <row r="65" spans="1:3" ht="15" x14ac:dyDescent="0.25">
      <c r="A65" s="19" t="s">
        <v>4726</v>
      </c>
      <c r="C65" s="8" t="s">
        <v>616</v>
      </c>
    </row>
    <row r="66" spans="1:3" x14ac:dyDescent="0.2">
      <c r="A66" s="8" t="str">
        <f>IF(COUNTA('5. Meetings, Trainings, Events'!$G$19:$P$19)&gt;0,"Donor/Partner","MOH/Facility")</f>
        <v>MOH/Facility</v>
      </c>
      <c r="C66" s="8" t="s">
        <v>617</v>
      </c>
    </row>
    <row r="67" spans="1:3" x14ac:dyDescent="0.2">
      <c r="A67" s="8" t="s">
        <v>4696</v>
      </c>
      <c r="C67" s="8" t="s">
        <v>618</v>
      </c>
    </row>
    <row r="68" spans="1:3" x14ac:dyDescent="0.2">
      <c r="C68" s="8" t="s">
        <v>620</v>
      </c>
    </row>
    <row r="69" spans="1:3" ht="15" x14ac:dyDescent="0.25">
      <c r="A69" s="19" t="s">
        <v>4723</v>
      </c>
      <c r="C69" s="8" t="s">
        <v>622</v>
      </c>
    </row>
    <row r="70" spans="1:3" x14ac:dyDescent="0.2">
      <c r="A70" s="8" t="s">
        <v>652</v>
      </c>
      <c r="C70" s="8" t="s">
        <v>623</v>
      </c>
    </row>
    <row r="71" spans="1:3" x14ac:dyDescent="0.2">
      <c r="A71" s="8" t="s">
        <v>611</v>
      </c>
      <c r="C71" s="8" t="s">
        <v>624</v>
      </c>
    </row>
    <row r="72" spans="1:3" x14ac:dyDescent="0.2">
      <c r="C72" s="8" t="s">
        <v>625</v>
      </c>
    </row>
    <row r="73" spans="1:3" ht="15" x14ac:dyDescent="0.25">
      <c r="A73" s="19" t="s">
        <v>4724</v>
      </c>
      <c r="C73" s="8" t="s">
        <v>626</v>
      </c>
    </row>
    <row r="74" spans="1:3" x14ac:dyDescent="0.2">
      <c r="A74" s="8" t="s">
        <v>653</v>
      </c>
      <c r="C74" s="8" t="s">
        <v>627</v>
      </c>
    </row>
    <row r="75" spans="1:3" x14ac:dyDescent="0.2">
      <c r="A75" s="8" t="s">
        <v>612</v>
      </c>
      <c r="C75" s="8" t="s">
        <v>628</v>
      </c>
    </row>
    <row r="77" spans="1:3" ht="15" x14ac:dyDescent="0.25">
      <c r="A77" s="19" t="s">
        <v>4725</v>
      </c>
    </row>
    <row r="78" spans="1:3" x14ac:dyDescent="0.2">
      <c r="A78" s="8" t="s">
        <v>4463</v>
      </c>
    </row>
    <row r="79" spans="1:3" x14ac:dyDescent="0.2">
      <c r="A79" s="8" t="s">
        <v>4464</v>
      </c>
    </row>
    <row r="81" spans="1:1" ht="15" x14ac:dyDescent="0.25">
      <c r="A81" s="19" t="s">
        <v>4729</v>
      </c>
    </row>
    <row r="82" spans="1:1" x14ac:dyDescent="0.2">
      <c r="A82" s="463" t="s">
        <v>655</v>
      </c>
    </row>
    <row r="83" spans="1:1" x14ac:dyDescent="0.2">
      <c r="A83" s="8" t="s">
        <v>4465</v>
      </c>
    </row>
  </sheetData>
  <phoneticPr fontId="58" type="noConversion"/>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A45C1-038D-40AB-823B-4A79A060BBCB}">
  <sheetPr>
    <tabColor rgb="FFFFEAA3"/>
    <pageSetUpPr fitToPage="1"/>
  </sheetPr>
  <dimension ref="A1:AF81"/>
  <sheetViews>
    <sheetView showGridLines="0" zoomScale="80" zoomScaleNormal="80" workbookViewId="0">
      <selection activeCell="E21" sqref="E21:H21"/>
    </sheetView>
  </sheetViews>
  <sheetFormatPr defaultColWidth="0" defaultRowHeight="0" customHeight="1" zeroHeight="1" x14ac:dyDescent="0.2"/>
  <cols>
    <col min="1" max="1" width="1.7109375" style="162" customWidth="1"/>
    <col min="2" max="2" width="7" style="162" customWidth="1"/>
    <col min="3" max="3" width="9" style="162" customWidth="1"/>
    <col min="4" max="4" width="14.42578125" style="162" customWidth="1"/>
    <col min="5" max="5" width="8.5703125" style="162" customWidth="1"/>
    <col min="6" max="6" width="5.42578125" style="162" customWidth="1"/>
    <col min="7" max="7" width="8" style="162" customWidth="1"/>
    <col min="8" max="8" width="11.140625" style="162" customWidth="1"/>
    <col min="9" max="9" width="7.42578125" style="162" customWidth="1"/>
    <col min="10" max="10" width="17.42578125" style="162" customWidth="1"/>
    <col min="11" max="11" width="1.7109375" style="162" customWidth="1"/>
    <col min="12" max="12" width="7" style="162" customWidth="1"/>
    <col min="13" max="13" width="9.42578125" style="162" customWidth="1"/>
    <col min="14" max="14" width="10.140625" style="162" customWidth="1"/>
    <col min="15" max="16" width="9.42578125" style="162" customWidth="1"/>
    <col min="17" max="17" width="11.28515625" style="162" customWidth="1"/>
    <col min="18" max="20" width="9.42578125" style="162" customWidth="1"/>
    <col min="21" max="21" width="1.7109375" style="162" customWidth="1"/>
    <col min="22" max="22" width="1" style="162" customWidth="1"/>
    <col min="23" max="32" width="0" style="162" hidden="1" customWidth="1"/>
    <col min="33" max="16384" width="9.28515625" style="162" hidden="1"/>
  </cols>
  <sheetData>
    <row r="1" spans="1:21" ht="21.75" customHeight="1" x14ac:dyDescent="0.2">
      <c r="A1" s="601" t="s">
        <v>4700</v>
      </c>
      <c r="B1" s="602"/>
      <c r="C1" s="602"/>
      <c r="D1" s="602"/>
      <c r="E1" s="602"/>
      <c r="F1" s="602"/>
      <c r="G1" s="602"/>
      <c r="H1" s="602"/>
      <c r="I1" s="602"/>
      <c r="J1" s="602"/>
      <c r="K1" s="602"/>
      <c r="L1" s="602"/>
      <c r="M1" s="602"/>
      <c r="N1" s="602"/>
      <c r="O1" s="602"/>
      <c r="P1" s="602"/>
      <c r="Q1" s="602"/>
      <c r="R1" s="602"/>
      <c r="S1" s="602"/>
      <c r="T1" s="602"/>
      <c r="U1" s="602"/>
    </row>
    <row r="2" spans="1:21" ht="21.75" customHeight="1" x14ac:dyDescent="0.2">
      <c r="A2" s="602"/>
      <c r="B2" s="602"/>
      <c r="C2" s="602"/>
      <c r="D2" s="602"/>
      <c r="E2" s="602"/>
      <c r="F2" s="602"/>
      <c r="G2" s="602"/>
      <c r="H2" s="602"/>
      <c r="I2" s="602"/>
      <c r="J2" s="602"/>
      <c r="K2" s="602"/>
      <c r="L2" s="602"/>
      <c r="M2" s="602"/>
      <c r="N2" s="602"/>
      <c r="O2" s="602"/>
      <c r="P2" s="602"/>
      <c r="Q2" s="602"/>
      <c r="R2" s="602"/>
      <c r="S2" s="602"/>
      <c r="T2" s="602"/>
      <c r="U2" s="602"/>
    </row>
    <row r="3" spans="1:21" s="163" customFormat="1" ht="10.15" customHeight="1" x14ac:dyDescent="0.2"/>
    <row r="4" spans="1:21" s="163" customFormat="1" ht="21.75" customHeight="1" x14ac:dyDescent="0.2">
      <c r="B4" s="620" t="s">
        <v>436</v>
      </c>
      <c r="C4" s="621"/>
      <c r="D4" s="621"/>
      <c r="E4" s="621"/>
      <c r="F4" s="621"/>
      <c r="G4" s="621"/>
      <c r="H4" s="621"/>
      <c r="I4" s="621"/>
      <c r="J4" s="621"/>
      <c r="K4" s="621"/>
      <c r="L4" s="621"/>
      <c r="M4" s="621"/>
      <c r="N4" s="621"/>
      <c r="O4" s="621"/>
      <c r="P4" s="621"/>
      <c r="Q4" s="621"/>
      <c r="R4" s="621"/>
      <c r="S4" s="621"/>
      <c r="T4" s="621"/>
    </row>
    <row r="5" spans="1:21" s="163" customFormat="1" ht="33.6" customHeight="1" x14ac:dyDescent="0.2">
      <c r="B5" s="619" t="s">
        <v>438</v>
      </c>
      <c r="C5" s="619"/>
      <c r="D5" s="619"/>
      <c r="E5" s="619"/>
      <c r="F5" s="619"/>
      <c r="G5" s="619"/>
      <c r="H5" s="619"/>
      <c r="I5" s="619"/>
      <c r="J5" s="619"/>
      <c r="K5" s="619"/>
      <c r="L5" s="619"/>
      <c r="M5" s="619"/>
      <c r="N5" s="619"/>
      <c r="O5" s="619"/>
      <c r="P5" s="619"/>
      <c r="Q5" s="619"/>
      <c r="R5" s="619"/>
      <c r="S5" s="619"/>
      <c r="T5" s="619"/>
    </row>
    <row r="6" spans="1:21" s="163" customFormat="1" ht="10.15" customHeight="1" x14ac:dyDescent="0.2"/>
    <row r="7" spans="1:21" s="163" customFormat="1" ht="22.35" customHeight="1" x14ac:dyDescent="0.2">
      <c r="A7" s="162"/>
      <c r="B7" s="164" t="s">
        <v>409</v>
      </c>
      <c r="C7" s="164"/>
      <c r="D7" s="164"/>
      <c r="E7" s="164"/>
      <c r="F7" s="164"/>
      <c r="G7" s="164"/>
      <c r="H7" s="164"/>
      <c r="I7" s="164"/>
      <c r="J7" s="164"/>
      <c r="L7" s="603" t="s">
        <v>410</v>
      </c>
      <c r="M7" s="603"/>
      <c r="N7" s="603"/>
      <c r="O7" s="603"/>
      <c r="P7" s="603"/>
      <c r="Q7" s="603"/>
      <c r="R7" s="603"/>
      <c r="S7" s="603"/>
      <c r="T7" s="603"/>
    </row>
    <row r="8" spans="1:21" s="163" customFormat="1" ht="21" customHeight="1" x14ac:dyDescent="0.2">
      <c r="A8" s="162"/>
      <c r="B8" s="165">
        <v>1.01</v>
      </c>
      <c r="C8" s="166" t="s">
        <v>118</v>
      </c>
      <c r="D8" s="604"/>
      <c r="E8" s="605"/>
      <c r="F8" s="606"/>
      <c r="G8" s="165">
        <v>1.02</v>
      </c>
      <c r="H8" s="166" t="s">
        <v>117</v>
      </c>
      <c r="I8" s="607"/>
      <c r="J8" s="608"/>
      <c r="L8" s="609">
        <v>1.04</v>
      </c>
      <c r="M8" s="611" t="str">
        <f>IF('0a. Country information'!D10="","",'0a. Country information'!D10&amp;":")</f>
        <v>State/Province:</v>
      </c>
      <c r="N8" s="612"/>
      <c r="O8" s="615"/>
      <c r="P8" s="615"/>
      <c r="Q8" s="615"/>
      <c r="R8" s="615"/>
      <c r="S8" s="615"/>
      <c r="T8" s="616"/>
    </row>
    <row r="9" spans="1:21" s="167" customFormat="1" ht="3" customHeight="1" x14ac:dyDescent="0.2">
      <c r="L9" s="610"/>
      <c r="M9" s="613"/>
      <c r="N9" s="614"/>
      <c r="O9" s="617"/>
      <c r="P9" s="617"/>
      <c r="Q9" s="617"/>
      <c r="R9" s="617"/>
      <c r="S9" s="617"/>
      <c r="T9" s="618"/>
    </row>
    <row r="10" spans="1:21" s="163" customFormat="1" ht="21" customHeight="1" x14ac:dyDescent="0.2">
      <c r="A10" s="162"/>
      <c r="B10" s="603" t="s">
        <v>411</v>
      </c>
      <c r="C10" s="603"/>
      <c r="D10" s="603"/>
      <c r="E10" s="603"/>
      <c r="F10" s="603"/>
      <c r="G10" s="603"/>
      <c r="H10" s="603"/>
      <c r="I10" s="603"/>
      <c r="J10" s="603"/>
      <c r="L10" s="168">
        <v>1.05</v>
      </c>
      <c r="M10" s="622" t="str">
        <f>IF('0a. Country information'!D11="","",'0a. Country information'!D11&amp;":")</f>
        <v>District:</v>
      </c>
      <c r="N10" s="623"/>
      <c r="O10" s="624"/>
      <c r="P10" s="605"/>
      <c r="Q10" s="605"/>
      <c r="R10" s="605"/>
      <c r="S10" s="605"/>
      <c r="T10" s="606"/>
    </row>
    <row r="11" spans="1:21" s="163" customFormat="1" ht="21" customHeight="1" x14ac:dyDescent="0.2">
      <c r="A11" s="162"/>
      <c r="B11" s="165">
        <v>1.03</v>
      </c>
      <c r="C11" s="625" t="s">
        <v>412</v>
      </c>
      <c r="D11" s="625"/>
      <c r="E11" s="625"/>
      <c r="F11" s="625"/>
      <c r="G11" s="625"/>
      <c r="H11" s="625"/>
      <c r="I11" s="605" t="s">
        <v>4680</v>
      </c>
      <c r="J11" s="606"/>
      <c r="L11" s="168">
        <v>1.06</v>
      </c>
      <c r="M11" s="622" t="str">
        <f>IF('0a. Country information'!D12="","",'0a. Country information'!D12&amp;":")</f>
        <v>Ward:</v>
      </c>
      <c r="N11" s="623"/>
      <c r="O11" s="626"/>
      <c r="P11" s="627"/>
      <c r="Q11" s="627"/>
      <c r="R11" s="627"/>
      <c r="S11" s="627"/>
      <c r="T11" s="628"/>
    </row>
    <row r="12" spans="1:21" s="163" customFormat="1" ht="11.1" customHeight="1" x14ac:dyDescent="0.2">
      <c r="A12" s="162"/>
      <c r="B12" s="167"/>
      <c r="C12" s="167"/>
      <c r="D12" s="167"/>
      <c r="E12" s="167"/>
      <c r="F12" s="167"/>
      <c r="G12" s="167"/>
      <c r="H12" s="167"/>
      <c r="I12" s="167"/>
      <c r="J12" s="167"/>
    </row>
    <row r="13" spans="1:21" s="163" customFormat="1" ht="21" customHeight="1" x14ac:dyDescent="0.2">
      <c r="A13" s="162"/>
      <c r="B13" s="603" t="s">
        <v>413</v>
      </c>
      <c r="C13" s="603"/>
      <c r="D13" s="603"/>
      <c r="E13" s="603"/>
      <c r="F13" s="603"/>
      <c r="G13" s="603"/>
      <c r="H13" s="603"/>
      <c r="I13" s="603"/>
      <c r="J13" s="603"/>
      <c r="L13" s="603" t="s">
        <v>414</v>
      </c>
      <c r="M13" s="603"/>
      <c r="N13" s="603"/>
      <c r="O13" s="603"/>
      <c r="P13" s="603"/>
      <c r="Q13" s="603"/>
      <c r="R13" s="603"/>
      <c r="S13" s="603"/>
      <c r="T13" s="603"/>
    </row>
    <row r="14" spans="1:21" s="163" customFormat="1" ht="21" customHeight="1" x14ac:dyDescent="0.2">
      <c r="A14" s="162"/>
      <c r="B14" s="165">
        <v>1.07</v>
      </c>
      <c r="C14" s="629" t="s">
        <v>40</v>
      </c>
      <c r="D14" s="630"/>
      <c r="E14" s="624"/>
      <c r="F14" s="605"/>
      <c r="G14" s="605"/>
      <c r="H14" s="605"/>
      <c r="I14" s="605"/>
      <c r="J14" s="606"/>
      <c r="L14" s="169" t="s">
        <v>415</v>
      </c>
      <c r="M14" s="629" t="s">
        <v>48</v>
      </c>
      <c r="N14" s="630"/>
      <c r="O14" s="624"/>
      <c r="P14" s="605"/>
      <c r="Q14" s="605"/>
      <c r="R14" s="605"/>
      <c r="S14" s="605"/>
      <c r="T14" s="606"/>
    </row>
    <row r="15" spans="1:21" s="163" customFormat="1" ht="21" customHeight="1" x14ac:dyDescent="0.2">
      <c r="A15" s="162"/>
      <c r="B15" s="169">
        <v>1.08</v>
      </c>
      <c r="C15" s="629" t="s">
        <v>41</v>
      </c>
      <c r="D15" s="630"/>
      <c r="E15" s="631"/>
      <c r="F15" s="632"/>
      <c r="G15" s="632"/>
      <c r="H15" s="632"/>
      <c r="I15" s="632"/>
      <c r="J15" s="608"/>
      <c r="L15" s="169" t="s">
        <v>416</v>
      </c>
      <c r="M15" s="629" t="s">
        <v>44</v>
      </c>
      <c r="N15" s="630"/>
      <c r="O15" s="624"/>
      <c r="P15" s="605"/>
      <c r="Q15" s="605"/>
      <c r="R15" s="605"/>
      <c r="S15" s="605"/>
      <c r="T15" s="606"/>
    </row>
    <row r="16" spans="1:21" s="163" customFormat="1" ht="21" customHeight="1" x14ac:dyDescent="0.2">
      <c r="A16" s="162"/>
      <c r="B16" s="169">
        <v>1.0900000000000001</v>
      </c>
      <c r="C16" s="629" t="s">
        <v>42</v>
      </c>
      <c r="D16" s="630"/>
      <c r="E16" s="631"/>
      <c r="F16" s="632"/>
      <c r="G16" s="632"/>
      <c r="H16" s="632"/>
      <c r="I16" s="632"/>
      <c r="J16" s="608"/>
      <c r="L16" s="169" t="s">
        <v>417</v>
      </c>
      <c r="M16" s="629" t="s">
        <v>45</v>
      </c>
      <c r="N16" s="630"/>
      <c r="O16" s="624"/>
      <c r="P16" s="605"/>
      <c r="Q16" s="605"/>
      <c r="R16" s="605"/>
      <c r="S16" s="605"/>
      <c r="T16" s="606"/>
    </row>
    <row r="17" spans="1:22" s="167" customFormat="1" ht="21" customHeight="1" x14ac:dyDescent="0.2">
      <c r="B17" s="165">
        <v>1.1000000000000001</v>
      </c>
      <c r="C17" s="629" t="s">
        <v>43</v>
      </c>
      <c r="D17" s="630"/>
      <c r="E17" s="631"/>
      <c r="F17" s="632"/>
      <c r="G17" s="632"/>
      <c r="H17" s="632"/>
      <c r="I17" s="632"/>
      <c r="J17" s="608"/>
      <c r="L17" s="169" t="s">
        <v>417</v>
      </c>
      <c r="M17" s="629" t="s">
        <v>122</v>
      </c>
      <c r="N17" s="630"/>
      <c r="O17" s="631"/>
      <c r="P17" s="632"/>
      <c r="Q17" s="632"/>
      <c r="R17" s="632"/>
      <c r="S17" s="632"/>
      <c r="T17" s="608"/>
    </row>
    <row r="18" spans="1:22" s="163" customFormat="1" ht="10.15" customHeight="1" x14ac:dyDescent="0.2"/>
    <row r="19" spans="1:22" ht="22.35" customHeight="1" x14ac:dyDescent="0.2">
      <c r="B19" s="164" t="s">
        <v>131</v>
      </c>
      <c r="C19" s="164"/>
      <c r="D19" s="164"/>
      <c r="E19" s="164"/>
      <c r="F19" s="164"/>
      <c r="G19" s="164"/>
      <c r="H19" s="164"/>
      <c r="I19" s="164"/>
      <c r="J19" s="164"/>
      <c r="K19" s="164"/>
      <c r="L19" s="164"/>
      <c r="M19" s="164"/>
      <c r="N19" s="164"/>
      <c r="O19" s="164"/>
      <c r="P19" s="164"/>
      <c r="Q19" s="164"/>
      <c r="R19" s="164"/>
      <c r="S19" s="164"/>
      <c r="T19" s="164"/>
      <c r="U19" s="163"/>
      <c r="V19" s="163"/>
    </row>
    <row r="20" spans="1:22" ht="19.899999999999999" customHeight="1" x14ac:dyDescent="0.2">
      <c r="B20" s="168" t="s">
        <v>418</v>
      </c>
      <c r="C20" s="633" t="s">
        <v>48</v>
      </c>
      <c r="D20" s="634"/>
      <c r="E20" s="631"/>
      <c r="F20" s="632"/>
      <c r="G20" s="632"/>
      <c r="H20" s="608"/>
      <c r="I20" s="169" t="s">
        <v>419</v>
      </c>
      <c r="J20" s="170" t="s">
        <v>120</v>
      </c>
      <c r="K20" s="631"/>
      <c r="L20" s="632"/>
      <c r="M20" s="632"/>
      <c r="N20" s="632"/>
      <c r="O20" s="608"/>
      <c r="P20" s="635" t="s">
        <v>420</v>
      </c>
      <c r="Q20" s="636"/>
      <c r="R20" s="631"/>
      <c r="S20" s="632"/>
      <c r="T20" s="608"/>
      <c r="U20" s="163"/>
      <c r="V20" s="163"/>
    </row>
    <row r="21" spans="1:22" ht="19.899999999999999" customHeight="1" x14ac:dyDescent="0.2">
      <c r="B21" s="169" t="s">
        <v>421</v>
      </c>
      <c r="C21" s="633" t="s">
        <v>48</v>
      </c>
      <c r="D21" s="634"/>
      <c r="E21" s="631"/>
      <c r="F21" s="632"/>
      <c r="G21" s="632"/>
      <c r="H21" s="608"/>
      <c r="I21" s="169" t="s">
        <v>422</v>
      </c>
      <c r="J21" s="170" t="s">
        <v>120</v>
      </c>
      <c r="K21" s="631"/>
      <c r="L21" s="632"/>
      <c r="M21" s="632"/>
      <c r="N21" s="632"/>
      <c r="O21" s="608"/>
      <c r="P21" s="635" t="s">
        <v>423</v>
      </c>
      <c r="Q21" s="636"/>
      <c r="R21" s="631"/>
      <c r="S21" s="632"/>
      <c r="T21" s="608"/>
      <c r="U21" s="163"/>
      <c r="V21" s="163"/>
    </row>
    <row r="22" spans="1:22" ht="19.899999999999999" customHeight="1" x14ac:dyDescent="0.2">
      <c r="B22" s="169" t="s">
        <v>424</v>
      </c>
      <c r="C22" s="633" t="s">
        <v>48</v>
      </c>
      <c r="D22" s="634"/>
      <c r="E22" s="631"/>
      <c r="F22" s="632"/>
      <c r="G22" s="632"/>
      <c r="H22" s="608"/>
      <c r="I22" s="169" t="s">
        <v>425</v>
      </c>
      <c r="J22" s="170" t="s">
        <v>120</v>
      </c>
      <c r="K22" s="631"/>
      <c r="L22" s="632"/>
      <c r="M22" s="632"/>
      <c r="N22" s="632"/>
      <c r="O22" s="608"/>
      <c r="P22" s="635" t="s">
        <v>426</v>
      </c>
      <c r="Q22" s="636"/>
      <c r="R22" s="631"/>
      <c r="S22" s="632"/>
      <c r="T22" s="608"/>
      <c r="U22" s="163"/>
      <c r="V22" s="163"/>
    </row>
    <row r="23" spans="1:22" ht="19.899999999999999" customHeight="1" x14ac:dyDescent="0.2">
      <c r="B23" s="169" t="s">
        <v>46</v>
      </c>
      <c r="C23" s="633" t="s">
        <v>48</v>
      </c>
      <c r="D23" s="634"/>
      <c r="E23" s="631"/>
      <c r="F23" s="632"/>
      <c r="G23" s="632"/>
      <c r="H23" s="608"/>
      <c r="I23" s="169" t="s">
        <v>119</v>
      </c>
      <c r="J23" s="170" t="s">
        <v>120</v>
      </c>
      <c r="K23" s="631"/>
      <c r="L23" s="632"/>
      <c r="M23" s="632"/>
      <c r="N23" s="632"/>
      <c r="O23" s="608"/>
      <c r="P23" s="635" t="s">
        <v>116</v>
      </c>
      <c r="Q23" s="636"/>
      <c r="R23" s="631"/>
      <c r="S23" s="632"/>
      <c r="T23" s="608"/>
      <c r="U23" s="163"/>
      <c r="V23" s="163"/>
    </row>
    <row r="24" spans="1:22" ht="19.899999999999999" customHeight="1" x14ac:dyDescent="0.2">
      <c r="B24" s="169" t="s">
        <v>47</v>
      </c>
      <c r="C24" s="633" t="s">
        <v>48</v>
      </c>
      <c r="D24" s="634"/>
      <c r="E24" s="631"/>
      <c r="F24" s="632"/>
      <c r="G24" s="632"/>
      <c r="H24" s="608"/>
      <c r="I24" s="169" t="s">
        <v>121</v>
      </c>
      <c r="J24" s="170" t="s">
        <v>120</v>
      </c>
      <c r="K24" s="631"/>
      <c r="L24" s="632"/>
      <c r="M24" s="632"/>
      <c r="N24" s="632"/>
      <c r="O24" s="608"/>
      <c r="P24" s="635" t="s">
        <v>326</v>
      </c>
      <c r="Q24" s="636"/>
      <c r="R24" s="631"/>
      <c r="S24" s="632"/>
      <c r="T24" s="608"/>
      <c r="U24" s="163"/>
      <c r="V24" s="163"/>
    </row>
    <row r="25" spans="1:22" s="163" customFormat="1" ht="10.15" customHeight="1" x14ac:dyDescent="0.2"/>
    <row r="26" spans="1:22" ht="22.35" customHeight="1" x14ac:dyDescent="0.2">
      <c r="A26" s="163"/>
      <c r="B26" s="171" t="s">
        <v>132</v>
      </c>
      <c r="C26" s="171"/>
      <c r="D26" s="171"/>
      <c r="E26" s="171"/>
      <c r="F26" s="171"/>
      <c r="G26" s="171"/>
      <c r="H26" s="171"/>
      <c r="I26" s="171"/>
      <c r="J26" s="171"/>
      <c r="K26" s="171"/>
      <c r="L26" s="171"/>
      <c r="M26" s="171"/>
      <c r="N26" s="171"/>
      <c r="O26" s="171"/>
      <c r="P26" s="171"/>
      <c r="Q26" s="171"/>
      <c r="R26" s="171"/>
      <c r="S26" s="171"/>
      <c r="T26" s="171"/>
      <c r="U26" s="163"/>
      <c r="V26" s="163"/>
    </row>
    <row r="27" spans="1:22" ht="21.75" customHeight="1" x14ac:dyDescent="0.2">
      <c r="A27" s="163"/>
      <c r="B27" s="637"/>
      <c r="C27" s="638"/>
      <c r="D27" s="638"/>
      <c r="E27" s="638"/>
      <c r="F27" s="638"/>
      <c r="G27" s="638"/>
      <c r="H27" s="638"/>
      <c r="I27" s="638"/>
      <c r="J27" s="638"/>
      <c r="K27" s="638"/>
      <c r="L27" s="638"/>
      <c r="M27" s="638"/>
      <c r="N27" s="638"/>
      <c r="O27" s="638"/>
      <c r="P27" s="638"/>
      <c r="Q27" s="638"/>
      <c r="R27" s="638"/>
      <c r="S27" s="638"/>
      <c r="T27" s="639"/>
      <c r="U27" s="163"/>
      <c r="V27" s="163"/>
    </row>
    <row r="28" spans="1:22" ht="77.45" customHeight="1" x14ac:dyDescent="0.2">
      <c r="A28" s="163"/>
      <c r="B28" s="640"/>
      <c r="C28" s="641"/>
      <c r="D28" s="641"/>
      <c r="E28" s="641"/>
      <c r="F28" s="641"/>
      <c r="G28" s="641"/>
      <c r="H28" s="641"/>
      <c r="I28" s="641"/>
      <c r="J28" s="641"/>
      <c r="K28" s="641"/>
      <c r="L28" s="641"/>
      <c r="M28" s="641"/>
      <c r="N28" s="641"/>
      <c r="O28" s="641"/>
      <c r="P28" s="641"/>
      <c r="Q28" s="641"/>
      <c r="R28" s="641"/>
      <c r="S28" s="641"/>
      <c r="T28" s="642"/>
      <c r="U28" s="163"/>
      <c r="V28" s="163"/>
    </row>
    <row r="29" spans="1:22" ht="21.75" hidden="1" customHeight="1" x14ac:dyDescent="0.2"/>
    <row r="30" spans="1:22" ht="21.75" hidden="1" customHeight="1" x14ac:dyDescent="0.2"/>
    <row r="31" spans="1:22" ht="21.75" hidden="1" customHeight="1" x14ac:dyDescent="0.2"/>
    <row r="32" spans="1:22" ht="21.75" hidden="1" customHeight="1" x14ac:dyDescent="0.2"/>
    <row r="33" ht="21.75" hidden="1" customHeight="1" x14ac:dyDescent="0.2"/>
    <row r="34" ht="12.75" hidden="1" x14ac:dyDescent="0.2"/>
    <row r="35" ht="12.75" hidden="1" x14ac:dyDescent="0.2"/>
    <row r="36" ht="12.75" hidden="1" x14ac:dyDescent="0.2"/>
    <row r="37" ht="12.75" hidden="1" x14ac:dyDescent="0.2"/>
    <row r="38" ht="12.75" hidden="1" x14ac:dyDescent="0.2"/>
    <row r="39" ht="12.75" hidden="1" x14ac:dyDescent="0.2"/>
    <row r="40" ht="12.75" hidden="1" x14ac:dyDescent="0.2"/>
    <row r="41" ht="12.75" hidden="1" x14ac:dyDescent="0.2"/>
    <row r="42" ht="12.75" hidden="1" x14ac:dyDescent="0.2"/>
    <row r="43" ht="12.75" hidden="1" x14ac:dyDescent="0.2"/>
    <row r="44" ht="12.75" hidden="1" x14ac:dyDescent="0.2"/>
    <row r="45" ht="12.75" hidden="1" x14ac:dyDescent="0.2"/>
    <row r="46" ht="12.75" hidden="1" customHeight="1" x14ac:dyDescent="0.2"/>
    <row r="47" ht="12.75" hidden="1" customHeight="1" x14ac:dyDescent="0.2"/>
    <row r="4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sheetData>
  <mergeCells count="60">
    <mergeCell ref="B27:T28"/>
    <mergeCell ref="C23:D23"/>
    <mergeCell ref="E23:H23"/>
    <mergeCell ref="K23:O23"/>
    <mergeCell ref="P23:Q23"/>
    <mergeCell ref="R23:T23"/>
    <mergeCell ref="C24:D24"/>
    <mergeCell ref="E24:H24"/>
    <mergeCell ref="K24:O24"/>
    <mergeCell ref="P24:Q24"/>
    <mergeCell ref="R24:T24"/>
    <mergeCell ref="C21:D21"/>
    <mergeCell ref="E21:H21"/>
    <mergeCell ref="K21:O21"/>
    <mergeCell ref="P21:Q21"/>
    <mergeCell ref="R21:T21"/>
    <mergeCell ref="C22:D22"/>
    <mergeCell ref="E22:H22"/>
    <mergeCell ref="K22:O22"/>
    <mergeCell ref="P22:Q22"/>
    <mergeCell ref="R22:T22"/>
    <mergeCell ref="C17:D17"/>
    <mergeCell ref="E17:J17"/>
    <mergeCell ref="M17:N17"/>
    <mergeCell ref="O17:T17"/>
    <mergeCell ref="C20:D20"/>
    <mergeCell ref="E20:H20"/>
    <mergeCell ref="K20:O20"/>
    <mergeCell ref="P20:Q20"/>
    <mergeCell ref="R20:T20"/>
    <mergeCell ref="C15:D15"/>
    <mergeCell ref="E15:J15"/>
    <mergeCell ref="M15:N15"/>
    <mergeCell ref="O15:T15"/>
    <mergeCell ref="C16:D16"/>
    <mergeCell ref="E16:J16"/>
    <mergeCell ref="M16:N16"/>
    <mergeCell ref="O16:T16"/>
    <mergeCell ref="B13:J13"/>
    <mergeCell ref="L13:T13"/>
    <mergeCell ref="C14:D14"/>
    <mergeCell ref="E14:J14"/>
    <mergeCell ref="M14:N14"/>
    <mergeCell ref="O14:T14"/>
    <mergeCell ref="B10:J10"/>
    <mergeCell ref="M10:N10"/>
    <mergeCell ref="O10:T10"/>
    <mergeCell ref="C11:H11"/>
    <mergeCell ref="I11:J11"/>
    <mergeCell ref="M11:N11"/>
    <mergeCell ref="O11:T11"/>
    <mergeCell ref="A1:U2"/>
    <mergeCell ref="L7:T7"/>
    <mergeCell ref="D8:F8"/>
    <mergeCell ref="I8:J8"/>
    <mergeCell ref="L8:L9"/>
    <mergeCell ref="M8:N9"/>
    <mergeCell ref="O8:T9"/>
    <mergeCell ref="B5:T5"/>
    <mergeCell ref="B4:T4"/>
  </mergeCells>
  <conditionalFormatting sqref="E14:J17">
    <cfRule type="expression" dxfId="315" priority="12">
      <formula>$E14&lt;&gt;""</formula>
    </cfRule>
  </conditionalFormatting>
  <conditionalFormatting sqref="D8:F8">
    <cfRule type="expression" dxfId="314" priority="11">
      <formula>$D$8&lt;&gt;""</formula>
    </cfRule>
  </conditionalFormatting>
  <conditionalFormatting sqref="I8:J8">
    <cfRule type="expression" dxfId="313" priority="10">
      <formula>$I$8&lt;&gt;""</formula>
    </cfRule>
  </conditionalFormatting>
  <conditionalFormatting sqref="O14:T16 O8 O10:T10">
    <cfRule type="expression" dxfId="312" priority="9">
      <formula>$O8&lt;&gt;""</formula>
    </cfRule>
  </conditionalFormatting>
  <conditionalFormatting sqref="O17:T17">
    <cfRule type="expression" dxfId="311" priority="8">
      <formula>$O17&lt;&gt;""</formula>
    </cfRule>
  </conditionalFormatting>
  <conditionalFormatting sqref="E20:E24">
    <cfRule type="expression" dxfId="310" priority="7">
      <formula>$E20&lt;&gt;""</formula>
    </cfRule>
  </conditionalFormatting>
  <conditionalFormatting sqref="K20:K24">
    <cfRule type="expression" dxfId="309" priority="6">
      <formula>$K20&lt;&gt;""</formula>
    </cfRule>
  </conditionalFormatting>
  <conditionalFormatting sqref="R20:R24">
    <cfRule type="expression" dxfId="308" priority="5">
      <formula>$R20&lt;&gt;""</formula>
    </cfRule>
  </conditionalFormatting>
  <conditionalFormatting sqref="I11">
    <cfRule type="expression" dxfId="307" priority="4">
      <formula>$E11&lt;&gt;""</formula>
    </cfRule>
  </conditionalFormatting>
  <conditionalFormatting sqref="O11:T11">
    <cfRule type="expression" dxfId="306" priority="1">
      <formula>$O11&lt;&gt;""</formula>
    </cfRule>
  </conditionalFormatting>
  <conditionalFormatting sqref="I11:J11">
    <cfRule type="expression" dxfId="305" priority="2">
      <formula>$I$11&lt;&gt;""</formula>
    </cfRule>
  </conditionalFormatting>
  <dataValidations count="4">
    <dataValidation type="date" allowBlank="1" showInputMessage="1" showErrorMessage="1" sqref="I8:J8 D8:F8" xr:uid="{6F951067-1CB2-4F89-93D2-5652CC3BED26}">
      <formula1>42005</formula1>
      <formula2>51136</formula2>
    </dataValidation>
    <dataValidation type="list" allowBlank="1" showInputMessage="1" showErrorMessage="1" sqref="O8:T9" xr:uid="{D49CF939-2702-4162-92D8-C3BA14DE8CB3}">
      <formula1>Level1</formula1>
    </dataValidation>
    <dataValidation type="list" allowBlank="1" showInputMessage="1" showErrorMessage="1" sqref="O10:T10" xr:uid="{89A528F8-2676-461A-A10D-D598CA7E291A}">
      <formula1>Level2</formula1>
    </dataValidation>
    <dataValidation type="list" allowBlank="1" showInputMessage="1" showErrorMessage="1" sqref="O11:T11" xr:uid="{1477E9F7-EF8D-4CD3-9E31-E2152B95DD4A}">
      <formula1>Level3</formula1>
    </dataValidation>
  </dataValidations>
  <pageMargins left="0.7" right="0.7" top="0.75" bottom="0.75" header="0.3" footer="0.3"/>
  <pageSetup paperSize="9" scale="75" fitToHeight="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3" id="{42775892-8777-4433-8DA6-ACCAF703D9DD}">
            <xm:f>$I$11='0a. Country information'!D12</xm:f>
            <x14:dxf>
              <fill>
                <patternFill>
                  <bgColor rgb="FFFFEBA3"/>
                </patternFill>
              </fill>
            </x14:dxf>
          </x14:cfRule>
          <xm:sqref>O11:T11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712B34F4-E705-4D82-945A-8FAD188452D9}">
          <x14:formula1>
            <xm:f>'0a. Country information'!$X$27:$X$36</xm:f>
          </x14:formula1>
          <xm:sqref>E14:J17</xm:sqref>
        </x14:dataValidation>
        <x14:dataValidation type="list" allowBlank="1" showInputMessage="1" showErrorMessage="1" xr:uid="{2FF33349-912A-4B40-A5F1-75DE5BF86398}">
          <x14:formula1>
            <xm:f>'0a. Country information'!$D$10:$D$12</xm:f>
          </x14:formula1>
          <xm:sqref>I11:J11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1AC1-6128-8C42-A70B-4AAD426EFC11}">
  <sheetPr>
    <tabColor rgb="FFFFEAA3"/>
    <pageSetUpPr fitToPage="1"/>
  </sheetPr>
  <dimension ref="A1:L90"/>
  <sheetViews>
    <sheetView showGridLines="0" topLeftCell="C1" zoomScale="80" zoomScaleNormal="80" workbookViewId="0">
      <selection activeCell="H17" sqref="H17"/>
    </sheetView>
  </sheetViews>
  <sheetFormatPr defaultColWidth="0" defaultRowHeight="12.75" zeroHeight="1" x14ac:dyDescent="0.2"/>
  <cols>
    <col min="1" max="1" width="4.7109375" style="1" hidden="1" customWidth="1"/>
    <col min="2" max="2" width="23.5703125" style="1" hidden="1" customWidth="1"/>
    <col min="3" max="3" width="1.7109375" style="1" customWidth="1"/>
    <col min="4" max="4" width="3.7109375" style="1" customWidth="1"/>
    <col min="5" max="5" width="15.5703125" style="1" customWidth="1"/>
    <col min="6" max="6" width="32.42578125" style="1" customWidth="1"/>
    <col min="7" max="10" width="29.42578125" style="1" customWidth="1"/>
    <col min="11" max="11" width="1.7109375" style="1" customWidth="1"/>
    <col min="12" max="12" width="2" customWidth="1"/>
    <col min="13" max="16384" width="2" hidden="1"/>
  </cols>
  <sheetData>
    <row r="1" spans="1:12" ht="21.75" customHeight="1" x14ac:dyDescent="0.2">
      <c r="A1"/>
      <c r="B1"/>
      <c r="C1" s="647" t="s">
        <v>4701</v>
      </c>
      <c r="D1" s="506"/>
      <c r="E1" s="506"/>
      <c r="F1" s="506"/>
      <c r="G1" s="506"/>
      <c r="H1" s="506"/>
      <c r="I1" s="506"/>
      <c r="J1" s="506"/>
      <c r="K1" s="506"/>
    </row>
    <row r="2" spans="1:12" ht="21.75" customHeight="1" x14ac:dyDescent="0.2">
      <c r="A2"/>
      <c r="B2"/>
      <c r="C2" s="647"/>
      <c r="D2" s="506"/>
      <c r="E2" s="506"/>
      <c r="F2" s="506"/>
      <c r="G2" s="506"/>
      <c r="H2" s="506"/>
      <c r="I2" s="506"/>
      <c r="J2" s="506"/>
      <c r="K2" s="506"/>
    </row>
    <row r="3" spans="1:12" ht="10.15" customHeight="1" x14ac:dyDescent="0.2">
      <c r="A3"/>
      <c r="B3"/>
      <c r="C3" s="12"/>
      <c r="D3" s="12"/>
      <c r="E3" s="12"/>
      <c r="F3" s="12"/>
      <c r="G3" s="12"/>
      <c r="H3" s="12"/>
      <c r="I3" s="12"/>
      <c r="J3" s="12"/>
      <c r="K3" s="12"/>
    </row>
    <row r="4" spans="1:12" ht="21.75" customHeight="1" x14ac:dyDescent="0.2">
      <c r="A4"/>
      <c r="B4"/>
      <c r="C4" s="12"/>
      <c r="D4" s="648" t="s">
        <v>436</v>
      </c>
      <c r="E4" s="648"/>
      <c r="F4" s="649"/>
      <c r="G4" s="649"/>
      <c r="H4" s="649"/>
      <c r="I4" s="649"/>
      <c r="J4" s="649"/>
      <c r="K4" s="12"/>
    </row>
    <row r="5" spans="1:12" ht="33" customHeight="1" x14ac:dyDescent="0.2">
      <c r="A5"/>
      <c r="B5"/>
      <c r="C5" s="12"/>
      <c r="D5" s="650" t="str">
        <f>CONCATENATE("In this tab we want to make sure that sampled each facility supervised by this ",'1. General information'!I11," actually participated to the campaign, as well as that each ward focal point is included in our sample. Moreover, we want to gather some facility-level information that may be hard to obtain at health facilities. To this end, follow the steps below:")</f>
        <v>In this tab we want to make sure that sampled each facility supervised by this District actually participated to the campaign, as well as that each ward focal point is included in our sample. Moreover, we want to gather some facility-level information that may be hard to obtain at health facilities. To this end, follow the steps below:</v>
      </c>
      <c r="E5" s="650"/>
      <c r="F5" s="650"/>
      <c r="G5" s="650"/>
      <c r="H5" s="650"/>
      <c r="I5" s="650"/>
      <c r="J5" s="650"/>
      <c r="K5" s="12"/>
      <c r="L5" s="2"/>
    </row>
    <row r="6" spans="1:12" s="1" customFormat="1" ht="16.899999999999999" customHeight="1" x14ac:dyDescent="0.2">
      <c r="C6" s="12"/>
      <c r="D6" s="202" t="s">
        <v>529</v>
      </c>
      <c r="E6" s="655" t="s">
        <v>528</v>
      </c>
      <c r="F6" s="655"/>
      <c r="G6" s="655"/>
      <c r="H6" s="655"/>
      <c r="I6" s="655"/>
      <c r="J6" s="655"/>
      <c r="K6" s="12"/>
    </row>
    <row r="7" spans="1:12" s="1" customFormat="1" ht="28.15" customHeight="1" x14ac:dyDescent="0.2">
      <c r="C7" s="12"/>
      <c r="D7" s="202" t="s">
        <v>530</v>
      </c>
      <c r="E7" s="655" t="s">
        <v>531</v>
      </c>
      <c r="F7" s="655"/>
      <c r="G7" s="655"/>
      <c r="H7" s="655"/>
      <c r="I7" s="655"/>
      <c r="J7" s="655"/>
      <c r="K7" s="12"/>
    </row>
    <row r="8" spans="1:12" s="1" customFormat="1" ht="47.1" customHeight="1" x14ac:dyDescent="0.2">
      <c r="C8" s="12"/>
      <c r="D8" s="202" t="s">
        <v>533</v>
      </c>
      <c r="E8" s="655" t="s">
        <v>532</v>
      </c>
      <c r="F8" s="655"/>
      <c r="G8" s="655"/>
      <c r="H8" s="655"/>
      <c r="I8" s="655"/>
      <c r="J8" s="655"/>
      <c r="K8" s="12"/>
    </row>
    <row r="9" spans="1:12" ht="10.15" customHeight="1" x14ac:dyDescent="0.2">
      <c r="K9"/>
    </row>
    <row r="10" spans="1:12" ht="22.35" customHeight="1" x14ac:dyDescent="0.2">
      <c r="D10" s="520" t="s">
        <v>463</v>
      </c>
      <c r="E10" s="520"/>
      <c r="F10" s="520"/>
      <c r="G10" s="520"/>
      <c r="H10" s="520"/>
      <c r="I10" s="520"/>
      <c r="J10" s="520"/>
      <c r="K10"/>
    </row>
    <row r="11" spans="1:12" ht="16.899999999999999" customHeight="1" x14ac:dyDescent="0.2">
      <c r="D11" s="197"/>
      <c r="E11" s="653" t="s">
        <v>36</v>
      </c>
      <c r="F11" s="651" t="s">
        <v>280</v>
      </c>
      <c r="G11" s="188">
        <v>2.0099999999999998</v>
      </c>
      <c r="H11" s="187">
        <v>2.02</v>
      </c>
      <c r="I11" s="187">
        <v>2.0299999999999998</v>
      </c>
      <c r="J11" s="187">
        <v>2.04</v>
      </c>
      <c r="K11"/>
    </row>
    <row r="12" spans="1:12" s="200" customFormat="1" ht="45.6" customHeight="1" x14ac:dyDescent="0.2">
      <c r="A12" s="198"/>
      <c r="B12" s="198"/>
      <c r="C12" s="198"/>
      <c r="D12" s="199"/>
      <c r="E12" s="654"/>
      <c r="F12" s="652"/>
      <c r="G12" s="195" t="s">
        <v>518</v>
      </c>
      <c r="H12" s="194" t="s">
        <v>519</v>
      </c>
      <c r="I12" s="195" t="s">
        <v>520</v>
      </c>
      <c r="J12" s="194" t="s">
        <v>469</v>
      </c>
    </row>
    <row r="13" spans="1:12" ht="19.149999999999999" customHeight="1" x14ac:dyDescent="0.2">
      <c r="A13" s="1">
        <v>1</v>
      </c>
      <c r="B13" s="1" t="str">
        <f>CONCATENATE(IF('1. General information'!$I$11='0a. Country information'!$D$11,CONCATENATE('1. General information'!$O$10),IF('1. General information'!$I$11='0a. Country information'!$D$12, CONCATENATE('1. General information'!$O$11),'1. General information'!$O$8)),A13)</f>
        <v>1</v>
      </c>
      <c r="D13" s="53" t="s">
        <v>10</v>
      </c>
      <c r="E13" s="196" t="str">
        <f>_xlfn.IFNA(IF('1. General information'!$I$11='0a. Country information'!$D$11,VLOOKUP(B13,'0b. Sample'!$F$9:$O$108,9,FALSE),IF('1. General information'!$I$11='0a. Country information'!$D$12,VLOOKUP(B13,'0b. Sample'!$H$9:$O$108,7,FALSE),VLOOKUP(B13,'0b. Sample'!$D$9:$O$108,11,FALSE))),"")</f>
        <v/>
      </c>
      <c r="F13" s="193" t="str">
        <f>_xlfn.IFNA(IF('1. General information'!$I$11='0a. Country information'!$D$11,VLOOKUP(B13,'0b. Sample'!$F$9:$O$108,10,FALSE),IF('1. General information'!$I$11='0a. Country information'!$D$12,VLOOKUP(B13,'0b. Sample'!$H$9:$O$108,8,FALSE),VLOOKUP(B13,'0b. Sample'!$D$9:$O$108,12,FALSE))),"")</f>
        <v/>
      </c>
      <c r="G13" s="183"/>
      <c r="H13" s="183"/>
      <c r="I13" s="183"/>
      <c r="J13" s="185"/>
      <c r="K13"/>
    </row>
    <row r="14" spans="1:12" ht="19.149999999999999" customHeight="1" x14ac:dyDescent="0.2">
      <c r="A14" s="1">
        <v>2</v>
      </c>
      <c r="B14" s="1" t="str">
        <f>CONCATENATE(IF('1. General information'!$I$11='0a. Country information'!$D$11,CONCATENATE('1. General information'!$O$10),IF('1. General information'!$I$11='0a. Country information'!$D$12, CONCATENATE('1. General information'!$O$11),'1. General information'!$O$8)),A14)</f>
        <v>2</v>
      </c>
      <c r="D14" s="159" t="s">
        <v>11</v>
      </c>
      <c r="E14" s="196" t="e">
        <f>IF('1. General information'!$I$11='0a. Country information'!$D$11,VLOOKUP(B14,'0b. Sample'!$F$9:$O$108,9,FALSE),IF('1. General information'!$I$11='0a. Country information'!$D$12,VLOOKUP(B14,'0b. Sample'!$H$9:$O$108,7,FALSE),VLOOKUP(B14,'0b. Sample'!$D$9:$O$108,11,FALSE)))</f>
        <v>#N/A</v>
      </c>
      <c r="F14" s="193" t="e">
        <f>IF('1. General information'!$I$11='0a. Country information'!$D$11,VLOOKUP(B14,'0b. Sample'!$F$9:$O$108,10,FALSE),IF('1. General information'!$I$11='0a. Country information'!$D$12,VLOOKUP(B14,'0b. Sample'!$H$9:$O$108,8,FALSE),VLOOKUP(B14,'0b. Sample'!$D$9:$O$108,12,FALSE)))</f>
        <v>#N/A</v>
      </c>
      <c r="G14" s="184"/>
      <c r="H14" s="184"/>
      <c r="I14" s="184"/>
      <c r="J14" s="185"/>
    </row>
    <row r="15" spans="1:12" ht="19.149999999999999" customHeight="1" x14ac:dyDescent="0.2">
      <c r="A15" s="1">
        <v>3</v>
      </c>
      <c r="B15" s="1" t="str">
        <f>CONCATENATE(IF('1. General information'!$I$11='0a. Country information'!$D$11,CONCATENATE('1. General information'!$O$10),IF('1. General information'!$I$11='0a. Country information'!$D$12, CONCATENATE('1. General information'!$O$11),'1. General information'!$O$8)),A15)</f>
        <v>3</v>
      </c>
      <c r="D15" s="53" t="s">
        <v>12</v>
      </c>
      <c r="E15" s="196" t="e">
        <f>IF('1. General information'!$I$11='0a. Country information'!$D$11,VLOOKUP(B15,'0b. Sample'!$F$9:$O$108,9,FALSE),IF('1. General information'!$I$11='0a. Country information'!$D$12,VLOOKUP(B15,'0b. Sample'!$H$9:$O$108,7,FALSE),VLOOKUP(B15,'0b. Sample'!$D$9:$O$108,11,FALSE)))</f>
        <v>#N/A</v>
      </c>
      <c r="F15" s="193" t="e">
        <f>IF('1. General information'!$I$11='0a. Country information'!$D$11,VLOOKUP(B15,'0b. Sample'!$F$9:$O$108,10,FALSE),IF('1. General information'!$I$11='0a. Country information'!$D$12,VLOOKUP(B15,'0b. Sample'!$H$9:$O$108,8,FALSE),VLOOKUP(B15,'0b. Sample'!$D$9:$O$108,12,FALSE)))</f>
        <v>#N/A</v>
      </c>
      <c r="G15" s="184"/>
      <c r="H15" s="184"/>
      <c r="I15" s="184"/>
      <c r="J15" s="185"/>
    </row>
    <row r="16" spans="1:12" ht="19.149999999999999" customHeight="1" x14ac:dyDescent="0.2">
      <c r="A16" s="1">
        <v>4</v>
      </c>
      <c r="B16" s="1" t="str">
        <f>CONCATENATE(IF('1. General information'!$I$11='0a. Country information'!$D$11,CONCATENATE('1. General information'!$O$10),IF('1. General information'!$I$11='0a. Country information'!$D$12, CONCATENATE('1. General information'!$O$11),'1. General information'!$O$8)),A16)</f>
        <v>4</v>
      </c>
      <c r="D16" s="53" t="s">
        <v>13</v>
      </c>
      <c r="E16" s="196" t="e">
        <f>IF('1. General information'!$I$11='0a. Country information'!$D$11,VLOOKUP(B16,'0b. Sample'!$F$9:$O$108,9,FALSE),IF('1. General information'!$I$11='0a. Country information'!$D$12,VLOOKUP(B16,'0b. Sample'!$H$9:$O$108,7,FALSE),VLOOKUP(B16,'0b. Sample'!$D$9:$O$108,11,FALSE)))</f>
        <v>#N/A</v>
      </c>
      <c r="F16" s="193" t="e">
        <f>IF('1. General information'!$I$11='0a. Country information'!$D$11,VLOOKUP(B16,'0b. Sample'!$F$9:$O$108,10,FALSE),IF('1. General information'!$I$11='0a. Country information'!$D$12,VLOOKUP(B16,'0b. Sample'!$H$9:$O$108,8,FALSE),VLOOKUP(B16,'0b. Sample'!$D$9:$O$108,12,FALSE)))</f>
        <v>#N/A</v>
      </c>
      <c r="G16" s="184" t="s">
        <v>79</v>
      </c>
      <c r="H16" s="184" t="s">
        <v>80</v>
      </c>
      <c r="I16" s="184" t="s">
        <v>79</v>
      </c>
      <c r="J16" s="185"/>
    </row>
    <row r="17" spans="1:10" ht="19.149999999999999" customHeight="1" x14ac:dyDescent="0.2">
      <c r="A17" s="1">
        <v>5</v>
      </c>
      <c r="B17" s="1" t="str">
        <f>CONCATENATE(IF('1. General information'!$I$11='0a. Country information'!$D$11,CONCATENATE('1. General information'!$O$10),IF('1. General information'!$I$11='0a. Country information'!$D$12, CONCATENATE('1. General information'!$O$11),'1. General information'!$O$8)),A17)</f>
        <v>5</v>
      </c>
      <c r="D17" s="53" t="s">
        <v>14</v>
      </c>
      <c r="E17" s="196" t="e">
        <f>IF('1. General information'!$I$11='0a. Country information'!$D$11,VLOOKUP(B17,'0b. Sample'!$F$9:$O$108,9,FALSE),IF('1. General information'!$I$11='0a. Country information'!$D$12,VLOOKUP(B17,'0b. Sample'!$H$9:$O$108,7,FALSE),VLOOKUP(B17,'0b. Sample'!$D$9:$O$108,11,FALSE)))</f>
        <v>#N/A</v>
      </c>
      <c r="F17" s="182" t="e">
        <f>IF('1. General information'!$I$11='0a. Country information'!$D$11,VLOOKUP(B17,'0b. Sample'!$F$9:$O$108,10,FALSE),IF('1. General information'!$I$11='0a. Country information'!$D$12,VLOOKUP(B17,'0b. Sample'!$H$9:$O$108,8,FALSE),VLOOKUP(B17,'0b. Sample'!$D$9:$O$108,12,FALSE)))</f>
        <v>#N/A</v>
      </c>
      <c r="G17" s="184"/>
      <c r="H17" s="184"/>
      <c r="I17" s="184"/>
      <c r="J17" s="185"/>
    </row>
    <row r="18" spans="1:10" ht="19.149999999999999" customHeight="1" x14ac:dyDescent="0.2">
      <c r="A18" s="1">
        <v>6</v>
      </c>
      <c r="B18" s="1" t="str">
        <f>CONCATENATE(IF('1. General information'!$I$11='0a. Country information'!$D$11,CONCATENATE('1. General information'!$O$10),IF('1. General information'!$I$11='0a. Country information'!$D$12, CONCATENATE('1. General information'!$O$11),'1. General information'!$O$8)),A18)</f>
        <v>6</v>
      </c>
      <c r="D18" s="53" t="s">
        <v>15</v>
      </c>
      <c r="E18" s="196" t="e">
        <f>IF('1. General information'!$I$11='0a. Country information'!$D$11,VLOOKUP(B18,'0b. Sample'!$F$9:$O$108,9,FALSE),IF('1. General information'!$I$11='0a. Country information'!$D$12,VLOOKUP(B18,'0b. Sample'!$H$9:$O$108,7,FALSE),VLOOKUP(B18,'0b. Sample'!$D$9:$O$108,11,FALSE)))</f>
        <v>#N/A</v>
      </c>
      <c r="F18" s="182" t="e">
        <f>IF('1. General information'!$I$11='0a. Country information'!$D$11,VLOOKUP(B18,'0b. Sample'!$F$9:$O$108,10,FALSE),IF('1. General information'!$I$11='0a. Country information'!$D$12,VLOOKUP(B18,'0b. Sample'!$H$9:$O$108,8,FALSE),VLOOKUP(B18,'0b. Sample'!$D$9:$O$108,12,FALSE)))</f>
        <v>#N/A</v>
      </c>
      <c r="G18" s="184"/>
      <c r="H18" s="184"/>
      <c r="I18" s="184"/>
      <c r="J18" s="185"/>
    </row>
    <row r="19" spans="1:10" ht="19.149999999999999" customHeight="1" x14ac:dyDescent="0.2">
      <c r="A19" s="1">
        <v>7</v>
      </c>
      <c r="B19" s="1" t="str">
        <f>CONCATENATE(IF('1. General information'!$I$11='0a. Country information'!$D$11,CONCATENATE('1. General information'!$O$10),IF('1. General information'!$I$11='0a. Country information'!$D$12, CONCATENATE('1. General information'!$O$11),'1. General information'!$O$8)),A19)</f>
        <v>7</v>
      </c>
      <c r="D19" s="53" t="s">
        <v>16</v>
      </c>
      <c r="E19" s="196" t="e">
        <f>IF('1. General information'!$I$11='0a. Country information'!$D$11,VLOOKUP(B19,'0b. Sample'!$F$9:$O$108,9,FALSE),IF('1. General information'!$I$11='0a. Country information'!$D$12,VLOOKUP(B19,'0b. Sample'!$H$9:$O$108,7,FALSE),VLOOKUP(B19,'0b. Sample'!$D$9:$O$108,11,FALSE)))</f>
        <v>#N/A</v>
      </c>
      <c r="F19" s="182" t="e">
        <f>IF('1. General information'!$I$11='0a. Country information'!$D$11,VLOOKUP(B19,'0b. Sample'!$F$9:$O$108,10,FALSE),IF('1. General information'!$I$11='0a. Country information'!$D$12,VLOOKUP(B19,'0b. Sample'!$H$9:$O$108,8,FALSE),VLOOKUP(B19,'0b. Sample'!$D$9:$O$108,12,FALSE)))</f>
        <v>#N/A</v>
      </c>
      <c r="G19" s="184"/>
      <c r="H19" s="184"/>
      <c r="I19" s="184"/>
      <c r="J19" s="185"/>
    </row>
    <row r="20" spans="1:10" ht="19.149999999999999" customHeight="1" x14ac:dyDescent="0.2">
      <c r="A20" s="1">
        <v>8</v>
      </c>
      <c r="B20" s="1" t="str">
        <f>CONCATENATE(IF('1. General information'!$I$11='0a. Country information'!$D$11,CONCATENATE('1. General information'!$O$10),IF('1. General information'!$I$11='0a. Country information'!$D$12, CONCATENATE('1. General information'!$O$11),'1. General information'!$O$8)),A20)</f>
        <v>8</v>
      </c>
      <c r="D20" s="53" t="s">
        <v>17</v>
      </c>
      <c r="E20" s="196" t="e">
        <f>IF('1. General information'!$I$11='0a. Country information'!$D$11,VLOOKUP(B20,'0b. Sample'!$F$9:$O$108,9,FALSE),IF('1. General information'!$I$11='0a. Country information'!$D$12,VLOOKUP(B20,'0b. Sample'!$H$9:$O$108,7,FALSE),VLOOKUP(B20,'0b. Sample'!$D$9:$O$108,11,FALSE)))</f>
        <v>#N/A</v>
      </c>
      <c r="F20" s="182" t="e">
        <f>IF('1. General information'!$I$11='0a. Country information'!$D$11,VLOOKUP(B20,'0b. Sample'!$F$9:$O$108,10,FALSE),IF('1. General information'!$I$11='0a. Country information'!$D$12,VLOOKUP(B20,'0b. Sample'!$H$9:$O$108,8,FALSE),VLOOKUP(B20,'0b. Sample'!$D$9:$O$108,12,FALSE)))</f>
        <v>#N/A</v>
      </c>
      <c r="G20" s="184"/>
      <c r="H20" s="184"/>
      <c r="I20" s="184"/>
      <c r="J20" s="185"/>
    </row>
    <row r="21" spans="1:10" ht="19.149999999999999" customHeight="1" x14ac:dyDescent="0.2">
      <c r="A21" s="1">
        <v>9</v>
      </c>
      <c r="B21" s="1" t="str">
        <f>CONCATENATE(IF('1. General information'!$I$11='0a. Country information'!$D$11,CONCATENATE('1. General information'!$O$10),IF('1. General information'!$I$11='0a. Country information'!$D$12, CONCATENATE('1. General information'!$O$11),'1. General information'!$O$8)),A21)</f>
        <v>9</v>
      </c>
      <c r="D21" s="53" t="s">
        <v>18</v>
      </c>
      <c r="E21" s="196" t="e">
        <f>IF('1. General information'!$I$11='0a. Country information'!$D$11,VLOOKUP(B21,'0b. Sample'!$F$9:$O$108,9,FALSE),IF('1. General information'!$I$11='0a. Country information'!$D$12,VLOOKUP(B21,'0b. Sample'!$H$9:$O$108,7,FALSE),VLOOKUP(B21,'0b. Sample'!$D$9:$O$108,11,FALSE)))</f>
        <v>#N/A</v>
      </c>
      <c r="F21" s="182" t="e">
        <f>IF('1. General information'!$I$11='0a. Country information'!$D$11,VLOOKUP(B21,'0b. Sample'!$F$9:$O$108,10,FALSE),IF('1. General information'!$I$11='0a. Country information'!$D$12,VLOOKUP(B21,'0b. Sample'!$H$9:$O$108,8,FALSE),VLOOKUP(B21,'0b. Sample'!$D$9:$O$108,12,FALSE)))</f>
        <v>#N/A</v>
      </c>
      <c r="G21" s="184"/>
      <c r="H21" s="184"/>
      <c r="I21" s="184"/>
      <c r="J21" s="185"/>
    </row>
    <row r="22" spans="1:10" ht="19.149999999999999" customHeight="1" x14ac:dyDescent="0.2">
      <c r="A22" s="1">
        <v>10</v>
      </c>
      <c r="B22" s="1" t="str">
        <f>CONCATENATE(IF('1. General information'!$I$11='0a. Country information'!$D$11,CONCATENATE('1. General information'!$O$10),IF('1. General information'!$I$11='0a. Country information'!$D$12, CONCATENATE('1. General information'!$O$11),'1. General information'!$O$8)),A22)</f>
        <v>10</v>
      </c>
      <c r="D22" s="53" t="s">
        <v>19</v>
      </c>
      <c r="E22" s="196" t="e">
        <f>IF('1. General information'!$I$11='0a. Country information'!$D$11,VLOOKUP(B22,'0b. Sample'!$F$9:$O$108,9,FALSE),IF('1. General information'!$I$11='0a. Country information'!$D$12,VLOOKUP(B22,'0b. Sample'!$H$9:$O$108,7,FALSE),VLOOKUP(B22,'0b. Sample'!$D$9:$O$108,11,FALSE)))</f>
        <v>#N/A</v>
      </c>
      <c r="F22" s="182" t="e">
        <f>IF('1. General information'!$I$11='0a. Country information'!$D$11,VLOOKUP(B22,'0b. Sample'!$F$9:$O$108,10,FALSE),IF('1. General information'!$I$11='0a. Country information'!$D$12,VLOOKUP(B22,'0b. Sample'!$H$9:$O$108,8,FALSE),VLOOKUP(B22,'0b. Sample'!$D$9:$O$108,12,FALSE)))</f>
        <v>#N/A</v>
      </c>
      <c r="G22" s="184"/>
      <c r="H22" s="184"/>
      <c r="I22" s="184"/>
      <c r="J22" s="185"/>
    </row>
    <row r="23" spans="1:10" ht="19.149999999999999" customHeight="1" x14ac:dyDescent="0.2">
      <c r="A23" s="1">
        <v>11</v>
      </c>
      <c r="B23" s="1" t="str">
        <f>CONCATENATE(IF('1. General information'!$I$11='0a. Country information'!$D$11,CONCATENATE('1. General information'!$O$10),IF('1. General information'!$I$11='0a. Country information'!$D$12, CONCATENATE('1. General information'!$O$11),'1. General information'!$O$8)),A23)</f>
        <v>11</v>
      </c>
      <c r="D23" s="53" t="s">
        <v>20</v>
      </c>
      <c r="E23" s="196" t="e">
        <f>IF('1. General information'!$I$11='0a. Country information'!$D$11,VLOOKUP(B23,'0b. Sample'!$F$9:$O$108,9,FALSE),IF('1. General information'!$I$11='0a. Country information'!$D$12,VLOOKUP(B23,'0b. Sample'!$H$9:$O$108,7,FALSE),VLOOKUP(B23,'0b. Sample'!$D$9:$O$108,11,FALSE)))</f>
        <v>#N/A</v>
      </c>
      <c r="F23" s="182" t="e">
        <f>IF('1. General information'!$I$11='0a. Country information'!$D$11,VLOOKUP(B23,'0b. Sample'!$F$9:$O$108,10,FALSE),IF('1. General information'!$I$11='0a. Country information'!$D$12,VLOOKUP(B23,'0b. Sample'!$H$9:$O$108,8,FALSE),VLOOKUP(B23,'0b. Sample'!$D$9:$O$108,12,FALSE)))</f>
        <v>#N/A</v>
      </c>
      <c r="G23" s="184"/>
      <c r="H23" s="184"/>
      <c r="I23" s="184"/>
      <c r="J23" s="185"/>
    </row>
    <row r="24" spans="1:10" ht="19.149999999999999" customHeight="1" x14ac:dyDescent="0.2">
      <c r="A24" s="1">
        <v>12</v>
      </c>
      <c r="B24" s="1" t="str">
        <f>CONCATENATE(IF('1. General information'!$I$11='0a. Country information'!$D$11,CONCATENATE('1. General information'!$O$10),IF('1. General information'!$I$11='0a. Country information'!$D$12, CONCATENATE('1. General information'!$O$11),'1. General information'!$O$8)),A24)</f>
        <v>12</v>
      </c>
      <c r="D24" s="53" t="s">
        <v>21</v>
      </c>
      <c r="E24" s="196" t="e">
        <f>IF('1. General information'!$I$11='0a. Country information'!$D$11,VLOOKUP(B24,'0b. Sample'!$F$9:$O$108,9,FALSE),IF('1. General information'!$I$11='0a. Country information'!$D$12,VLOOKUP(B24,'0b. Sample'!$H$9:$O$108,7,FALSE),VLOOKUP(B24,'0b. Sample'!$D$9:$O$108,11,FALSE)))</f>
        <v>#N/A</v>
      </c>
      <c r="F24" s="182" t="e">
        <f>IF('1. General information'!$I$11='0a. Country information'!$D$11,VLOOKUP(B24,'0b. Sample'!$F$9:$O$108,10,FALSE),IF('1. General information'!$I$11='0a. Country information'!$D$12,VLOOKUP(B24,'0b. Sample'!$H$9:$O$108,8,FALSE),VLOOKUP(B24,'0b. Sample'!$D$9:$O$108,12,FALSE)))</f>
        <v>#N/A</v>
      </c>
      <c r="G24" s="184"/>
      <c r="H24" s="184"/>
      <c r="I24" s="184"/>
      <c r="J24" s="185"/>
    </row>
    <row r="25" spans="1:10" ht="19.149999999999999" customHeight="1" x14ac:dyDescent="0.2">
      <c r="A25" s="1">
        <v>13</v>
      </c>
      <c r="B25" s="1" t="str">
        <f>CONCATENATE(IF('1. General information'!$I$11='0a. Country information'!$D$11,CONCATENATE('1. General information'!$O$10),IF('1. General information'!$I$11='0a. Country information'!$D$12, CONCATENATE('1. General information'!$O$11),'1. General information'!$O$8)),A25)</f>
        <v>13</v>
      </c>
      <c r="D25" s="53" t="s">
        <v>24</v>
      </c>
      <c r="E25" s="196" t="e">
        <f>IF('1. General information'!$I$11='0a. Country information'!$D$11,VLOOKUP(B25,'0b. Sample'!$F$9:$O$108,9,FALSE),IF('1. General information'!$I$11='0a. Country information'!$D$12,VLOOKUP(B25,'0b. Sample'!$H$9:$O$108,7,FALSE),VLOOKUP(B25,'0b. Sample'!$D$9:$O$108,11,FALSE)))</f>
        <v>#N/A</v>
      </c>
      <c r="F25" s="182" t="e">
        <f>IF('1. General information'!$I$11='0a. Country information'!$D$11,VLOOKUP(B25,'0b. Sample'!$F$9:$O$108,10,FALSE),IF('1. General information'!$I$11='0a. Country information'!$D$12,VLOOKUP(B25,'0b. Sample'!$H$9:$O$108,8,FALSE),VLOOKUP(B25,'0b. Sample'!$D$9:$O$108,12,FALSE)))</f>
        <v>#N/A</v>
      </c>
      <c r="G25" s="184"/>
      <c r="H25" s="184"/>
      <c r="I25" s="184"/>
      <c r="J25" s="185"/>
    </row>
    <row r="26" spans="1:10" ht="19.149999999999999" customHeight="1" x14ac:dyDescent="0.2">
      <c r="A26" s="1">
        <v>14</v>
      </c>
      <c r="B26" s="1" t="str">
        <f>CONCATENATE(IF('1. General information'!$I$11='0a. Country information'!$D$11,CONCATENATE('1. General information'!$O$10),IF('1. General information'!$I$11='0a. Country information'!$D$12, CONCATENATE('1. General information'!$O$11),'1. General information'!$O$8)),A26)</f>
        <v>14</v>
      </c>
      <c r="D26" s="53" t="s">
        <v>23</v>
      </c>
      <c r="E26" s="196" t="e">
        <f>IF('1. General information'!$I$11='0a. Country information'!$D$11,VLOOKUP(B26,'0b. Sample'!$F$9:$O$108,9,FALSE),IF('1. General information'!$I$11='0a. Country information'!$D$12,VLOOKUP(B26,'0b. Sample'!$H$9:$O$108,7,FALSE),VLOOKUP(B26,'0b. Sample'!$D$9:$O$108,11,FALSE)))</f>
        <v>#N/A</v>
      </c>
      <c r="F26" s="182" t="e">
        <f>IF('1. General information'!$I$11='0a. Country information'!$D$11,VLOOKUP(B26,'0b. Sample'!$F$9:$O$108,10,FALSE),IF('1. General information'!$I$11='0a. Country information'!$D$12,VLOOKUP(B26,'0b. Sample'!$H$9:$O$108,8,FALSE),VLOOKUP(B26,'0b. Sample'!$D$9:$O$108,12,FALSE)))</f>
        <v>#N/A</v>
      </c>
      <c r="G26" s="184"/>
      <c r="H26" s="184"/>
      <c r="I26" s="184"/>
      <c r="J26" s="185"/>
    </row>
    <row r="27" spans="1:10" ht="19.149999999999999" customHeight="1" x14ac:dyDescent="0.2">
      <c r="A27" s="1">
        <v>15</v>
      </c>
      <c r="B27" s="1" t="str">
        <f>CONCATENATE(IF('1. General information'!$I$11='0a. Country information'!$D$11,CONCATENATE('1. General information'!$O$10),IF('1. General information'!$I$11='0a. Country information'!$D$12, CONCATENATE('1. General information'!$O$11),'1. General information'!$O$8)),A27)</f>
        <v>15</v>
      </c>
      <c r="D27" s="53" t="s">
        <v>25</v>
      </c>
      <c r="E27" s="196" t="e">
        <f>IF('1. General information'!$I$11='0a. Country information'!$D$11,VLOOKUP(B27,'0b. Sample'!$F$9:$O$108,9,FALSE),IF('1. General information'!$I$11='0a. Country information'!$D$12,VLOOKUP(B27,'0b. Sample'!$H$9:$O$108,7,FALSE),VLOOKUP(B27,'0b. Sample'!$D$9:$O$108,11,FALSE)))</f>
        <v>#N/A</v>
      </c>
      <c r="F27" s="182" t="e">
        <f>IF('1. General information'!$I$11='0a. Country information'!$D$11,VLOOKUP(B27,'0b. Sample'!$F$9:$O$108,10,FALSE),IF('1. General information'!$I$11='0a. Country information'!$D$12,VLOOKUP(B27,'0b. Sample'!$H$9:$O$108,8,FALSE),VLOOKUP(B27,'0b. Sample'!$D$9:$O$108,12,FALSE)))</f>
        <v>#N/A</v>
      </c>
      <c r="G27" s="184"/>
      <c r="H27" s="184"/>
      <c r="I27" s="184"/>
      <c r="J27" s="185"/>
    </row>
    <row r="28" spans="1:10" ht="19.149999999999999" customHeight="1" x14ac:dyDescent="0.2">
      <c r="A28" s="1">
        <v>16</v>
      </c>
      <c r="B28" s="1" t="str">
        <f>CONCATENATE(IF('1. General information'!$I$11='0a. Country information'!$D$11,CONCATENATE('1. General information'!$O$10),IF('1. General information'!$I$11='0a. Country information'!$D$12, CONCATENATE('1. General information'!$O$11),'1. General information'!$O$8)),A28)</f>
        <v>16</v>
      </c>
      <c r="D28" s="53" t="s">
        <v>26</v>
      </c>
      <c r="E28" s="196" t="e">
        <f>IF('1. General information'!$I$11='0a. Country information'!$D$11,VLOOKUP(B28,'0b. Sample'!$F$9:$O$108,9,FALSE),IF('1. General information'!$I$11='0a. Country information'!$D$12,VLOOKUP(B28,'0b. Sample'!$H$9:$O$108,7,FALSE),VLOOKUP(B28,'0b. Sample'!$D$9:$O$108,11,FALSE)))</f>
        <v>#N/A</v>
      </c>
      <c r="F28" s="182" t="e">
        <f>IF('1. General information'!$I$11='0a. Country information'!$D$11,VLOOKUP(B28,'0b. Sample'!$F$9:$O$108,10,FALSE),IF('1. General information'!$I$11='0a. Country information'!$D$12,VLOOKUP(B28,'0b. Sample'!$H$9:$O$108,8,FALSE),VLOOKUP(B28,'0b. Sample'!$D$9:$O$108,12,FALSE)))</f>
        <v>#N/A</v>
      </c>
      <c r="G28" s="184"/>
      <c r="H28" s="184"/>
      <c r="I28" s="184"/>
      <c r="J28" s="185"/>
    </row>
    <row r="29" spans="1:10" ht="19.149999999999999" customHeight="1" x14ac:dyDescent="0.2">
      <c r="A29" s="1">
        <v>17</v>
      </c>
      <c r="B29" s="1" t="str">
        <f>CONCATENATE(IF('1. General information'!$I$11='0a. Country information'!$D$11,CONCATENATE('1. General information'!$O$10),IF('1. General information'!$I$11='0a. Country information'!$D$12, CONCATENATE('1. General information'!$O$11),'1. General information'!$O$8)),A29)</f>
        <v>17</v>
      </c>
      <c r="D29" s="53" t="s">
        <v>465</v>
      </c>
      <c r="E29" s="196" t="e">
        <f>IF('1. General information'!$I$11='0a. Country information'!$D$11,VLOOKUP(B29,'0b. Sample'!$F$9:$O$108,9,FALSE),IF('1. General information'!$I$11='0a. Country information'!$D$12,VLOOKUP(B29,'0b. Sample'!$H$9:$O$108,7,FALSE),VLOOKUP(B29,'0b. Sample'!$D$9:$O$108,11,FALSE)))</f>
        <v>#N/A</v>
      </c>
      <c r="F29" s="182" t="e">
        <f>IF('1. General information'!$I$11='0a. Country information'!$D$11,VLOOKUP(B29,'0b. Sample'!$F$9:$O$108,10,FALSE),IF('1. General information'!$I$11='0a. Country information'!$D$12,VLOOKUP(B29,'0b. Sample'!$H$9:$O$108,8,FALSE),VLOOKUP(B29,'0b. Sample'!$D$9:$O$108,12,FALSE)))</f>
        <v>#N/A</v>
      </c>
      <c r="G29" s="184"/>
      <c r="H29" s="184"/>
      <c r="I29" s="184"/>
      <c r="J29" s="185"/>
    </row>
    <row r="30" spans="1:10" ht="19.149999999999999" customHeight="1" x14ac:dyDescent="0.2">
      <c r="A30" s="1">
        <v>18</v>
      </c>
      <c r="B30" s="1" t="str">
        <f>CONCATENATE(IF('1. General information'!$I$11='0a. Country information'!$D$11,CONCATENATE('1. General information'!$O$10),IF('1. General information'!$I$11='0a. Country information'!$D$12, CONCATENATE('1. General information'!$O$11),'1. General information'!$O$8)),A30)</f>
        <v>18</v>
      </c>
      <c r="D30" s="53" t="s">
        <v>466</v>
      </c>
      <c r="E30" s="196" t="e">
        <f>IF('1. General information'!$I$11='0a. Country information'!$D$11,VLOOKUP(B30,'0b. Sample'!$F$9:$O$108,9,FALSE),IF('1. General information'!$I$11='0a. Country information'!$D$12,VLOOKUP(B30,'0b. Sample'!$H$9:$O$108,7,FALSE),VLOOKUP(B30,'0b. Sample'!$D$9:$O$108,11,FALSE)))</f>
        <v>#N/A</v>
      </c>
      <c r="F30" s="182" t="e">
        <f>IF('1. General information'!$I$11='0a. Country information'!$D$11,VLOOKUP(B30,'0b. Sample'!$F$9:$O$108,10,FALSE),IF('1. General information'!$I$11='0a. Country information'!$D$12,VLOOKUP(B30,'0b. Sample'!$H$9:$O$108,8,FALSE),VLOOKUP(B30,'0b. Sample'!$D$9:$O$108,12,FALSE)))</f>
        <v>#N/A</v>
      </c>
      <c r="G30" s="184"/>
      <c r="H30" s="184"/>
      <c r="I30" s="184"/>
      <c r="J30" s="185"/>
    </row>
    <row r="31" spans="1:10" ht="19.149999999999999" customHeight="1" x14ac:dyDescent="0.2">
      <c r="A31" s="1">
        <v>19</v>
      </c>
      <c r="B31" s="1" t="str">
        <f>CONCATENATE(IF('1. General information'!$I$11='0a. Country information'!$D$11,CONCATENATE('1. General information'!$O$10),IF('1. General information'!$I$11='0a. Country information'!$D$12, CONCATENATE('1. General information'!$O$11),'1. General information'!$O$8)),A31)</f>
        <v>19</v>
      </c>
      <c r="D31" s="53" t="s">
        <v>467</v>
      </c>
      <c r="E31" s="196" t="e">
        <f>IF('1. General information'!$I$11='0a. Country information'!$D$11,VLOOKUP(B31,'0b. Sample'!$F$9:$O$108,9,FALSE),IF('1. General information'!$I$11='0a. Country information'!$D$12,VLOOKUP(B31,'0b. Sample'!$H$9:$O$108,7,FALSE),VLOOKUP(B31,'0b. Sample'!$D$9:$O$108,11,FALSE)))</f>
        <v>#N/A</v>
      </c>
      <c r="F31" s="182" t="e">
        <f>IF('1. General information'!$I$11='0a. Country information'!$D$11,VLOOKUP(B31,'0b. Sample'!$F$9:$O$108,10,FALSE),IF('1. General information'!$I$11='0a. Country information'!$D$12,VLOOKUP(B31,'0b. Sample'!$H$9:$O$108,8,FALSE),VLOOKUP(B31,'0b. Sample'!$D$9:$O$108,12,FALSE)))</f>
        <v>#N/A</v>
      </c>
      <c r="G31" s="184"/>
      <c r="H31" s="184"/>
      <c r="I31" s="184"/>
      <c r="J31" s="185"/>
    </row>
    <row r="32" spans="1:10" ht="19.149999999999999" customHeight="1" x14ac:dyDescent="0.2">
      <c r="A32" s="1">
        <v>20</v>
      </c>
      <c r="B32" s="1" t="str">
        <f>CONCATENATE(IF('1. General information'!$I$11='0a. Country information'!$D$11,CONCATENATE('1. General information'!$O$10),IF('1. General information'!$I$11='0a. Country information'!$D$12, CONCATENATE('1. General information'!$O$11),'1. General information'!$O$8)),A32)</f>
        <v>20</v>
      </c>
      <c r="D32" s="53" t="s">
        <v>468</v>
      </c>
      <c r="E32" s="196" t="e">
        <f>IF('1. General information'!$I$11='0a. Country information'!$D$11,VLOOKUP(B32,'0b. Sample'!$F$9:$O$108,9,FALSE),IF('1. General information'!$I$11='0a. Country information'!$D$12,VLOOKUP(B32,'0b. Sample'!$H$9:$O$108,7,FALSE),VLOOKUP(B32,'0b. Sample'!$D$9:$O$108,11,FALSE)))</f>
        <v>#N/A</v>
      </c>
      <c r="F32" s="182" t="e">
        <f>IF('1. General information'!$I$11='0a. Country information'!$D$11,VLOOKUP(B32,'0b. Sample'!$F$9:$O$108,10,FALSE),IF('1. General information'!$I$11='0a. Country information'!$D$12,VLOOKUP(B32,'0b. Sample'!$H$9:$O$108,8,FALSE),VLOOKUP(B32,'0b. Sample'!$D$9:$O$108,12,FALSE)))</f>
        <v>#N/A</v>
      </c>
      <c r="G32" s="184"/>
      <c r="H32" s="184"/>
      <c r="I32" s="184"/>
      <c r="J32" s="185"/>
    </row>
    <row r="33" spans="1:11" ht="7.15" customHeight="1" x14ac:dyDescent="0.2"/>
    <row r="34" spans="1:11" ht="19.899999999999999" customHeight="1" x14ac:dyDescent="0.2">
      <c r="D34" s="180" t="s">
        <v>464</v>
      </c>
      <c r="E34" s="180"/>
      <c r="F34" s="180"/>
      <c r="G34" s="180"/>
      <c r="H34" s="180"/>
      <c r="I34" s="180"/>
      <c r="J34" s="180"/>
      <c r="K34"/>
    </row>
    <row r="35" spans="1:11" ht="19.899999999999999" customHeight="1" x14ac:dyDescent="0.2">
      <c r="D35" s="643"/>
      <c r="E35" s="644"/>
      <c r="F35" s="644"/>
      <c r="G35" s="644"/>
      <c r="H35" s="644"/>
      <c r="I35" s="644"/>
      <c r="J35" s="644"/>
      <c r="K35"/>
    </row>
    <row r="36" spans="1:11" ht="58.9" customHeight="1" x14ac:dyDescent="0.2">
      <c r="D36" s="645"/>
      <c r="E36" s="646"/>
      <c r="F36" s="646"/>
      <c r="G36" s="646"/>
      <c r="H36" s="646"/>
      <c r="I36" s="646"/>
      <c r="J36" s="646"/>
      <c r="K36"/>
    </row>
    <row r="37" spans="1:11" ht="19.899999999999999" hidden="1" customHeight="1" x14ac:dyDescent="0.2"/>
    <row r="38" spans="1:11" ht="19.899999999999999" hidden="1" customHeight="1" x14ac:dyDescent="0.2"/>
    <row r="39" spans="1:11" ht="19.899999999999999" hidden="1" customHeight="1" x14ac:dyDescent="0.2"/>
    <row r="40" spans="1:11" ht="19.899999999999999" hidden="1" customHeight="1" x14ac:dyDescent="0.2"/>
    <row r="41" spans="1:11" ht="19.899999999999999" hidden="1" customHeight="1" x14ac:dyDescent="0.2"/>
    <row r="42" spans="1:11" ht="19.899999999999999" hidden="1" customHeight="1" x14ac:dyDescent="0.2"/>
    <row r="43" spans="1:11" ht="19.899999999999999" hidden="1" customHeight="1" x14ac:dyDescent="0.2"/>
    <row r="44" spans="1:11" ht="19.899999999999999" hidden="1" customHeight="1" x14ac:dyDescent="0.2"/>
    <row r="45" spans="1:11" ht="19.899999999999999" hidden="1" customHeight="1" x14ac:dyDescent="0.2"/>
    <row r="46" spans="1:11" ht="19.899999999999999" hidden="1" customHeight="1" x14ac:dyDescent="0.2"/>
    <row r="47" spans="1:11" ht="10.15" hidden="1" customHeight="1" x14ac:dyDescent="0.2"/>
    <row r="48" spans="1:11" ht="22.35" hidden="1" customHeight="1" x14ac:dyDescent="0.2">
      <c r="A48"/>
      <c r="B48"/>
      <c r="C48"/>
      <c r="D48"/>
      <c r="E48"/>
      <c r="F48"/>
      <c r="G48"/>
      <c r="H48"/>
      <c r="I48"/>
      <c r="J48"/>
      <c r="K48"/>
    </row>
    <row r="49" customFormat="1" ht="25.15" hidden="1" customHeight="1" x14ac:dyDescent="0.2"/>
    <row r="50" customFormat="1" ht="50.1" hidden="1" customHeight="1" x14ac:dyDescent="0.2"/>
    <row r="84" x14ac:dyDescent="0.2"/>
    <row r="85" x14ac:dyDescent="0.2"/>
    <row r="86" x14ac:dyDescent="0.2"/>
    <row r="87" x14ac:dyDescent="0.2"/>
    <row r="88" x14ac:dyDescent="0.2"/>
    <row r="89" x14ac:dyDescent="0.2"/>
    <row r="90" x14ac:dyDescent="0.2"/>
  </sheetData>
  <mergeCells count="10">
    <mergeCell ref="D35:J36"/>
    <mergeCell ref="C1:K2"/>
    <mergeCell ref="D4:J4"/>
    <mergeCell ref="D5:J5"/>
    <mergeCell ref="D10:J10"/>
    <mergeCell ref="F11:F12"/>
    <mergeCell ref="E11:E12"/>
    <mergeCell ref="E6:J6"/>
    <mergeCell ref="E7:J7"/>
    <mergeCell ref="E8:J8"/>
  </mergeCells>
  <phoneticPr fontId="58" type="noConversion"/>
  <conditionalFormatting sqref="G13:J32">
    <cfRule type="expression" dxfId="303" priority="3">
      <formula>G13&lt;&gt;""</formula>
    </cfRule>
  </conditionalFormatting>
  <conditionalFormatting sqref="D14:J32">
    <cfRule type="expression" dxfId="302" priority="1">
      <formula>ISERROR($F14)</formula>
    </cfRule>
  </conditionalFormatting>
  <pageMargins left="0.7" right="0.7" top="0.75" bottom="0.75" header="0.3" footer="0.3"/>
  <pageSetup paperSize="9" scale="69" fitToHeight="0" orientation="landscape" r:id="rId1"/>
  <extLst>
    <ext xmlns:x14="http://schemas.microsoft.com/office/spreadsheetml/2009/9/main" uri="{78C0D931-6437-407d-A8EE-F0AAD7539E65}">
      <x14:conditionalFormattings>
        <x14:conditionalFormatting xmlns:xm="http://schemas.microsoft.com/office/excel/2006/main">
          <x14:cfRule type="expression" priority="4" id="{1BB2974B-3969-4A6E-8730-F34BA6BB54CB}">
            <xm:f>$I13='0e. Support language'!$A$10</xm:f>
            <x14:dxf>
              <fill>
                <patternFill>
                  <bgColor rgb="FFFFEBA3"/>
                </patternFill>
              </fill>
            </x14:dxf>
          </x14:cfRule>
          <xm:sqref>J13:J32</xm:sqref>
        </x14:conditionalFormatting>
        <x14:conditionalFormatting xmlns:xm="http://schemas.microsoft.com/office/excel/2006/main">
          <x14:cfRule type="expression" priority="2" id="{A625DB64-BF7A-4D1B-BFC2-81156E1CBE53}">
            <xm:f>$G13='0e. Support language'!$A$10</xm:f>
            <x14:dxf>
              <fill>
                <patternFill>
                  <bgColor theme="0" tint="-4.9989318521683403E-2"/>
                </patternFill>
              </fill>
            </x14:dxf>
          </x14:cfRule>
          <xm:sqref>H13:I32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4C0FDC6-2D36-4BF3-B3CD-97659138FA69}">
          <x14:formula1>
            <xm:f>'0e. Support language'!$A$9:$A$10</xm:f>
          </x14:formula1>
          <xm:sqref>G13:I32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14c9eaec-fb32-4d62-8237-3ae2a8c3df22" xsi:nil="true"/>
    <lcf76f155ced4ddcb4097134ff3c332f xmlns="d159ad41-f995-48b1-ace8-2aeeec44a68a">
      <Terms xmlns="http://schemas.microsoft.com/office/infopath/2007/PartnerControls"/>
    </lcf76f155ced4ddcb4097134ff3c332f>
    <Path xmlns="d159ad41-f995-48b1-ace8-2aeeec44a68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03CBCB931EE5B41B7DC5B397BC983C8" ma:contentTypeVersion="22" ma:contentTypeDescription="Create a new document." ma:contentTypeScope="" ma:versionID="17f4dd306ba5c6ee6252171231aec7b8">
  <xsd:schema xmlns:xsd="http://www.w3.org/2001/XMLSchema" xmlns:xs="http://www.w3.org/2001/XMLSchema" xmlns:p="http://schemas.microsoft.com/office/2006/metadata/properties" xmlns:ns1="http://schemas.microsoft.com/sharepoint/v3" xmlns:ns2="d159ad41-f995-48b1-ace8-2aeeec44a68a" xmlns:ns3="14c9eaec-fb32-4d62-8237-3ae2a8c3df22" targetNamespace="http://schemas.microsoft.com/office/2006/metadata/properties" ma:root="true" ma:fieldsID="6dfe8dd38fae969a1d79f0459be0f0ef" ns1:_="" ns2:_="" ns3:_="">
    <xsd:import namespace="http://schemas.microsoft.com/sharepoint/v3"/>
    <xsd:import namespace="d159ad41-f995-48b1-ace8-2aeeec44a68a"/>
    <xsd:import namespace="14c9eaec-fb32-4d62-8237-3ae2a8c3df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element ref="ns2:lcf76f155ced4ddcb4097134ff3c332f" minOccurs="0"/>
                <xsd:element ref="ns3:TaxCatchAll" minOccurs="0"/>
                <xsd:element ref="ns2:Path"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59ad41-f995-48b1-ace8-2aeeec44a6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70d68e6-a8d2-4eff-b5bc-b0eb521acf4d" ma:termSetId="09814cd3-568e-fe90-9814-8d621ff8fb84" ma:anchorId="fba54fb3-c3e1-fe81-a776-ca4b69148c4d" ma:open="true" ma:isKeyword="false">
      <xsd:complexType>
        <xsd:sequence>
          <xsd:element ref="pc:Terms" minOccurs="0" maxOccurs="1"/>
        </xsd:sequence>
      </xsd:complexType>
    </xsd:element>
    <xsd:element name="Path" ma:index="26" nillable="true" ma:displayName="Path" ma:description="Folder Path" ma:format="Dropdown" ma:internalName="Path">
      <xsd:simpleType>
        <xsd:restriction base="dms:Text">
          <xsd:maxLength value="255"/>
        </xsd:restrictio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c9eaec-fb32-4d62-8237-3ae2a8c3df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786ff11a-94a0-44fa-83a1-225f832d4896}" ma:internalName="TaxCatchAll" ma:showField="CatchAllData" ma:web="14c9eaec-fb32-4d62-8237-3ae2a8c3df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2E16BD-C0BD-4FA6-8AA5-F359D1CB8518}">
  <ds:schemaRefs>
    <ds:schemaRef ds:uri="http://schemas.microsoft.com/sharepoint/v3/contenttype/forms"/>
  </ds:schemaRefs>
</ds:datastoreItem>
</file>

<file path=customXml/itemProps2.xml><?xml version="1.0" encoding="utf-8"?>
<ds:datastoreItem xmlns:ds="http://schemas.openxmlformats.org/officeDocument/2006/customXml" ds:itemID="{F240A78E-43CC-49DE-97E2-94F0C9DD5620}">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46C3E541-2B8C-442A-A52C-0D8DC44B8EA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Support - Sample lists</vt:lpstr>
      <vt:lpstr>Instructions</vt:lpstr>
      <vt:lpstr>0a. Country information</vt:lpstr>
      <vt:lpstr>0b. Sample</vt:lpstr>
      <vt:lpstr>0c. Unit costs</vt:lpstr>
      <vt:lpstr>0d. Salary grades</vt:lpstr>
      <vt:lpstr>0e. Support language</vt:lpstr>
      <vt:lpstr>1. General information</vt:lpstr>
      <vt:lpstr>2. Health facility data</vt:lpstr>
      <vt:lpstr>3. Campaign information</vt:lpstr>
      <vt:lpstr>4. Campaign staff</vt:lpstr>
      <vt:lpstr>5. Meetings, Trainings, Events</vt:lpstr>
      <vt:lpstr>6. Staff time</vt:lpstr>
      <vt:lpstr>7. Vehicles and transport</vt:lpstr>
      <vt:lpstr>8. Equipment and supplies</vt:lpstr>
      <vt:lpstr>9. Per diem and other expenses</vt:lpstr>
      <vt:lpstr>10. Review</vt:lpstr>
      <vt:lpstr>A. All data</vt:lpstr>
      <vt:lpstr>B. Intermediate calculations</vt:lpstr>
      <vt:lpstr>C. Cost</vt:lpstr>
      <vt:lpstr>'C. Cost'!After_staffFunding</vt:lpstr>
      <vt:lpstr>After_staffFunding</vt:lpstr>
      <vt:lpstr>'C. Cost'!Before_staffFunding</vt:lpstr>
      <vt:lpstr>Before_staffFunding</vt:lpstr>
      <vt:lpstr>Cadre_name_intm</vt:lpstr>
      <vt:lpstr>'C. Cost'!During_staffFunding</vt:lpstr>
      <vt:lpstr>During_staffFunding</vt:lpstr>
      <vt:lpstr>'0b. Sample'!Extract</vt:lpstr>
      <vt:lpstr>'C. Cost'!MenA_cold_share</vt:lpstr>
      <vt:lpstr>MenA_cold_share</vt:lpstr>
      <vt:lpstr>'C. Cost'!MenA_share</vt:lpstr>
      <vt:lpstr>MenA_share</vt:lpstr>
      <vt:lpstr>'3. Campaign information'!Print_Area</vt:lpstr>
      <vt:lpstr>RegularVsSpecific</vt:lpstr>
      <vt:lpstr>'C. Cost'!YF_cold_share</vt:lpstr>
      <vt:lpstr>YF_cold_share</vt:lpstr>
      <vt:lpstr>'C. Cost'!YF_share</vt:lpstr>
      <vt:lpstr>YF_share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HRBF Health Facility Questionnaire</dc:title>
  <dc:creator>lboonstoppel@thinkwell.global;fmoi@thinkwell.global</dc:creator>
  <cp:lastModifiedBy>Kyle Borces</cp:lastModifiedBy>
  <cp:lastPrinted>2020-03-06T13:56:33Z</cp:lastPrinted>
  <dcterms:created xsi:type="dcterms:W3CDTF">2009-08-13T19:57:21Z</dcterms:created>
  <dcterms:modified xsi:type="dcterms:W3CDTF">2022-01-20T20:47:47Z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0x010100303CBCB931EE5B41B7DC5B397BC983C8</vt:lpwstr>
  </property>
  <property fmtid="{D5CDD505-2E9C-101B-9397-08002B2CF9AE}" pid="3" name="Order">
    <vt:r8>100</vt:r8>
  </property>
</Properties>
</file>